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vlaamseoverheid-my.sharepoint.com/personal/kari_alloo_vlaanderen_be/Documents/"/>
    </mc:Choice>
  </mc:AlternateContent>
  <xr:revisionPtr revIDLastSave="0" documentId="8_{73F401F6-C68F-41F5-8D01-EB9840094F3C}" xr6:coauthVersionLast="47" xr6:coauthVersionMax="47" xr10:uidLastSave="{00000000-0000-0000-0000-000000000000}"/>
  <workbookProtection workbookAlgorithmName="SHA-512" workbookHashValue="Fe/CjKv4XU2pocVFy1S7Y7tcNc9P0gNprM/E+dkpISx2HBo9/EZYdW3R6gImbrVS34kHtiT+2aYLX7ygCjW5pQ==" workbookSaltValue="Lol7MWiTIDzRUj/Q6RLgxA==" workbookSpinCount="100000" lockStructure="1"/>
  <bookViews>
    <workbookView xWindow="-108" yWindow="-108" windowWidth="23256" windowHeight="12576" tabRatio="682" xr2:uid="{60CBF3CA-1878-49D0-9FC5-BD45C5885210}"/>
  </bookViews>
  <sheets>
    <sheet name="Vooraf" sheetId="28" r:id="rId1"/>
    <sheet name="Organisatiekenmerken" sheetId="56" r:id="rId2"/>
    <sheet name="Balans" sheetId="54" r:id="rId3"/>
    <sheet name="Resultatenrekening" sheetId="30" r:id="rId4"/>
    <sheet name="Toelichting resultaat" sheetId="53" r:id="rId5"/>
    <sheet name="Resultaatsverwerking" sheetId="50" r:id="rId6"/>
    <sheet name="Werknemers" sheetId="55" r:id="rId7"/>
    <sheet name="Samenvatting" sheetId="36" r:id="rId8"/>
    <sheet name="Keuzelijsten" sheetId="57" state="hidden" r:id="rId9"/>
    <sheet name="Controleblad" sheetId="11" state="hidden" r:id="rId10"/>
  </sheets>
  <definedNames>
    <definedName name="_xlnm._FilterDatabase" localSheetId="2" hidden="1">Balans!$A$4:$CD$100</definedName>
    <definedName name="_xlnm._FilterDatabase" localSheetId="1" hidden="1">Organisatiekenmerken!$A$4:$AI$4</definedName>
    <definedName name="_xlnm._FilterDatabase" localSheetId="5" hidden="1">Resultaatsverwerking!$A$4:$AY$12</definedName>
    <definedName name="_xlnm._FilterDatabase" localSheetId="3" hidden="1">Resultatenrekening!$AB$4:$CA$125</definedName>
    <definedName name="_xlnm._FilterDatabase" localSheetId="4" hidden="1">'Toelichting resultaat'!$A$3:$AF$122</definedName>
    <definedName name="_xlnm._FilterDatabase" localSheetId="6" hidden="1">Werknemers!$A$4:$BS$48</definedName>
    <definedName name="_xlnm.Print_Area" localSheetId="2">Balans!$A$2:$BE$101</definedName>
    <definedName name="_xlnm.Print_Area" localSheetId="9">Controleblad!$A$1:$K$7</definedName>
    <definedName name="_xlnm.Print_Area" localSheetId="1">Organisatiekenmerken!$A$2:$AI$15</definedName>
    <definedName name="_xlnm.Print_Area" localSheetId="4">'Toelichting resultaat'!$A$2:$W$122</definedName>
    <definedName name="_xlnm.Print_Area" localSheetId="6">Werknemers!$A$2:$BS$47</definedName>
    <definedName name="Datum_beleidsperiode">YEAR(Controleblad!$D$13)&amp;"–"&amp;YEAR(Controleblad!$D$14)</definedName>
    <definedName name="Datum_beleidsperiode_begin">Controleblad!$D$13</definedName>
    <definedName name="Datum_beleidsperiode_einde">Controleblad!$D$14</definedName>
    <definedName name="Datum_deadline">Controleblad!$D$18</definedName>
    <definedName name="Datum_vervaldatum">Controleblad!$D$19</definedName>
    <definedName name="Datum_werkingsjaar">Controleblad!$D$15</definedName>
    <definedName name="Datum_werkingsjaar_begin">DATE([0]!Datum_werkingsjaar, 1, 1)</definedName>
    <definedName name="Datum_werkingsjaar_einde">DATE([0]!Datum_werkingsjaar, 12, 31)</definedName>
    <definedName name="Fout_ARP">"Geen andere rechtspersoon aangeduid. Wis gegevens in ARP kolom of vul een andere rechtspersoon in op voorblad"</definedName>
    <definedName name="Fout_blad">"Fouten in het blad"</definedName>
    <definedName name="Fout_datum">"Vul de datum in het correcte formaat in: DD/MM/JJJJ.  "</definedName>
    <definedName name="Fout_geen_gegevens">"Vereiste gegevens ontbreken"</definedName>
    <definedName name="Fout_geen_getal">"Dit is geen getal. Vul een bedrag in.  "</definedName>
    <definedName name="Fout_geen_getal_spreiding">"Gebruik enkel cijfers en een komma.  "</definedName>
    <definedName name="Fout_met_rij_enkel">"Fout: controleer rij "</definedName>
    <definedName name="Fout_met_rij_meer">" fouten: controleer rijen "</definedName>
    <definedName name="Fout_motivering">"| Vul je motivering in."</definedName>
    <definedName name="Fout_negatief">"Dit bedrag mag niet negatief zijn.  "</definedName>
    <definedName name="Fout_negatief_spreiding">"Getallen mogen niet negatief zijn.  "</definedName>
    <definedName name="Fout_onvolledig">"Vervolledig:"</definedName>
    <definedName name="Fout_percentage">"| Het getal moet tussen 0 en 100 liggen."</definedName>
    <definedName name="Fout_positief">"Dit bedrag moet negatief zijn.  "</definedName>
    <definedName name="Fout_punt">"Gebruik geen punt. Zet decimalen na een komma.  "</definedName>
    <definedName name="Fout_redundant">" bevat onnodige of foutieve informatie. Laat dit veld leeg.  "</definedName>
    <definedName name="Fout_som">"Controleer de som. Berekend bedrag: "</definedName>
    <definedName name="Fout_verplicht_veld">"| Dit veld is verplicht."</definedName>
    <definedName name="Fout_zonder_rij_enkel">"1 fout gevonden – controleer het blad."</definedName>
    <definedName name="Fout_zonder_rij_meer">" fouten gevonden – controleer het blad."</definedName>
    <definedName name="Info_lege_velden">"Vul minstens één van onderliggende rekeningen in.  "</definedName>
    <definedName name="lstRechtsvorm">Keuzelijsten!$A$2:$A$12</definedName>
    <definedName name="lstStructuurWerking">Keuzelijsten!$C$2:$C$3</definedName>
    <definedName name="Project_type_grootschalig">"grootschalig project"</definedName>
    <definedName name="Project_type_kleinschalig">"kleinschalig project"</definedName>
    <definedName name="Rechtsvorm">Organisatiekenmerken!$C$8</definedName>
    <definedName name="Rechtsvorm_met_balans">"vennootschap, vereniging of stichting"</definedName>
    <definedName name="Rechtsvorm_zonder_balans">"andere"</definedName>
    <definedName name="Sjabloon_fase">Controleblad!$D$17</definedName>
    <definedName name="Sjabloon_status">Controleblad!$D$20</definedName>
    <definedName name="Sjabloon_subsidiesoort">Controleblad!$D$16</definedName>
    <definedName name="Sjabloonversie">Controleblad!$D$2</definedName>
    <definedName name="Structuur_werking">Organisatiekenmerken!$C$12</definedName>
    <definedName name="Structuur_werking_dubbel">"cultureel-erfgoedwerking bij de uitvoerende organisatie + bij andere rechtspersoon"</definedName>
    <definedName name="Structuur_werking_enkel">"enkel cultureel-erfgoedwerking bij de uitvoerende organisatie"</definedName>
    <definedName name="Titel">Vooraf!$C$4</definedName>
    <definedName name="Waarschuwing_1">"Fout in rij "</definedName>
    <definedName name="Waarschuwing_2">" kan invloed hebben op de berekening.  "</definedName>
    <definedName name="Waarschuwing_afwijking">"Het begrote bedrag voor 2020 wijkt meer dan 25% af van het bedrag uit 2019. Motiveer op het blad 'Motivering'.  "</definedName>
    <definedName name="Waarschuwing_legacy">"Fout in één of meerdere onderliggende rekeningen kan invloed hebben op de berekening.  "</definedName>
    <definedName name="Watermark_aanmaning">"De deadline voor de indiening van dit model van "&amp;TEXT(Datum_deadline, "d mmmm jjjj")&amp;" is gepasseerd. Indien je een uitstel hebt gevraagd, volg dan individuele afspraken met DCJM."</definedName>
    <definedName name="Watermark_test">"Dit sjabloon dient enkel voor testdoeleinden. De definitieve versie kan hiervan afwijken. Niet gebruiken bij de echte verantwoording!"</definedName>
    <definedName name="Watermark_vervallen">"Dit sjabloon is vervallen op "&amp;TEXT(Datum_vervaldatum, "d mmmm jjjj")&amp;". Bezoek vlaanderen.be/cjm/nl/subsidiewijzer om actuele subsidies op te zoeken."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40" i="55" l="1"/>
  <c r="AD40" i="55"/>
  <c r="AE40" i="55"/>
  <c r="AB36" i="55"/>
  <c r="AB37" i="55"/>
  <c r="AB38" i="55"/>
  <c r="AB39" i="55"/>
  <c r="AB40" i="55"/>
  <c r="AB41" i="55"/>
  <c r="AB42" i="55"/>
  <c r="AB43" i="55"/>
  <c r="AB44" i="55"/>
  <c r="AB35" i="55"/>
  <c r="AC35" i="55"/>
  <c r="AD35" i="55"/>
  <c r="AE35" i="55"/>
  <c r="AC34" i="55"/>
  <c r="AD34" i="55"/>
  <c r="AE34" i="55"/>
  <c r="AB34" i="55"/>
  <c r="M4" i="30" l="1"/>
  <c r="M8" i="30"/>
  <c r="C46" i="28"/>
  <c r="Q3" i="55"/>
  <c r="AC12" i="55"/>
  <c r="AD12" i="55"/>
  <c r="AE12" i="55"/>
  <c r="AB12" i="55"/>
  <c r="AC26" i="55"/>
  <c r="AD26" i="55"/>
  <c r="AE26" i="55"/>
  <c r="AB26" i="55"/>
  <c r="AC20" i="55"/>
  <c r="AD20" i="55"/>
  <c r="AE20" i="55"/>
  <c r="AB20" i="55"/>
  <c r="AC21" i="55"/>
  <c r="AD21" i="55"/>
  <c r="AE21" i="55"/>
  <c r="AB21" i="55"/>
  <c r="AB28" i="55"/>
  <c r="AB29" i="55"/>
  <c r="AB30" i="55"/>
  <c r="AB27" i="55"/>
  <c r="AB23" i="55"/>
  <c r="AB24" i="55"/>
  <c r="AB25" i="55"/>
  <c r="AB22" i="55"/>
  <c r="AB14" i="55"/>
  <c r="AB15" i="55"/>
  <c r="AB16" i="55"/>
  <c r="AB13" i="55"/>
  <c r="AB8" i="55"/>
  <c r="P4" i="55"/>
  <c r="O4" i="55"/>
  <c r="N4" i="55"/>
  <c r="M4" i="55"/>
  <c r="AP123" i="30"/>
  <c r="AP125" i="30" s="1" a="1"/>
  <c r="AP125" i="30" s="1"/>
  <c r="AP4" i="30"/>
  <c r="AO4" i="30"/>
  <c r="B2" i="50"/>
  <c r="M9" i="30"/>
  <c r="M10" i="30"/>
  <c r="M11" i="30"/>
  <c r="M12" i="30"/>
  <c r="M13" i="30"/>
  <c r="M14" i="30"/>
  <c r="M15" i="30"/>
  <c r="M16" i="30"/>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66" i="30"/>
  <c r="M67" i="30"/>
  <c r="M68" i="30"/>
  <c r="M69" i="30"/>
  <c r="M70" i="30"/>
  <c r="M71" i="30"/>
  <c r="M72" i="30"/>
  <c r="M73" i="30"/>
  <c r="M74" i="30"/>
  <c r="M75" i="30"/>
  <c r="M76" i="30"/>
  <c r="M77" i="30"/>
  <c r="M78" i="30"/>
  <c r="M79" i="30"/>
  <c r="M80" i="30"/>
  <c r="M81" i="30"/>
  <c r="M82" i="30"/>
  <c r="M83" i="30"/>
  <c r="M84" i="30"/>
  <c r="M85" i="30"/>
  <c r="M86" i="30"/>
  <c r="M87" i="30"/>
  <c r="M88" i="30"/>
  <c r="M89" i="30"/>
  <c r="M90" i="30"/>
  <c r="M91" i="30"/>
  <c r="M92" i="30"/>
  <c r="M93" i="30"/>
  <c r="M94" i="30"/>
  <c r="M95" i="30"/>
  <c r="M96" i="30"/>
  <c r="M97" i="30"/>
  <c r="M98" i="30"/>
  <c r="M99" i="30"/>
  <c r="M103" i="30"/>
  <c r="M104" i="30"/>
  <c r="M105" i="30"/>
  <c r="M106" i="30"/>
  <c r="M109" i="30"/>
  <c r="M110" i="30"/>
  <c r="M111" i="30"/>
  <c r="M112" i="30"/>
  <c r="M114" i="30"/>
  <c r="M115" i="30"/>
  <c r="M116" i="30"/>
  <c r="M117" i="30"/>
  <c r="M118" i="30"/>
  <c r="M120" i="30"/>
  <c r="M121" i="30"/>
  <c r="M123" i="30"/>
  <c r="AD8" i="55"/>
  <c r="AE8" i="55"/>
  <c r="AC8" i="55"/>
  <c r="AD4" i="53" l="1"/>
  <c r="AE4" i="53" s="1"/>
  <c r="AF4" i="53" s="1"/>
  <c r="A4" i="53" s="1"/>
  <c r="AB4" i="53"/>
  <c r="AC4" i="53" s="1"/>
  <c r="M123" i="53"/>
  <c r="AD123" i="53" s="1"/>
  <c r="AE123" i="53" s="1"/>
  <c r="AF123" i="53" s="1"/>
  <c r="A123" i="53" s="1"/>
  <c r="AB122" i="53"/>
  <c r="AB123" i="53"/>
  <c r="AC122" i="53" s="1"/>
  <c r="AQ122" i="30"/>
  <c r="AQ123" i="30"/>
  <c r="AR123" i="30" s="1"/>
  <c r="BR123" i="30"/>
  <c r="AC123" i="53" l="1"/>
  <c r="BT123" i="30"/>
  <c r="AS123" i="30"/>
  <c r="AX123" i="30" s="1"/>
  <c r="BC123" i="30" s="1"/>
  <c r="AT123" i="30"/>
  <c r="AY123" i="30" s="1"/>
  <c r="BD123" i="30" s="1"/>
  <c r="BI123" i="30" s="1"/>
  <c r="AU123" i="30"/>
  <c r="AZ123" i="30" s="1"/>
  <c r="BE123" i="30" s="1"/>
  <c r="BJ123" i="30" s="1"/>
  <c r="AV123" i="30"/>
  <c r="BA123" i="30" s="1"/>
  <c r="BF123" i="30" s="1"/>
  <c r="BK123" i="30" s="1"/>
  <c r="AW123" i="30"/>
  <c r="BB123" i="30" s="1"/>
  <c r="BG123" i="30" s="1"/>
  <c r="BL123" i="30" s="1"/>
  <c r="AR122" i="30"/>
  <c r="BW123" i="30"/>
  <c r="BV123" i="30"/>
  <c r="BU123" i="30"/>
  <c r="BX123" i="30"/>
  <c r="BN123" i="30" l="1"/>
  <c r="BO123" i="30"/>
  <c r="BQ123" i="30"/>
  <c r="BP123" i="30"/>
  <c r="BH123" i="30"/>
  <c r="BM123" i="30"/>
  <c r="BS123" i="30" l="1"/>
  <c r="A123" i="30" l="1"/>
  <c r="BB48" i="55" l="1" a="1"/>
  <c r="BB48" i="55" s="1"/>
  <c r="BC48" i="55" a="1"/>
  <c r="BC48" i="55" s="1"/>
  <c r="BD48" i="55" a="1"/>
  <c r="BD48" i="55" s="1"/>
  <c r="BE48" i="55" a="1"/>
  <c r="BE48" i="55" s="1"/>
  <c r="BF48" i="55" a="1"/>
  <c r="BF48" i="55" s="1"/>
  <c r="BG48" i="55" a="1"/>
  <c r="BG48" i="55" s="1"/>
  <c r="AF34" i="55"/>
  <c r="AG34" i="55"/>
  <c r="AH34" i="55"/>
  <c r="AI34" i="55"/>
  <c r="AF20" i="55"/>
  <c r="AG20" i="55"/>
  <c r="AH20" i="55"/>
  <c r="AI20" i="55"/>
  <c r="AG40" i="55"/>
  <c r="AH40" i="55"/>
  <c r="AI40" i="55"/>
  <c r="AG35" i="55"/>
  <c r="AH35" i="55"/>
  <c r="AI35" i="55"/>
  <c r="AG26" i="55"/>
  <c r="AH26" i="55"/>
  <c r="AI26" i="55"/>
  <c r="AG21" i="55"/>
  <c r="AH21" i="55"/>
  <c r="AI21" i="55"/>
  <c r="AF22" i="55"/>
  <c r="AF23" i="55"/>
  <c r="AF24" i="55"/>
  <c r="AF25" i="55"/>
  <c r="AF26" i="55"/>
  <c r="AF27" i="55"/>
  <c r="AF28" i="55"/>
  <c r="AF29" i="55"/>
  <c r="AF30" i="55"/>
  <c r="AF35" i="55"/>
  <c r="AF36" i="55"/>
  <c r="AF37" i="55"/>
  <c r="AF38" i="55"/>
  <c r="AF39" i="55"/>
  <c r="AF40" i="55"/>
  <c r="AF41" i="55"/>
  <c r="AF42" i="55"/>
  <c r="AF43" i="55"/>
  <c r="AF44" i="55"/>
  <c r="AF21" i="55"/>
  <c r="AG12" i="55"/>
  <c r="AH12" i="55"/>
  <c r="AI12" i="55"/>
  <c r="AF12" i="55"/>
  <c r="AF14" i="55"/>
  <c r="AF15" i="55"/>
  <c r="AF16" i="55"/>
  <c r="AF13" i="55"/>
  <c r="AF8" i="55"/>
  <c r="T4" i="55"/>
  <c r="S4" i="55"/>
  <c r="R4" i="55"/>
  <c r="Q4" i="55"/>
  <c r="AI44" i="55" a="1"/>
  <c r="AI44" i="55" s="1"/>
  <c r="AI43" i="55" a="1"/>
  <c r="AI43" i="55" s="1"/>
  <c r="AI42" i="55" a="1"/>
  <c r="AI42" i="55" s="1"/>
  <c r="AI41" i="55" a="1"/>
  <c r="AI41" i="55" s="1"/>
  <c r="AI39" i="55" a="1"/>
  <c r="AI39" i="55" s="1"/>
  <c r="AI38" i="55" a="1"/>
  <c r="AI38" i="55" s="1"/>
  <c r="AI37" i="55" a="1"/>
  <c r="AI37" i="55" s="1"/>
  <c r="AI36" i="55" a="1"/>
  <c r="AI36" i="55" s="1"/>
  <c r="AH44" i="55" a="1"/>
  <c r="AH44" i="55" s="1"/>
  <c r="AH43" i="55" a="1"/>
  <c r="AH43" i="55" s="1"/>
  <c r="AH42" i="55" a="1"/>
  <c r="AH42" i="55" s="1"/>
  <c r="AH41" i="55" a="1"/>
  <c r="AH41" i="55" s="1"/>
  <c r="AG39" i="55" a="1"/>
  <c r="AG39" i="55" s="1"/>
  <c r="AH39" i="55" a="1"/>
  <c r="AH39" i="55" s="1"/>
  <c r="AH38" i="55" a="1"/>
  <c r="AH38" i="55" s="1"/>
  <c r="AH37" i="55" a="1"/>
  <c r="AH37" i="55" s="1"/>
  <c r="AH36" i="55" a="1"/>
  <c r="AH36" i="55" s="1"/>
  <c r="AG44" i="55" a="1"/>
  <c r="AG44" i="55" s="1"/>
  <c r="AG43" i="55" a="1"/>
  <c r="AG43" i="55" s="1"/>
  <c r="AG42" i="55" a="1"/>
  <c r="AG42" i="55" s="1"/>
  <c r="AG41" i="55" a="1"/>
  <c r="AG41" i="55" s="1"/>
  <c r="AG38" i="55" a="1"/>
  <c r="AG38" i="55" s="1"/>
  <c r="AG37" i="55" a="1"/>
  <c r="AG37" i="55" s="1"/>
  <c r="AG36" i="55" a="1"/>
  <c r="AG36" i="55" s="1"/>
  <c r="AC37" i="55" a="1"/>
  <c r="AC37" i="55" s="1"/>
  <c r="AI30" i="55" a="1"/>
  <c r="AI30" i="55" s="1"/>
  <c r="AI29" i="55" a="1"/>
  <c r="AI29" i="55" s="1"/>
  <c r="AI28" i="55" a="1"/>
  <c r="AI28" i="55" s="1"/>
  <c r="AI27" i="55" a="1"/>
  <c r="AI27" i="55" s="1"/>
  <c r="AH30" i="55" a="1"/>
  <c r="AH30" i="55" s="1"/>
  <c r="AH29" i="55" a="1"/>
  <c r="AH29" i="55" s="1"/>
  <c r="AH28" i="55" a="1"/>
  <c r="AH28" i="55" s="1"/>
  <c r="AH27" i="55" a="1"/>
  <c r="AH27" i="55" s="1"/>
  <c r="AG30" i="55" a="1"/>
  <c r="AG30" i="55" s="1"/>
  <c r="AG29" i="55" a="1"/>
  <c r="AG29" i="55" s="1"/>
  <c r="AG28" i="55" a="1"/>
  <c r="AG28" i="55" s="1"/>
  <c r="AG27" i="55" a="1"/>
  <c r="AG27" i="55" s="1"/>
  <c r="AI25" i="55" a="1"/>
  <c r="AI25" i="55" s="1"/>
  <c r="AI24" i="55" a="1"/>
  <c r="AI24" i="55" s="1"/>
  <c r="AI23" i="55" a="1"/>
  <c r="AI23" i="55" s="1"/>
  <c r="AI22" i="55" a="1"/>
  <c r="AI22" i="55" s="1"/>
  <c r="AH25" i="55" a="1"/>
  <c r="AH25" i="55" s="1"/>
  <c r="AH24" i="55" a="1"/>
  <c r="AH24" i="55" s="1"/>
  <c r="AH23" i="55" a="1"/>
  <c r="AH23" i="55" s="1"/>
  <c r="AH22" i="55" a="1"/>
  <c r="AH22" i="55" s="1"/>
  <c r="AG25" i="55" a="1"/>
  <c r="AG25" i="55" s="1"/>
  <c r="AG24" i="55" a="1"/>
  <c r="AG24" i="55" s="1"/>
  <c r="AG23" i="55" a="1"/>
  <c r="AG23" i="55" s="1"/>
  <c r="AG22" i="55" a="1"/>
  <c r="AG22" i="55" s="1"/>
  <c r="AH16" i="55" a="1"/>
  <c r="AH16" i="55" s="1"/>
  <c r="AH15" i="55" a="1"/>
  <c r="AH15" i="55" s="1"/>
  <c r="AI16" i="55" a="1"/>
  <c r="AI16" i="55" s="1"/>
  <c r="AI15" i="55" a="1"/>
  <c r="AI15" i="55" s="1"/>
  <c r="AI14" i="55" a="1"/>
  <c r="AI14" i="55" s="1"/>
  <c r="AH14" i="55" a="1"/>
  <c r="AH14" i="55" s="1"/>
  <c r="AG16" i="55" a="1"/>
  <c r="AG16" i="55" s="1"/>
  <c r="AG15" i="55" a="1"/>
  <c r="AG15" i="55" s="1"/>
  <c r="AG14" i="55" a="1"/>
  <c r="AG14" i="55" s="1"/>
  <c r="AI13" i="55" a="1"/>
  <c r="AI13" i="55" s="1"/>
  <c r="AH13" i="55" a="1"/>
  <c r="AH13" i="55" s="1"/>
  <c r="AG13" i="55" a="1"/>
  <c r="AG13" i="55" s="1"/>
  <c r="AI8" i="55"/>
  <c r="AH8" i="55"/>
  <c r="AG8" i="55"/>
  <c r="M8" i="53"/>
  <c r="M10" i="53"/>
  <c r="M11" i="53"/>
  <c r="M12" i="53"/>
  <c r="M13" i="53"/>
  <c r="M15" i="53"/>
  <c r="M16" i="53"/>
  <c r="M17" i="53"/>
  <c r="M19" i="53"/>
  <c r="M20" i="53"/>
  <c r="M21" i="53"/>
  <c r="M23" i="53"/>
  <c r="M24" i="53"/>
  <c r="M25" i="53"/>
  <c r="M26" i="53"/>
  <c r="M27" i="53"/>
  <c r="M28" i="53"/>
  <c r="M29" i="53"/>
  <c r="M31" i="53"/>
  <c r="M32" i="53"/>
  <c r="M33" i="53"/>
  <c r="M35" i="53"/>
  <c r="M36" i="53"/>
  <c r="M38" i="53"/>
  <c r="M39" i="53"/>
  <c r="M40" i="53"/>
  <c r="M41" i="53"/>
  <c r="M42" i="53"/>
  <c r="M43" i="53"/>
  <c r="M44" i="53"/>
  <c r="M45" i="53"/>
  <c r="M46" i="53"/>
  <c r="M48" i="53"/>
  <c r="M49" i="53"/>
  <c r="M50" i="53"/>
  <c r="M51" i="53"/>
  <c r="M52" i="53"/>
  <c r="M53" i="53"/>
  <c r="M54" i="53"/>
  <c r="M57" i="53"/>
  <c r="M58" i="53"/>
  <c r="M59" i="53"/>
  <c r="M60" i="53"/>
  <c r="M61" i="53"/>
  <c r="M62" i="53"/>
  <c r="M63" i="53"/>
  <c r="M64" i="53"/>
  <c r="M65" i="53"/>
  <c r="M66" i="53"/>
  <c r="M67" i="53"/>
  <c r="M68" i="53"/>
  <c r="M69" i="53"/>
  <c r="M70" i="53"/>
  <c r="M71" i="53"/>
  <c r="M73" i="53"/>
  <c r="M74" i="53"/>
  <c r="M75" i="53"/>
  <c r="M76" i="53"/>
  <c r="M77" i="53"/>
  <c r="M78" i="53"/>
  <c r="M79" i="53"/>
  <c r="M80" i="53"/>
  <c r="M81" i="53"/>
  <c r="M82" i="53"/>
  <c r="M85" i="53"/>
  <c r="M86" i="53"/>
  <c r="M87" i="53"/>
  <c r="M89" i="53"/>
  <c r="M90" i="53"/>
  <c r="M91" i="53"/>
  <c r="M92" i="53"/>
  <c r="M93" i="53"/>
  <c r="M94" i="53"/>
  <c r="M95" i="53"/>
  <c r="M96" i="53"/>
  <c r="M97" i="53"/>
  <c r="M98" i="53"/>
  <c r="M99" i="53"/>
  <c r="M103" i="53"/>
  <c r="M104" i="53"/>
  <c r="M105" i="53"/>
  <c r="M106" i="53"/>
  <c r="M109" i="53"/>
  <c r="M110" i="53"/>
  <c r="M111" i="53"/>
  <c r="M112" i="53"/>
  <c r="M114" i="53"/>
  <c r="M115" i="53"/>
  <c r="M117" i="53"/>
  <c r="M118" i="53"/>
  <c r="M120" i="53"/>
  <c r="M121" i="53"/>
  <c r="AA8" i="56"/>
  <c r="AG8" i="56" s="1"/>
  <c r="A6" i="56"/>
  <c r="A7" i="56"/>
  <c r="A9" i="56"/>
  <c r="A10" i="56"/>
  <c r="A11" i="56"/>
  <c r="A13" i="56"/>
  <c r="A14" i="56"/>
  <c r="A5" i="56"/>
  <c r="E2" i="11"/>
  <c r="Z1" i="55"/>
  <c r="M3" i="55"/>
  <c r="AC1" i="30"/>
  <c r="AH6" i="56"/>
  <c r="AH7" i="56"/>
  <c r="AH9" i="56"/>
  <c r="AH10" i="56"/>
  <c r="AH11" i="56"/>
  <c r="AH13" i="56"/>
  <c r="AH14" i="56"/>
  <c r="AH5" i="56"/>
  <c r="AG6" i="56"/>
  <c r="AG7" i="56"/>
  <c r="AG9" i="56"/>
  <c r="AG10" i="56"/>
  <c r="AG11" i="56"/>
  <c r="AG12" i="56"/>
  <c r="AG13" i="56"/>
  <c r="AG14" i="56"/>
  <c r="AG5" i="56"/>
  <c r="AF6" i="56"/>
  <c r="AF7" i="56"/>
  <c r="AF9" i="56"/>
  <c r="AF10" i="56"/>
  <c r="AF11" i="56"/>
  <c r="AF13" i="56"/>
  <c r="AF14" i="56"/>
  <c r="AF5" i="56"/>
  <c r="Y1" i="54"/>
  <c r="AC3" i="54"/>
  <c r="AG1" i="54"/>
  <c r="M4" i="54"/>
  <c r="C2" i="55"/>
  <c r="C47" i="28"/>
  <c r="C45" i="28"/>
  <c r="C44" i="28"/>
  <c r="C43" i="28"/>
  <c r="AD14" i="56"/>
  <c r="AC14" i="56"/>
  <c r="AB14" i="56"/>
  <c r="AD13" i="56"/>
  <c r="AC13" i="56"/>
  <c r="AB13" i="56"/>
  <c r="AD12" i="56"/>
  <c r="AC12" i="56"/>
  <c r="R12" i="56"/>
  <c r="AB12" i="56" s="1"/>
  <c r="AD11" i="56"/>
  <c r="AC11" i="56"/>
  <c r="AB11" i="56"/>
  <c r="AD10" i="56"/>
  <c r="AC10" i="56"/>
  <c r="AB10" i="56"/>
  <c r="AD9" i="56"/>
  <c r="AC9" i="56"/>
  <c r="AB9" i="56"/>
  <c r="AD8" i="56"/>
  <c r="AC8" i="56"/>
  <c r="R8" i="56"/>
  <c r="AB8" i="56" s="1"/>
  <c r="AD7" i="56"/>
  <c r="AC7" i="56"/>
  <c r="AB7" i="56"/>
  <c r="AD6" i="56"/>
  <c r="AC6" i="56"/>
  <c r="AB6" i="56"/>
  <c r="AD5" i="56"/>
  <c r="AC5" i="56"/>
  <c r="AB5" i="56"/>
  <c r="AE4" i="56"/>
  <c r="AD4" i="56"/>
  <c r="AC4" i="56"/>
  <c r="AB4" i="56"/>
  <c r="Y4" i="56"/>
  <c r="X4" i="56"/>
  <c r="W4" i="56"/>
  <c r="V4" i="56"/>
  <c r="U4" i="56"/>
  <c r="T4" i="56"/>
  <c r="S4" i="56"/>
  <c r="R4" i="56"/>
  <c r="Q4" i="56"/>
  <c r="P4" i="56"/>
  <c r="O4" i="56"/>
  <c r="N4" i="56"/>
  <c r="M4" i="56"/>
  <c r="L4" i="56"/>
  <c r="K4" i="56"/>
  <c r="J4" i="56"/>
  <c r="F4" i="11"/>
  <c r="H5" i="11"/>
  <c r="F5" i="11"/>
  <c r="V8" i="56" l="1"/>
  <c r="AF8" i="56" s="1"/>
  <c r="V12" i="56"/>
  <c r="H4" i="56"/>
  <c r="AH8" i="56" l="1"/>
  <c r="A8" i="56"/>
  <c r="AF12" i="56"/>
  <c r="I4" i="56" a="1"/>
  <c r="I4" i="56" s="1"/>
  <c r="M7" i="36" l="1"/>
  <c r="I5" i="11"/>
  <c r="H1" i="56"/>
  <c r="AH12" i="56"/>
  <c r="A12" i="56"/>
  <c r="BR9" i="55" l="1"/>
  <c r="BR10" i="55"/>
  <c r="BR11" i="55"/>
  <c r="BR12" i="55"/>
  <c r="BR13" i="55"/>
  <c r="BR14" i="55"/>
  <c r="BR15" i="55"/>
  <c r="BR16" i="55"/>
  <c r="BR17" i="55"/>
  <c r="BR18" i="55"/>
  <c r="BR19" i="55"/>
  <c r="BR20" i="55"/>
  <c r="BR21" i="55"/>
  <c r="BR22" i="55"/>
  <c r="BR23" i="55"/>
  <c r="BR24" i="55"/>
  <c r="BR25" i="55"/>
  <c r="BR26" i="55"/>
  <c r="BR27" i="55"/>
  <c r="BR28" i="55"/>
  <c r="BR29" i="55"/>
  <c r="BR30" i="55"/>
  <c r="BR31" i="55"/>
  <c r="BR32" i="55"/>
  <c r="BR33" i="55"/>
  <c r="BR34" i="55"/>
  <c r="BR35" i="55"/>
  <c r="BR36" i="55"/>
  <c r="BR37" i="55"/>
  <c r="BR38" i="55"/>
  <c r="BR39" i="55"/>
  <c r="BR40" i="55"/>
  <c r="BR41" i="55"/>
  <c r="BR42" i="55"/>
  <c r="BR43" i="55"/>
  <c r="BR44" i="55"/>
  <c r="BR45" i="55"/>
  <c r="BR8" i="55"/>
  <c r="BQ9" i="55"/>
  <c r="BQ10" i="55"/>
  <c r="BQ11" i="55"/>
  <c r="BQ17" i="55"/>
  <c r="BQ18" i="55"/>
  <c r="BQ19" i="55"/>
  <c r="BQ21" i="55"/>
  <c r="BQ26" i="55"/>
  <c r="BQ31" i="55"/>
  <c r="BQ32" i="55"/>
  <c r="BQ33" i="55"/>
  <c r="BQ45" i="55"/>
  <c r="BH9" i="55"/>
  <c r="BI9" i="55"/>
  <c r="BJ9" i="55"/>
  <c r="BH10" i="55"/>
  <c r="BI10" i="55"/>
  <c r="BJ10" i="55"/>
  <c r="BH11" i="55"/>
  <c r="BI11" i="55"/>
  <c r="BJ11" i="55"/>
  <c r="BH12" i="55"/>
  <c r="BI12" i="55"/>
  <c r="BJ12" i="55"/>
  <c r="BH17" i="55"/>
  <c r="BI17" i="55"/>
  <c r="BJ17" i="55"/>
  <c r="BH18" i="55"/>
  <c r="BI18" i="55"/>
  <c r="BJ18" i="55"/>
  <c r="BH19" i="55"/>
  <c r="BI19" i="55"/>
  <c r="BJ19" i="55"/>
  <c r="BH20" i="55"/>
  <c r="BI20" i="55"/>
  <c r="BJ20" i="55"/>
  <c r="BH21" i="55"/>
  <c r="BI21" i="55"/>
  <c r="BJ21" i="55"/>
  <c r="BH26" i="55"/>
  <c r="BI26" i="55"/>
  <c r="BJ26" i="55"/>
  <c r="BH31" i="55"/>
  <c r="BI31" i="55"/>
  <c r="BJ31" i="55"/>
  <c r="BH32" i="55"/>
  <c r="BI32" i="55"/>
  <c r="BJ32" i="55"/>
  <c r="BH33" i="55"/>
  <c r="BI33" i="55"/>
  <c r="BJ33" i="55"/>
  <c r="BH34" i="55"/>
  <c r="BI34" i="55"/>
  <c r="BJ34" i="55"/>
  <c r="BH35" i="55"/>
  <c r="BI35" i="55"/>
  <c r="BJ35" i="55"/>
  <c r="BH40" i="55"/>
  <c r="BI40" i="55"/>
  <c r="BJ40" i="55"/>
  <c r="BJ44" i="55"/>
  <c r="BH45" i="55"/>
  <c r="BI45" i="55"/>
  <c r="BJ45" i="55"/>
  <c r="BH4" i="55"/>
  <c r="BI4" i="55"/>
  <c r="BA4" i="55"/>
  <c r="BB4" i="55"/>
  <c r="AR4" i="55"/>
  <c r="AS4" i="55"/>
  <c r="AT4" i="55"/>
  <c r="BK45" i="55"/>
  <c r="BK44" i="55"/>
  <c r="BK43" i="55"/>
  <c r="BK42" i="55"/>
  <c r="BK41" i="55"/>
  <c r="BK40" i="55"/>
  <c r="BK39" i="55"/>
  <c r="BK38" i="55"/>
  <c r="BK37" i="55"/>
  <c r="BK36" i="55"/>
  <c r="BK35" i="55"/>
  <c r="BK34" i="55"/>
  <c r="BK33" i="55"/>
  <c r="BK32" i="55"/>
  <c r="BK31" i="55"/>
  <c r="BK30" i="55"/>
  <c r="BK29" i="55"/>
  <c r="BK28" i="55"/>
  <c r="BK27" i="55"/>
  <c r="BK26" i="55"/>
  <c r="BK25" i="55"/>
  <c r="BK24" i="55"/>
  <c r="BK23" i="55"/>
  <c r="BK22" i="55"/>
  <c r="BK21" i="55"/>
  <c r="BK20" i="55"/>
  <c r="BK19" i="55"/>
  <c r="BK18" i="55"/>
  <c r="BK17" i="55"/>
  <c r="BK16" i="55"/>
  <c r="BK15" i="55"/>
  <c r="BK14" i="55"/>
  <c r="BK13" i="55"/>
  <c r="BK12" i="55"/>
  <c r="BK11" i="55"/>
  <c r="BK10" i="55"/>
  <c r="BK9" i="55"/>
  <c r="BK8" i="55"/>
  <c r="BK4" i="55"/>
  <c r="BJ4" i="55"/>
  <c r="BA48" i="55" a="1"/>
  <c r="BA48" i="55" s="1"/>
  <c r="BD4" i="55"/>
  <c r="BC4" i="55"/>
  <c r="AV4" i="55"/>
  <c r="AU4" i="55"/>
  <c r="AJ48" i="55" a="1"/>
  <c r="AJ48" i="55" s="1"/>
  <c r="AM44" i="55"/>
  <c r="AL44" i="55"/>
  <c r="AK44" i="55"/>
  <c r="AM43" i="55"/>
  <c r="AL43" i="55"/>
  <c r="AK43" i="55"/>
  <c r="AM42" i="55"/>
  <c r="AL42" i="55"/>
  <c r="AK42" i="55"/>
  <c r="AM41" i="55"/>
  <c r="AL41" i="55"/>
  <c r="AK41" i="55"/>
  <c r="AM39" i="55"/>
  <c r="AL39" i="55"/>
  <c r="AK39" i="55"/>
  <c r="AM38" i="55"/>
  <c r="AL38" i="55"/>
  <c r="AK38" i="55"/>
  <c r="AM37" i="55"/>
  <c r="AL37" i="55"/>
  <c r="AK37" i="55"/>
  <c r="AM36" i="55"/>
  <c r="AL36" i="55"/>
  <c r="AK36" i="55"/>
  <c r="AM30" i="55"/>
  <c r="AL30" i="55"/>
  <c r="AK30" i="55"/>
  <c r="AM29" i="55"/>
  <c r="AL29" i="55"/>
  <c r="AK29" i="55"/>
  <c r="AM28" i="55"/>
  <c r="AL28" i="55"/>
  <c r="AK28" i="55"/>
  <c r="AM27" i="55"/>
  <c r="AL27" i="55"/>
  <c r="AK27" i="55"/>
  <c r="AM25" i="55"/>
  <c r="AL25" i="55"/>
  <c r="AK25" i="55"/>
  <c r="AM24" i="55"/>
  <c r="AL24" i="55"/>
  <c r="AK24" i="55"/>
  <c r="AM23" i="55"/>
  <c r="AL23" i="55"/>
  <c r="AK23" i="55"/>
  <c r="AM22" i="55"/>
  <c r="AL22" i="55"/>
  <c r="AK22" i="55"/>
  <c r="AM16" i="55"/>
  <c r="AL16" i="55"/>
  <c r="AK16" i="55"/>
  <c r="AM15" i="55"/>
  <c r="AL15" i="55"/>
  <c r="AK15" i="55"/>
  <c r="AM14" i="55"/>
  <c r="AL14" i="55"/>
  <c r="AK14" i="55"/>
  <c r="AM13" i="55"/>
  <c r="AL13" i="55"/>
  <c r="AK13" i="55"/>
  <c r="AL8" i="55"/>
  <c r="AK8" i="55"/>
  <c r="AM4" i="55"/>
  <c r="AL4" i="55"/>
  <c r="AK4" i="55"/>
  <c r="AJ4" i="55"/>
  <c r="AE44" i="55" a="1"/>
  <c r="AE44" i="55" s="1"/>
  <c r="AD44" i="55" a="1"/>
  <c r="AD44" i="55" s="1"/>
  <c r="AC44" i="55" a="1"/>
  <c r="AC44" i="55" s="1"/>
  <c r="AE43" i="55" a="1"/>
  <c r="AE43" i="55" s="1"/>
  <c r="BJ43" i="55" s="1"/>
  <c r="AD43" i="55" a="1"/>
  <c r="AD43" i="55" s="1"/>
  <c r="BI43" i="55" s="1"/>
  <c r="AC43" i="55" a="1"/>
  <c r="AC43" i="55" s="1"/>
  <c r="AE42" i="55" a="1"/>
  <c r="AE42" i="55" s="1"/>
  <c r="BJ42" i="55" s="1"/>
  <c r="AD42" i="55" a="1"/>
  <c r="AD42" i="55" s="1"/>
  <c r="AC42" i="55" a="1"/>
  <c r="AC42" i="55" s="1"/>
  <c r="AE41" i="55" a="1"/>
  <c r="AE41" i="55" s="1"/>
  <c r="BJ41" i="55" s="1"/>
  <c r="AD41" i="55" a="1"/>
  <c r="AD41" i="55" s="1"/>
  <c r="AC41" i="55" a="1"/>
  <c r="AC41" i="55" s="1"/>
  <c r="AE39" i="55" a="1"/>
  <c r="AE39" i="55" s="1"/>
  <c r="BJ39" i="55" s="1"/>
  <c r="AD39" i="55" a="1"/>
  <c r="AD39" i="55" s="1"/>
  <c r="BI39" i="55" s="1"/>
  <c r="AC39" i="55" a="1"/>
  <c r="AC39" i="55" s="1"/>
  <c r="AE38" i="55" a="1"/>
  <c r="AE38" i="55" s="1"/>
  <c r="BJ38" i="55" s="1"/>
  <c r="AD38" i="55" a="1"/>
  <c r="AD38" i="55" s="1"/>
  <c r="AC38" i="55" a="1"/>
  <c r="AC38" i="55" s="1"/>
  <c r="AE37" i="55" a="1"/>
  <c r="AE37" i="55" s="1"/>
  <c r="BJ37" i="55" s="1"/>
  <c r="AD37" i="55" a="1"/>
  <c r="AD37" i="55" s="1"/>
  <c r="BI37" i="55" s="1"/>
  <c r="BH37" i="55" s="1"/>
  <c r="AE36" i="55" a="1"/>
  <c r="AE36" i="55" s="1"/>
  <c r="BJ36" i="55" s="1"/>
  <c r="AD36" i="55" a="1"/>
  <c r="AD36" i="55" s="1"/>
  <c r="AC36" i="55" a="1"/>
  <c r="AC36" i="55" s="1"/>
  <c r="AE30" i="55" a="1"/>
  <c r="AE30" i="55" s="1"/>
  <c r="BJ30" i="55" s="1"/>
  <c r="AD30" i="55" a="1"/>
  <c r="AD30" i="55" s="1"/>
  <c r="AC30" i="55" a="1"/>
  <c r="AC30" i="55" s="1"/>
  <c r="AE29" i="55" a="1"/>
  <c r="AE29" i="55" s="1"/>
  <c r="BJ29" i="55" s="1"/>
  <c r="AD29" i="55" a="1"/>
  <c r="AD29" i="55" s="1"/>
  <c r="AC29" i="55" a="1"/>
  <c r="AC29" i="55" s="1"/>
  <c r="AE28" i="55" a="1"/>
  <c r="AE28" i="55" s="1"/>
  <c r="BJ28" i="55" s="1"/>
  <c r="AD28" i="55" a="1"/>
  <c r="AD28" i="55" s="1"/>
  <c r="AC28" i="55" a="1"/>
  <c r="AC28" i="55" s="1"/>
  <c r="AE27" i="55" a="1"/>
  <c r="AE27" i="55" s="1"/>
  <c r="BJ27" i="55" s="1"/>
  <c r="AD27" i="55" a="1"/>
  <c r="AD27" i="55" s="1"/>
  <c r="BI27" i="55" s="1"/>
  <c r="AC27" i="55" a="1"/>
  <c r="AC27" i="55" s="1"/>
  <c r="AE25" i="55" a="1"/>
  <c r="AE25" i="55" s="1"/>
  <c r="BJ25" i="55" s="1"/>
  <c r="AD25" i="55" a="1"/>
  <c r="AD25" i="55" s="1"/>
  <c r="BI25" i="55" s="1"/>
  <c r="AC25" i="55" a="1"/>
  <c r="AC25" i="55" s="1"/>
  <c r="AE24" i="55" a="1"/>
  <c r="AE24" i="55" s="1"/>
  <c r="BJ24" i="55" s="1"/>
  <c r="AD24" i="55" a="1"/>
  <c r="AD24" i="55" s="1"/>
  <c r="AC24" i="55" a="1"/>
  <c r="AC24" i="55" s="1"/>
  <c r="AE23" i="55" a="1"/>
  <c r="AE23" i="55" s="1"/>
  <c r="BJ23" i="55" s="1"/>
  <c r="AD23" i="55" a="1"/>
  <c r="AD23" i="55" s="1"/>
  <c r="AC23" i="55" a="1"/>
  <c r="AC23" i="55" s="1"/>
  <c r="AE22" i="55" a="1"/>
  <c r="AE22" i="55" s="1"/>
  <c r="BJ22" i="55" s="1"/>
  <c r="AD22" i="55" a="1"/>
  <c r="AD22" i="55" s="1"/>
  <c r="BI22" i="55" s="1"/>
  <c r="AC22" i="55" a="1"/>
  <c r="AC22" i="55" s="1"/>
  <c r="AE16" i="55" a="1"/>
  <c r="AE16" i="55" s="1"/>
  <c r="BJ16" i="55" s="1"/>
  <c r="AE15" i="55" a="1"/>
  <c r="AE15" i="55" s="1"/>
  <c r="BJ15" i="55" s="1"/>
  <c r="AE14" i="55" a="1"/>
  <c r="AE14" i="55" s="1"/>
  <c r="BJ14" i="55" s="1"/>
  <c r="AE13" i="55" a="1"/>
  <c r="AE13" i="55" s="1"/>
  <c r="BJ13" i="55" s="1"/>
  <c r="AE4" i="55"/>
  <c r="AD4" i="55"/>
  <c r="AC4" i="55"/>
  <c r="AB4" i="55"/>
  <c r="M44" i="55"/>
  <c r="M43" i="55"/>
  <c r="M42" i="55"/>
  <c r="M41" i="55"/>
  <c r="P40" i="55"/>
  <c r="O40" i="55"/>
  <c r="N40" i="55"/>
  <c r="M39" i="55"/>
  <c r="M38" i="55"/>
  <c r="M37" i="55"/>
  <c r="M36" i="55"/>
  <c r="P35" i="55"/>
  <c r="O35" i="55"/>
  <c r="O34" i="55" s="1"/>
  <c r="N35" i="55"/>
  <c r="M30" i="55"/>
  <c r="M29" i="55"/>
  <c r="M28" i="55"/>
  <c r="M27" i="55"/>
  <c r="P26" i="55"/>
  <c r="O26" i="55"/>
  <c r="N26" i="55"/>
  <c r="M25" i="55"/>
  <c r="M24" i="55"/>
  <c r="M23" i="55"/>
  <c r="M22" i="55"/>
  <c r="P21" i="55"/>
  <c r="O21" i="55"/>
  <c r="N21" i="55"/>
  <c r="M16" i="55"/>
  <c r="M15" i="55"/>
  <c r="M14" i="55"/>
  <c r="M13" i="55"/>
  <c r="P12" i="55"/>
  <c r="O12" i="55"/>
  <c r="AD15" i="55" s="1" a="1"/>
  <c r="AD15" i="55" s="1"/>
  <c r="BI15" i="55" s="1"/>
  <c r="N12" i="55"/>
  <c r="M8" i="55"/>
  <c r="AM8" i="55" s="1"/>
  <c r="BI29" i="55" l="1"/>
  <c r="BI23" i="55"/>
  <c r="BI41" i="55"/>
  <c r="BH41" i="55" s="1"/>
  <c r="BI44" i="55"/>
  <c r="BH44" i="55" s="1"/>
  <c r="BI28" i="55"/>
  <c r="BH28" i="55" s="1"/>
  <c r="BI36" i="55"/>
  <c r="BH36" i="55" s="1"/>
  <c r="BI30" i="55"/>
  <c r="BH30" i="55" s="1"/>
  <c r="BI38" i="55"/>
  <c r="BH38" i="55" s="1"/>
  <c r="BI24" i="55"/>
  <c r="BI42" i="55"/>
  <c r="BH42" i="55" s="1"/>
  <c r="BH24" i="55"/>
  <c r="BH25" i="55"/>
  <c r="BH27" i="55"/>
  <c r="BH29" i="55"/>
  <c r="BH23" i="55"/>
  <c r="BH22" i="55"/>
  <c r="BH39" i="55"/>
  <c r="BH43" i="55"/>
  <c r="BJ8" i="55"/>
  <c r="BI8" i="55" s="1"/>
  <c r="BH8" i="55" s="1"/>
  <c r="P20" i="55"/>
  <c r="AL35" i="55"/>
  <c r="AD14" i="55" a="1"/>
  <c r="AD14" i="55" s="1"/>
  <c r="BI14" i="55" s="1"/>
  <c r="M12" i="55"/>
  <c r="AD16" i="55" a="1"/>
  <c r="AD16" i="55" s="1"/>
  <c r="BI16" i="55" s="1"/>
  <c r="AD13" i="55" a="1"/>
  <c r="AD13" i="55" s="1"/>
  <c r="BI13" i="55" s="1"/>
  <c r="AC15" i="55" a="1"/>
  <c r="AC15" i="55" s="1"/>
  <c r="BH15" i="55" s="1"/>
  <c r="AC14" i="55" a="1"/>
  <c r="AC14" i="55" s="1"/>
  <c r="AC13" i="55" a="1"/>
  <c r="AC13" i="55" s="1"/>
  <c r="AC16" i="55" a="1"/>
  <c r="AC16" i="55" s="1"/>
  <c r="P34" i="55"/>
  <c r="M40" i="55"/>
  <c r="AM40" i="55"/>
  <c r="AM12" i="55"/>
  <c r="N20" i="55"/>
  <c r="AK20" i="55"/>
  <c r="AK34" i="55"/>
  <c r="AL40" i="55"/>
  <c r="AL20" i="55"/>
  <c r="AM20" i="55"/>
  <c r="AM35" i="55"/>
  <c r="AK40" i="55"/>
  <c r="AL34" i="55"/>
  <c r="AM34" i="55"/>
  <c r="AK35" i="55"/>
  <c r="O20" i="55"/>
  <c r="N34" i="55"/>
  <c r="M34" i="55" s="1"/>
  <c r="M35" i="55"/>
  <c r="M26" i="55"/>
  <c r="M21" i="55"/>
  <c r="AO42" i="55"/>
  <c r="AP42" i="55"/>
  <c r="AQ42" i="55"/>
  <c r="AO43" i="55"/>
  <c r="AP43" i="55"/>
  <c r="AQ43" i="55"/>
  <c r="AO44" i="55"/>
  <c r="AP44" i="55"/>
  <c r="AQ44" i="55"/>
  <c r="AQ41" i="55"/>
  <c r="AP41" i="55"/>
  <c r="AO41" i="55"/>
  <c r="AO37" i="55"/>
  <c r="AP37" i="55"/>
  <c r="AQ37" i="55"/>
  <c r="AO38" i="55"/>
  <c r="AP38" i="55"/>
  <c r="AQ38" i="55"/>
  <c r="AO39" i="55"/>
  <c r="AP39" i="55"/>
  <c r="AQ39" i="55"/>
  <c r="AQ36" i="55"/>
  <c r="AP36" i="55"/>
  <c r="AO36" i="55"/>
  <c r="AO27" i="55"/>
  <c r="AP27" i="55"/>
  <c r="AQ27" i="55"/>
  <c r="AO28" i="55"/>
  <c r="AP28" i="55"/>
  <c r="AQ28" i="55"/>
  <c r="AO29" i="55"/>
  <c r="AP29" i="55"/>
  <c r="AQ29" i="55"/>
  <c r="AO30" i="55"/>
  <c r="AP30" i="55"/>
  <c r="AQ30" i="55"/>
  <c r="AO23" i="55"/>
  <c r="AP23" i="55"/>
  <c r="AQ23" i="55"/>
  <c r="AO24" i="55"/>
  <c r="AP24" i="55"/>
  <c r="AQ24" i="55"/>
  <c r="AO25" i="55"/>
  <c r="AP25" i="55"/>
  <c r="AQ25" i="55"/>
  <c r="AQ22" i="55"/>
  <c r="AP22" i="55"/>
  <c r="AO22" i="55"/>
  <c r="AO14" i="55"/>
  <c r="AP14" i="55"/>
  <c r="AQ14" i="55"/>
  <c r="AO15" i="55"/>
  <c r="AP15" i="55"/>
  <c r="AQ15" i="55"/>
  <c r="AO16" i="55"/>
  <c r="AP16" i="55"/>
  <c r="AQ16" i="55"/>
  <c r="AQ13" i="55"/>
  <c r="AP13" i="55"/>
  <c r="AO13" i="55"/>
  <c r="AP8" i="55"/>
  <c r="AO8" i="55"/>
  <c r="BH16" i="55" l="1"/>
  <c r="BH13" i="55"/>
  <c r="BH14" i="55"/>
  <c r="BQ22" i="55"/>
  <c r="BQ36" i="55"/>
  <c r="BQ24" i="55"/>
  <c r="BQ13" i="55"/>
  <c r="BQ23" i="55"/>
  <c r="BQ38" i="55"/>
  <c r="BQ16" i="55"/>
  <c r="BQ30" i="55"/>
  <c r="BQ29" i="55"/>
  <c r="BQ44" i="55"/>
  <c r="BQ37" i="55"/>
  <c r="BQ43" i="55"/>
  <c r="BQ15" i="55"/>
  <c r="BQ28" i="55"/>
  <c r="BQ25" i="55"/>
  <c r="BQ39" i="55"/>
  <c r="BQ41" i="55"/>
  <c r="BQ14" i="55"/>
  <c r="BQ27" i="55"/>
  <c r="BQ42" i="55"/>
  <c r="M20" i="55"/>
  <c r="AK12" i="55"/>
  <c r="AL12" i="55"/>
  <c r="AL48" i="55" s="1" a="1"/>
  <c r="AL48" i="55" s="1"/>
  <c r="AM48" i="55" a="1"/>
  <c r="AM48" i="55" s="1"/>
  <c r="G9" i="11"/>
  <c r="F9" i="11"/>
  <c r="H10" i="11"/>
  <c r="G10" i="11"/>
  <c r="F10" i="11"/>
  <c r="H9" i="11"/>
  <c r="AK48" i="55" l="1" a="1"/>
  <c r="AK48" i="55" s="1"/>
  <c r="AB6" i="53"/>
  <c r="AB7" i="53"/>
  <c r="AB8" i="53"/>
  <c r="AB9" i="53"/>
  <c r="AB10" i="53"/>
  <c r="AB11" i="53"/>
  <c r="AB12" i="53"/>
  <c r="AB13" i="53"/>
  <c r="AB14" i="53"/>
  <c r="AB15" i="53"/>
  <c r="AB16" i="53"/>
  <c r="AB17" i="53"/>
  <c r="AB18" i="53"/>
  <c r="AB19" i="53"/>
  <c r="AB20" i="53"/>
  <c r="AB21" i="53"/>
  <c r="AB22" i="53"/>
  <c r="AB23" i="53"/>
  <c r="AB24" i="53"/>
  <c r="AB25" i="53"/>
  <c r="AB26" i="53"/>
  <c r="AB27" i="53"/>
  <c r="AB28" i="53"/>
  <c r="AB29" i="53"/>
  <c r="AB30" i="53"/>
  <c r="AB31" i="53"/>
  <c r="AB32" i="53"/>
  <c r="AB33" i="53"/>
  <c r="AB34" i="53"/>
  <c r="AB35" i="53"/>
  <c r="AB36" i="53"/>
  <c r="AB37" i="53"/>
  <c r="AB38" i="53"/>
  <c r="AB39" i="53"/>
  <c r="AB40" i="53"/>
  <c r="AB41" i="53"/>
  <c r="AB42" i="53"/>
  <c r="AB43" i="53"/>
  <c r="AB44" i="53"/>
  <c r="AB45" i="53"/>
  <c r="AB46" i="53"/>
  <c r="AC45" i="53" s="1"/>
  <c r="AB47" i="53"/>
  <c r="AB48" i="53"/>
  <c r="AB49" i="53"/>
  <c r="AB50" i="53"/>
  <c r="AB51" i="53"/>
  <c r="AB52" i="53"/>
  <c r="AB53" i="53"/>
  <c r="AB54" i="53"/>
  <c r="AC53" i="53" s="1"/>
  <c r="AB55" i="53"/>
  <c r="AB56" i="53"/>
  <c r="AB57" i="53"/>
  <c r="AB58" i="53"/>
  <c r="AB59" i="53"/>
  <c r="AB60" i="53"/>
  <c r="AB61" i="53"/>
  <c r="AB62" i="53"/>
  <c r="AC61" i="53" s="1"/>
  <c r="AB63" i="53"/>
  <c r="AB64" i="53"/>
  <c r="AB65" i="53"/>
  <c r="AB66" i="53"/>
  <c r="AB67" i="53"/>
  <c r="AB68" i="53"/>
  <c r="AB69" i="53"/>
  <c r="AB70" i="53"/>
  <c r="AC69" i="53" s="1"/>
  <c r="AB71" i="53"/>
  <c r="AB72" i="53"/>
  <c r="AB73" i="53"/>
  <c r="AB74" i="53"/>
  <c r="AB75" i="53"/>
  <c r="AB76" i="53"/>
  <c r="AB77" i="53"/>
  <c r="AB78" i="53"/>
  <c r="AC77" i="53" s="1"/>
  <c r="AB79" i="53"/>
  <c r="AB80" i="53"/>
  <c r="AB81" i="53"/>
  <c r="AB82" i="53"/>
  <c r="AB83" i="53"/>
  <c r="AB84" i="53"/>
  <c r="AB85" i="53"/>
  <c r="AB86" i="53"/>
  <c r="AB87" i="53"/>
  <c r="AB88" i="53"/>
  <c r="AB89" i="53"/>
  <c r="AB90" i="53"/>
  <c r="AB91" i="53"/>
  <c r="AB92" i="53"/>
  <c r="AB93" i="53"/>
  <c r="AB94" i="53"/>
  <c r="AB95" i="53"/>
  <c r="AB96" i="53"/>
  <c r="AB97" i="53"/>
  <c r="AB98" i="53"/>
  <c r="AB99" i="53"/>
  <c r="AB100" i="53"/>
  <c r="AB101" i="53"/>
  <c r="AB102" i="53"/>
  <c r="AB103" i="53"/>
  <c r="AB104" i="53"/>
  <c r="AB105" i="53"/>
  <c r="AB106" i="53"/>
  <c r="AB107" i="53"/>
  <c r="AB108" i="53"/>
  <c r="AB109" i="53"/>
  <c r="AB110" i="53"/>
  <c r="AB111" i="53"/>
  <c r="AB112" i="53"/>
  <c r="AB113" i="53"/>
  <c r="AB114" i="53"/>
  <c r="AB115" i="53"/>
  <c r="AB116" i="53"/>
  <c r="AB117" i="53"/>
  <c r="AB118" i="53"/>
  <c r="AB119" i="53"/>
  <c r="AB120" i="53"/>
  <c r="AB121" i="53"/>
  <c r="AD8" i="53"/>
  <c r="AD10" i="53"/>
  <c r="AE10" i="53" s="1"/>
  <c r="AF10" i="53" s="1"/>
  <c r="A10" i="53" s="1"/>
  <c r="AD11" i="53"/>
  <c r="AD13" i="53"/>
  <c r="AD15" i="53"/>
  <c r="AE15" i="53" s="1"/>
  <c r="AF15" i="53" s="1"/>
  <c r="A15" i="53" s="1"/>
  <c r="AD16" i="53"/>
  <c r="AD17" i="53"/>
  <c r="AE17" i="53" s="1"/>
  <c r="AF17" i="53" s="1"/>
  <c r="A17" i="53" s="1"/>
  <c r="AD19" i="53"/>
  <c r="AD20" i="53"/>
  <c r="AD21" i="53"/>
  <c r="AD23" i="53"/>
  <c r="AE23" i="53" s="1"/>
  <c r="AF23" i="53" s="1"/>
  <c r="A23" i="53" s="1"/>
  <c r="AD24" i="53"/>
  <c r="AD25" i="53"/>
  <c r="AE25" i="53" s="1"/>
  <c r="AF25" i="53" s="1"/>
  <c r="A25" i="53" s="1"/>
  <c r="AD26" i="53"/>
  <c r="AD27" i="53"/>
  <c r="AD28" i="53"/>
  <c r="AD29" i="53"/>
  <c r="AD31" i="53"/>
  <c r="AE31" i="53" s="1"/>
  <c r="AF31" i="53" s="1"/>
  <c r="A31" i="53" s="1"/>
  <c r="AD32" i="53"/>
  <c r="AE32" i="53" s="1"/>
  <c r="AF32" i="53" s="1"/>
  <c r="A32" i="53" s="1"/>
  <c r="AD33" i="53"/>
  <c r="AE33" i="53" s="1"/>
  <c r="AF33" i="53" s="1"/>
  <c r="A33" i="53" s="1"/>
  <c r="AD35" i="53"/>
  <c r="AD36" i="53"/>
  <c r="AD38" i="53"/>
  <c r="AD39" i="53"/>
  <c r="AE39" i="53" s="1"/>
  <c r="AF39" i="53" s="1"/>
  <c r="A39" i="53" s="1"/>
  <c r="AD40" i="53"/>
  <c r="AE40" i="53" s="1"/>
  <c r="AF40" i="53" s="1"/>
  <c r="A40" i="53" s="1"/>
  <c r="AD41" i="53"/>
  <c r="AE41" i="53" s="1"/>
  <c r="AF41" i="53" s="1"/>
  <c r="A41" i="53" s="1"/>
  <c r="AD42" i="53"/>
  <c r="AD43" i="53"/>
  <c r="AD44" i="53"/>
  <c r="AD45" i="53"/>
  <c r="AD46" i="53"/>
  <c r="AD48" i="53"/>
  <c r="AE48" i="53" s="1"/>
  <c r="AF48" i="53" s="1"/>
  <c r="A48" i="53" s="1"/>
  <c r="AD49" i="53"/>
  <c r="AE49" i="53" s="1"/>
  <c r="AF49" i="53" s="1"/>
  <c r="A49" i="53" s="1"/>
  <c r="AD50" i="53"/>
  <c r="AE50" i="53" s="1"/>
  <c r="AF50" i="53" s="1"/>
  <c r="A50" i="53" s="1"/>
  <c r="AD51" i="53"/>
  <c r="AD52" i="53"/>
  <c r="AD53" i="53"/>
  <c r="AD54" i="53"/>
  <c r="AD57" i="53"/>
  <c r="AD58" i="53"/>
  <c r="AD59" i="53"/>
  <c r="AD60" i="53"/>
  <c r="AD61" i="53"/>
  <c r="AD62" i="53"/>
  <c r="AD63" i="53"/>
  <c r="AE63" i="53" s="1"/>
  <c r="AF63" i="53" s="1"/>
  <c r="A63" i="53" s="1"/>
  <c r="AD64" i="53"/>
  <c r="AE64" i="53" s="1"/>
  <c r="AF64" i="53" s="1"/>
  <c r="A64" i="53" s="1"/>
  <c r="AD65" i="53"/>
  <c r="AE65" i="53" s="1"/>
  <c r="AF65" i="53" s="1"/>
  <c r="A65" i="53" s="1"/>
  <c r="AD66" i="53"/>
  <c r="AE66" i="53" s="1"/>
  <c r="AF66" i="53" s="1"/>
  <c r="A66" i="53" s="1"/>
  <c r="AD67" i="53"/>
  <c r="AD68" i="53"/>
  <c r="AD69" i="53"/>
  <c r="AE69" i="53" s="1"/>
  <c r="AF69" i="53" s="1"/>
  <c r="A69" i="53" s="1"/>
  <c r="AD70" i="53"/>
  <c r="AD71" i="53"/>
  <c r="AE71" i="53" s="1"/>
  <c r="AF71" i="53" s="1"/>
  <c r="A71" i="53" s="1"/>
  <c r="AD73" i="53"/>
  <c r="AD74" i="53"/>
  <c r="AE74" i="53" s="1"/>
  <c r="AF74" i="53" s="1"/>
  <c r="A74" i="53" s="1"/>
  <c r="AD75" i="53"/>
  <c r="AD76" i="53"/>
  <c r="AE76" i="53" s="1"/>
  <c r="AF76" i="53" s="1"/>
  <c r="A76" i="53" s="1"/>
  <c r="AD77" i="53"/>
  <c r="AE77" i="53" s="1"/>
  <c r="AF77" i="53" s="1"/>
  <c r="A77" i="53" s="1"/>
  <c r="AD78" i="53"/>
  <c r="AD79" i="53"/>
  <c r="AE79" i="53" s="1"/>
  <c r="AF79" i="53" s="1"/>
  <c r="A79" i="53" s="1"/>
  <c r="AD80" i="53"/>
  <c r="AE80" i="53" s="1"/>
  <c r="AF80" i="53" s="1"/>
  <c r="A80" i="53" s="1"/>
  <c r="AD81" i="53"/>
  <c r="AE81" i="53" s="1"/>
  <c r="AF81" i="53" s="1"/>
  <c r="A81" i="53" s="1"/>
  <c r="AD82" i="53"/>
  <c r="AD85" i="53"/>
  <c r="AE85" i="53" s="1"/>
  <c r="AF85" i="53" s="1"/>
  <c r="A85" i="53" s="1"/>
  <c r="AD86" i="53"/>
  <c r="AD87" i="53"/>
  <c r="AE87" i="53" s="1"/>
  <c r="AF87" i="53" s="1"/>
  <c r="A87" i="53" s="1"/>
  <c r="AD89" i="53"/>
  <c r="AD90" i="53"/>
  <c r="AE90" i="53" s="1"/>
  <c r="AF90" i="53" s="1"/>
  <c r="A90" i="53" s="1"/>
  <c r="AD91" i="53"/>
  <c r="AD92" i="53"/>
  <c r="AD93" i="53"/>
  <c r="AE93" i="53" s="1"/>
  <c r="AF93" i="53" s="1"/>
  <c r="A93" i="53" s="1"/>
  <c r="AD94" i="53"/>
  <c r="AD95" i="53"/>
  <c r="AE95" i="53" s="1"/>
  <c r="AF95" i="53" s="1"/>
  <c r="A95" i="53" s="1"/>
  <c r="AD96" i="53"/>
  <c r="AD97" i="53"/>
  <c r="AD98" i="53"/>
  <c r="AD99" i="53"/>
  <c r="AD103" i="53"/>
  <c r="AE103" i="53" s="1"/>
  <c r="AF103" i="53" s="1"/>
  <c r="A103" i="53" s="1"/>
  <c r="AD104" i="53"/>
  <c r="AD105" i="53"/>
  <c r="AD106" i="53"/>
  <c r="AE106" i="53" s="1"/>
  <c r="AF106" i="53" s="1"/>
  <c r="A106" i="53" s="1"/>
  <c r="AD109" i="53"/>
  <c r="AE109" i="53" s="1"/>
  <c r="AF109" i="53" s="1"/>
  <c r="A109" i="53" s="1"/>
  <c r="AD110" i="53"/>
  <c r="AD111" i="53"/>
  <c r="AE111" i="53" s="1"/>
  <c r="AF111" i="53" s="1"/>
  <c r="A111" i="53" s="1"/>
  <c r="AD112" i="53"/>
  <c r="AE112" i="53" s="1"/>
  <c r="AF112" i="53" s="1"/>
  <c r="A112" i="53" s="1"/>
  <c r="AD114" i="53"/>
  <c r="AD115" i="53"/>
  <c r="AD117" i="53"/>
  <c r="AE117" i="53" s="1"/>
  <c r="AF117" i="53" s="1"/>
  <c r="A117" i="53" s="1"/>
  <c r="AD118" i="53"/>
  <c r="AD120" i="53"/>
  <c r="AD121" i="53"/>
  <c r="AE121" i="53" s="1"/>
  <c r="AF121" i="53" s="1"/>
  <c r="A121" i="53" s="1"/>
  <c r="AC114" i="53" l="1"/>
  <c r="AC106" i="53"/>
  <c r="AC98" i="53"/>
  <c r="AC82" i="53"/>
  <c r="AC42" i="53"/>
  <c r="AC64" i="53"/>
  <c r="AC40" i="53"/>
  <c r="AC16" i="53"/>
  <c r="AC8" i="53"/>
  <c r="AC119" i="53"/>
  <c r="AC95" i="53"/>
  <c r="AC87" i="53"/>
  <c r="AC110" i="53"/>
  <c r="AC38" i="53"/>
  <c r="AC79" i="53"/>
  <c r="AC71" i="53"/>
  <c r="AC62" i="53"/>
  <c r="AC100" i="53"/>
  <c r="AC92" i="53"/>
  <c r="AC57" i="53"/>
  <c r="AC49" i="53"/>
  <c r="AC63" i="53"/>
  <c r="AC94" i="53"/>
  <c r="AC86" i="53"/>
  <c r="AC117" i="53"/>
  <c r="AC109" i="53"/>
  <c r="AC93" i="53"/>
  <c r="AC85" i="53"/>
  <c r="AC78" i="53"/>
  <c r="AC70" i="53"/>
  <c r="AC48" i="53"/>
  <c r="AC41" i="53"/>
  <c r="AC33" i="53"/>
  <c r="AC25" i="53"/>
  <c r="AC17" i="53"/>
  <c r="AC108" i="53"/>
  <c r="AC107" i="53"/>
  <c r="AC54" i="53"/>
  <c r="AC46" i="53"/>
  <c r="AC39" i="53"/>
  <c r="AC31" i="53"/>
  <c r="AC23" i="53"/>
  <c r="AC15" i="53"/>
  <c r="AC22" i="53"/>
  <c r="AC14" i="53"/>
  <c r="AC120" i="53"/>
  <c r="AC105" i="53"/>
  <c r="AC97" i="53"/>
  <c r="AC89" i="53"/>
  <c r="AC29" i="53"/>
  <c r="AC112" i="53"/>
  <c r="AC104" i="53"/>
  <c r="AC80" i="53"/>
  <c r="AC73" i="53"/>
  <c r="AC65" i="53"/>
  <c r="AC81" i="53"/>
  <c r="AC58" i="53"/>
  <c r="AC32" i="53"/>
  <c r="AC26" i="53"/>
  <c r="AC101" i="53"/>
  <c r="AC102" i="53"/>
  <c r="AC96" i="53"/>
  <c r="AC50" i="53"/>
  <c r="AC24" i="53"/>
  <c r="AE46" i="53"/>
  <c r="AF46" i="53" s="1"/>
  <c r="A46" i="53" s="1"/>
  <c r="AE52" i="53"/>
  <c r="AF52" i="53" s="1"/>
  <c r="A52" i="53" s="1"/>
  <c r="AE118" i="53"/>
  <c r="AF118" i="53" s="1"/>
  <c r="A118" i="53" s="1"/>
  <c r="AE92" i="53"/>
  <c r="AF92" i="53" s="1"/>
  <c r="A92" i="53" s="1"/>
  <c r="AE38" i="53"/>
  <c r="AF38" i="53" s="1"/>
  <c r="A38" i="53" s="1"/>
  <c r="AE62" i="53"/>
  <c r="AF62" i="53" s="1"/>
  <c r="A62" i="53" s="1"/>
  <c r="AE70" i="53"/>
  <c r="AF70" i="53" s="1"/>
  <c r="A70" i="53" s="1"/>
  <c r="AE54" i="53"/>
  <c r="AF54" i="53" s="1"/>
  <c r="A54" i="53" s="1"/>
  <c r="AE20" i="53"/>
  <c r="AF20" i="53" s="1"/>
  <c r="A20" i="53" s="1"/>
  <c r="AE36" i="53"/>
  <c r="AF36" i="53" s="1"/>
  <c r="A36" i="53" s="1"/>
  <c r="AE68" i="53"/>
  <c r="AF68" i="53" s="1"/>
  <c r="A68" i="53" s="1"/>
  <c r="AE110" i="53"/>
  <c r="AF110" i="53" s="1"/>
  <c r="A110" i="53" s="1"/>
  <c r="AE94" i="53"/>
  <c r="AF94" i="53" s="1"/>
  <c r="A94" i="53" s="1"/>
  <c r="AE86" i="53"/>
  <c r="AF86" i="53" s="1"/>
  <c r="A86" i="53" s="1"/>
  <c r="AE78" i="53"/>
  <c r="AF78" i="53" s="1"/>
  <c r="A78" i="53" s="1"/>
  <c r="AC19" i="53"/>
  <c r="AE19" i="53"/>
  <c r="AF19" i="53" s="1"/>
  <c r="A19" i="53" s="1"/>
  <c r="AE114" i="53"/>
  <c r="AF114" i="53" s="1"/>
  <c r="A114" i="53" s="1"/>
  <c r="AC99" i="53"/>
  <c r="AE99" i="53"/>
  <c r="AF99" i="53" s="1"/>
  <c r="A99" i="53" s="1"/>
  <c r="AE97" i="53"/>
  <c r="AF97" i="53" s="1"/>
  <c r="A97" i="53" s="1"/>
  <c r="AE82" i="53"/>
  <c r="AF82" i="53" s="1"/>
  <c r="A82" i="53" s="1"/>
  <c r="AE73" i="53"/>
  <c r="AF73" i="53" s="1"/>
  <c r="A73" i="53" s="1"/>
  <c r="AC35" i="53"/>
  <c r="AE35" i="53"/>
  <c r="AF35" i="53" s="1"/>
  <c r="A35" i="53" s="1"/>
  <c r="AC36" i="53"/>
  <c r="AC18" i="53"/>
  <c r="AC11" i="53"/>
  <c r="AE11" i="53"/>
  <c r="AF11" i="53" s="1"/>
  <c r="A11" i="53" s="1"/>
  <c r="AC118" i="53"/>
  <c r="AE105" i="53"/>
  <c r="AF105" i="53" s="1"/>
  <c r="A105" i="53" s="1"/>
  <c r="AC103" i="53"/>
  <c r="AE89" i="53"/>
  <c r="AF89" i="53" s="1"/>
  <c r="A89" i="53" s="1"/>
  <c r="AC72" i="53"/>
  <c r="AC67" i="53"/>
  <c r="AE67" i="53"/>
  <c r="AF67" i="53" s="1"/>
  <c r="A67" i="53" s="1"/>
  <c r="AC68" i="53"/>
  <c r="AE58" i="53"/>
  <c r="AF58" i="53" s="1"/>
  <c r="A58" i="53" s="1"/>
  <c r="AC34" i="53"/>
  <c r="AC6" i="53"/>
  <c r="AC7" i="53"/>
  <c r="AC30" i="53"/>
  <c r="AE26" i="53"/>
  <c r="AF26" i="53" s="1"/>
  <c r="A26" i="53" s="1"/>
  <c r="AE120" i="53"/>
  <c r="AF120" i="53" s="1"/>
  <c r="A120" i="53" s="1"/>
  <c r="AC51" i="53"/>
  <c r="AE51" i="53"/>
  <c r="AF51" i="53" s="1"/>
  <c r="A51" i="53" s="1"/>
  <c r="AC52" i="53"/>
  <c r="AC115" i="53"/>
  <c r="AE115" i="53"/>
  <c r="AF115" i="53" s="1"/>
  <c r="A115" i="53" s="1"/>
  <c r="AC111" i="53"/>
  <c r="AE96" i="53"/>
  <c r="AF96" i="53" s="1"/>
  <c r="A96" i="53" s="1"/>
  <c r="AC91" i="53"/>
  <c r="AE91" i="53"/>
  <c r="AF91" i="53" s="1"/>
  <c r="A91" i="53" s="1"/>
  <c r="AC75" i="53"/>
  <c r="AE75" i="53"/>
  <c r="AF75" i="53" s="1"/>
  <c r="A75" i="53" s="1"/>
  <c r="AC76" i="53"/>
  <c r="AC66" i="53"/>
  <c r="AE57" i="53"/>
  <c r="AF57" i="53" s="1"/>
  <c r="A57" i="53" s="1"/>
  <c r="AE44" i="53"/>
  <c r="AF44" i="53" s="1"/>
  <c r="A44" i="53" s="1"/>
  <c r="AE28" i="53"/>
  <c r="AF28" i="53" s="1"/>
  <c r="A28" i="53" s="1"/>
  <c r="AC9" i="53"/>
  <c r="AE42" i="53"/>
  <c r="AF42" i="53" s="1"/>
  <c r="A42" i="53" s="1"/>
  <c r="AC116" i="53"/>
  <c r="AC55" i="53"/>
  <c r="AC83" i="53"/>
  <c r="AC84" i="53"/>
  <c r="AE60" i="53"/>
  <c r="AF60" i="53" s="1"/>
  <c r="A60" i="53" s="1"/>
  <c r="AC56" i="53"/>
  <c r="AC59" i="53"/>
  <c r="AE59" i="53"/>
  <c r="AF59" i="53" s="1"/>
  <c r="A59" i="53" s="1"/>
  <c r="AC60" i="53"/>
  <c r="AC113" i="53"/>
  <c r="AC88" i="53"/>
  <c r="AC121" i="53"/>
  <c r="AE104" i="53"/>
  <c r="AF104" i="53" s="1"/>
  <c r="A104" i="53" s="1"/>
  <c r="AE98" i="53"/>
  <c r="AF98" i="53" s="1"/>
  <c r="A98" i="53" s="1"/>
  <c r="AC90" i="53"/>
  <c r="AC74" i="53"/>
  <c r="AC47" i="53"/>
  <c r="AC43" i="53"/>
  <c r="AE43" i="53"/>
  <c r="AF43" i="53" s="1"/>
  <c r="A43" i="53" s="1"/>
  <c r="AC44" i="53"/>
  <c r="AC27" i="53"/>
  <c r="AE27" i="53"/>
  <c r="AF27" i="53" s="1"/>
  <c r="A27" i="53" s="1"/>
  <c r="AC28" i="53"/>
  <c r="AC20" i="53"/>
  <c r="AC12" i="53"/>
  <c r="AE61" i="53"/>
  <c r="AF61" i="53" s="1"/>
  <c r="A61" i="53" s="1"/>
  <c r="AE53" i="53"/>
  <c r="AF53" i="53" s="1"/>
  <c r="A53" i="53" s="1"/>
  <c r="AE45" i="53"/>
  <c r="AF45" i="53" s="1"/>
  <c r="A45" i="53" s="1"/>
  <c r="AE29" i="53"/>
  <c r="AF29" i="53" s="1"/>
  <c r="A29" i="53" s="1"/>
  <c r="AE21" i="53"/>
  <c r="AF21" i="53" s="1"/>
  <c r="A21" i="53" s="1"/>
  <c r="AE13" i="53"/>
  <c r="AF13" i="53" s="1"/>
  <c r="A13" i="53" s="1"/>
  <c r="AC10" i="53"/>
  <c r="AC37" i="53"/>
  <c r="AE24" i="53"/>
  <c r="AF24" i="53" s="1"/>
  <c r="A24" i="53" s="1"/>
  <c r="AC21" i="53"/>
  <c r="AE16" i="53"/>
  <c r="AF16" i="53" s="1"/>
  <c r="A16" i="53" s="1"/>
  <c r="AC13" i="53"/>
  <c r="AE8" i="53"/>
  <c r="AF8" i="53" s="1"/>
  <c r="A8" i="53" s="1"/>
  <c r="AC8" i="54"/>
  <c r="S40" i="55"/>
  <c r="T40" i="55"/>
  <c r="R40" i="55"/>
  <c r="S35" i="55"/>
  <c r="T35" i="55"/>
  <c r="R35" i="55"/>
  <c r="T34" i="55" l="1"/>
  <c r="S34" i="55"/>
  <c r="AQ40" i="55"/>
  <c r="AQ35" i="55"/>
  <c r="AC13" i="54"/>
  <c r="AC48" i="54"/>
  <c r="AC96" i="54"/>
  <c r="AC44" i="54"/>
  <c r="AC60" i="54"/>
  <c r="AC92" i="54"/>
  <c r="AC32" i="54"/>
  <c r="AC84" i="54"/>
  <c r="AC28" i="54"/>
  <c r="AC80" i="54"/>
  <c r="AC16" i="54"/>
  <c r="AC76" i="54"/>
  <c r="AC64" i="54"/>
  <c r="AC88" i="54"/>
  <c r="AC72" i="54"/>
  <c r="AC56" i="54"/>
  <c r="AC40" i="54"/>
  <c r="AC24" i="54"/>
  <c r="AC100" i="54"/>
  <c r="AC68" i="54"/>
  <c r="AC52" i="54"/>
  <c r="AC36" i="54"/>
  <c r="AC20" i="54"/>
  <c r="AC99" i="54"/>
  <c r="AC83" i="54"/>
  <c r="AC67" i="54"/>
  <c r="AC51" i="54"/>
  <c r="AC35" i="54"/>
  <c r="AC19" i="54"/>
  <c r="AC97" i="54"/>
  <c r="AC81" i="54"/>
  <c r="AC65" i="54"/>
  <c r="AC49" i="54"/>
  <c r="AC33" i="54"/>
  <c r="AC17" i="54"/>
  <c r="AC11" i="54"/>
  <c r="AC12" i="54"/>
  <c r="AC91" i="54"/>
  <c r="AC75" i="54"/>
  <c r="AC59" i="54"/>
  <c r="AC43" i="54"/>
  <c r="AC27" i="54"/>
  <c r="AC89" i="54"/>
  <c r="AC73" i="54"/>
  <c r="AC57" i="54"/>
  <c r="AC41" i="54"/>
  <c r="AC25" i="54"/>
  <c r="AC9" i="54"/>
  <c r="AC98" i="54"/>
  <c r="AC90" i="54"/>
  <c r="AC82" i="54"/>
  <c r="AC74" i="54"/>
  <c r="AC66" i="54"/>
  <c r="AC58" i="54"/>
  <c r="AC50" i="54"/>
  <c r="AC42" i="54"/>
  <c r="AC34" i="54"/>
  <c r="AC26" i="54"/>
  <c r="AC18" i="54"/>
  <c r="AC10" i="54"/>
  <c r="AC95" i="54"/>
  <c r="AC87" i="54"/>
  <c r="AC79" i="54"/>
  <c r="AC71" i="54"/>
  <c r="AC63" i="54"/>
  <c r="AC55" i="54"/>
  <c r="AC47" i="54"/>
  <c r="AC39" i="54"/>
  <c r="AC31" i="54"/>
  <c r="AC23" i="54"/>
  <c r="AC15" i="54"/>
  <c r="AC7" i="54"/>
  <c r="AC94" i="54"/>
  <c r="AC86" i="54"/>
  <c r="AC78" i="54"/>
  <c r="AC70" i="54"/>
  <c r="AC62" i="54"/>
  <c r="AC54" i="54"/>
  <c r="AC46" i="54"/>
  <c r="AC38" i="54"/>
  <c r="AC30" i="54"/>
  <c r="AC22" i="54"/>
  <c r="AC14" i="54"/>
  <c r="AC6" i="54"/>
  <c r="AC5" i="54"/>
  <c r="AC93" i="54"/>
  <c r="AC85" i="54"/>
  <c r="AC77" i="54"/>
  <c r="AC69" i="54"/>
  <c r="AC61" i="54"/>
  <c r="AC53" i="54"/>
  <c r="AC45" i="54"/>
  <c r="AC37" i="54"/>
  <c r="AC29" i="54"/>
  <c r="AC21" i="54"/>
  <c r="R34" i="55"/>
  <c r="AP12" i="55"/>
  <c r="AQ34" i="55"/>
  <c r="AQ20" i="55"/>
  <c r="AN4" i="55"/>
  <c r="AO4" i="55"/>
  <c r="AP4" i="55"/>
  <c r="AQ4" i="55"/>
  <c r="AP40" i="55" l="1"/>
  <c r="AP35" i="55"/>
  <c r="AP34" i="55"/>
  <c r="AD12" i="53"/>
  <c r="AE12" i="53" s="1"/>
  <c r="AF12" i="53" s="1"/>
  <c r="A12" i="53" s="1"/>
  <c r="AQ6" i="30"/>
  <c r="BR6" i="30"/>
  <c r="AQ7" i="30"/>
  <c r="BR7" i="30"/>
  <c r="AQ8" i="30"/>
  <c r="AR8" i="30" s="1"/>
  <c r="AU8" i="30" s="1"/>
  <c r="BR8" i="30"/>
  <c r="AQ9" i="30"/>
  <c r="BR9" i="30"/>
  <c r="AQ10" i="30"/>
  <c r="BR10" i="30"/>
  <c r="AQ11" i="30"/>
  <c r="BR11" i="30"/>
  <c r="AQ12" i="30"/>
  <c r="AR11" i="30" s="1"/>
  <c r="BT11" i="30" s="1"/>
  <c r="BR12" i="30"/>
  <c r="AQ13" i="30"/>
  <c r="AR12" i="30" s="1"/>
  <c r="AU12" i="30" s="1"/>
  <c r="BR13" i="30"/>
  <c r="AQ14" i="30"/>
  <c r="AR13" i="30" s="1"/>
  <c r="AW13" i="30" s="1"/>
  <c r="BB13" i="30" s="1"/>
  <c r="BG13" i="30" s="1"/>
  <c r="BL13" i="30" s="1"/>
  <c r="BR14" i="30"/>
  <c r="AQ15" i="30"/>
  <c r="AR14" i="30" s="1"/>
  <c r="AS14" i="30" s="1"/>
  <c r="BR15" i="30"/>
  <c r="AQ16" i="30"/>
  <c r="BR16" i="30"/>
  <c r="AQ17" i="30"/>
  <c r="AR16" i="30" s="1"/>
  <c r="AU16" i="30" s="1"/>
  <c r="AR17" i="30"/>
  <c r="BX17" i="30" s="1"/>
  <c r="BR17" i="30"/>
  <c r="AQ18" i="30"/>
  <c r="BR18" i="30"/>
  <c r="AQ19" i="30"/>
  <c r="BR19" i="30"/>
  <c r="AQ20" i="30"/>
  <c r="AR19" i="30" s="1"/>
  <c r="AU19" i="30" s="1"/>
  <c r="AZ19" i="30" s="1"/>
  <c r="BE19" i="30" s="1"/>
  <c r="BJ19" i="30" s="1"/>
  <c r="BR20" i="30"/>
  <c r="AQ21" i="30"/>
  <c r="BR21" i="30"/>
  <c r="AQ22" i="30"/>
  <c r="AR21" i="30" s="1"/>
  <c r="BR22" i="30"/>
  <c r="AQ23" i="30"/>
  <c r="AR22" i="30" s="1"/>
  <c r="BR23" i="30"/>
  <c r="AQ24" i="30"/>
  <c r="BR24" i="30"/>
  <c r="AQ25" i="30"/>
  <c r="AR24" i="30" s="1"/>
  <c r="BR25" i="30"/>
  <c r="AQ26" i="30"/>
  <c r="BR26" i="30"/>
  <c r="AQ27" i="30"/>
  <c r="AR26" i="30" s="1"/>
  <c r="AS26" i="30" s="1"/>
  <c r="BR27" i="30"/>
  <c r="AQ28" i="30"/>
  <c r="AR27" i="30" s="1"/>
  <c r="AW27" i="30" s="1"/>
  <c r="BR28" i="30"/>
  <c r="AQ29" i="30"/>
  <c r="BR29" i="30"/>
  <c r="AQ30" i="30"/>
  <c r="BR30" i="30"/>
  <c r="AQ31" i="30"/>
  <c r="AR31" i="30"/>
  <c r="BT31" i="30" s="1"/>
  <c r="BR31" i="30"/>
  <c r="AQ32" i="30"/>
  <c r="BR32" i="30"/>
  <c r="AQ33" i="30"/>
  <c r="AR32" i="30" s="1"/>
  <c r="BR33" i="30"/>
  <c r="AQ34" i="30"/>
  <c r="BR34" i="30"/>
  <c r="AQ35" i="30"/>
  <c r="BR35" i="30"/>
  <c r="AQ36" i="30"/>
  <c r="AR35" i="30" s="1"/>
  <c r="AR36" i="30"/>
  <c r="AS36" i="30" s="1"/>
  <c r="BR36" i="30"/>
  <c r="AQ37" i="30"/>
  <c r="BR37" i="30"/>
  <c r="AQ38" i="30"/>
  <c r="AR38" i="30" s="1"/>
  <c r="AS38" i="30" s="1"/>
  <c r="AX38" i="30" s="1"/>
  <c r="BC38" i="30" s="1"/>
  <c r="BR38" i="30"/>
  <c r="AQ39" i="30"/>
  <c r="BR39" i="30"/>
  <c r="AQ40" i="30"/>
  <c r="BR40" i="30"/>
  <c r="AQ41" i="30"/>
  <c r="AR41" i="30"/>
  <c r="AT41" i="30" s="1"/>
  <c r="BR41" i="30"/>
  <c r="AQ42" i="30"/>
  <c r="BR42" i="30"/>
  <c r="AQ43" i="30"/>
  <c r="AR42" i="30" s="1"/>
  <c r="BR43" i="30"/>
  <c r="AQ44" i="30"/>
  <c r="BR44" i="30"/>
  <c r="AQ45" i="30"/>
  <c r="BR45" i="30"/>
  <c r="AQ46" i="30"/>
  <c r="AR46" i="30"/>
  <c r="AV46" i="30" s="1"/>
  <c r="BR46" i="30"/>
  <c r="AQ47" i="30"/>
  <c r="BR47" i="30"/>
  <c r="AQ48" i="30"/>
  <c r="BR48" i="30"/>
  <c r="AQ49" i="30"/>
  <c r="BR49" i="30"/>
  <c r="AQ50" i="30"/>
  <c r="AR49" i="30" s="1"/>
  <c r="AT49" i="30" s="1"/>
  <c r="AR50" i="30"/>
  <c r="AU50" i="30" s="1"/>
  <c r="BR50" i="30"/>
  <c r="AQ51" i="30"/>
  <c r="BR51" i="30"/>
  <c r="AQ52" i="30"/>
  <c r="BR52" i="30"/>
  <c r="AQ53" i="30"/>
  <c r="BR53" i="30"/>
  <c r="AQ54" i="30"/>
  <c r="BR54" i="30"/>
  <c r="AQ55" i="30"/>
  <c r="AR54" i="30" s="1"/>
  <c r="AT54" i="30" s="1"/>
  <c r="BR55" i="30"/>
  <c r="AQ56" i="30"/>
  <c r="BR56" i="30"/>
  <c r="AQ57" i="30"/>
  <c r="BR57" i="30"/>
  <c r="AQ58" i="30"/>
  <c r="AR57" i="30" s="1"/>
  <c r="AV57" i="30" s="1"/>
  <c r="BR58" i="30"/>
  <c r="AQ59" i="30"/>
  <c r="BR59" i="30"/>
  <c r="AQ60" i="30"/>
  <c r="AR59" i="30" s="1"/>
  <c r="BU59" i="30" s="1"/>
  <c r="AR60" i="30"/>
  <c r="AT60" i="30" s="1"/>
  <c r="BR60" i="30"/>
  <c r="AQ61" i="30"/>
  <c r="BR61" i="30"/>
  <c r="AQ62" i="30"/>
  <c r="AR61" i="30" s="1"/>
  <c r="AW61" i="30" s="1"/>
  <c r="BR62" i="30"/>
  <c r="AQ63" i="30"/>
  <c r="BR63" i="30"/>
  <c r="AQ64" i="30"/>
  <c r="BR64" i="30"/>
  <c r="AQ65" i="30"/>
  <c r="BR65" i="30"/>
  <c r="AQ66" i="30"/>
  <c r="BR66" i="30"/>
  <c r="AQ67" i="30"/>
  <c r="AR66" i="30" s="1"/>
  <c r="AS66" i="30" s="1"/>
  <c r="BR67" i="30"/>
  <c r="AQ68" i="30"/>
  <c r="BR68" i="30"/>
  <c r="AQ69" i="30"/>
  <c r="AR68" i="30" s="1"/>
  <c r="BV68" i="30" s="1"/>
  <c r="BR69" i="30"/>
  <c r="AQ70" i="30"/>
  <c r="BR70" i="30"/>
  <c r="AQ71" i="30"/>
  <c r="AR70" i="30" s="1"/>
  <c r="AU70" i="30" s="1"/>
  <c r="BR71" i="30"/>
  <c r="AQ72" i="30"/>
  <c r="BR72" i="30"/>
  <c r="AQ73" i="30"/>
  <c r="BR73" i="30"/>
  <c r="AQ74" i="30"/>
  <c r="AR73" i="30" s="1"/>
  <c r="AS73" i="30" s="1"/>
  <c r="BR74" i="30"/>
  <c r="AQ75" i="30"/>
  <c r="BR75" i="30"/>
  <c r="AQ76" i="30"/>
  <c r="AR75" i="30" s="1"/>
  <c r="AS75" i="30" s="1"/>
  <c r="BR76" i="30"/>
  <c r="AQ77" i="30"/>
  <c r="AR76" i="30" s="1"/>
  <c r="AR77" i="30"/>
  <c r="AS77" i="30" s="1"/>
  <c r="AT77" i="30"/>
  <c r="BR77" i="30"/>
  <c r="AQ78" i="30"/>
  <c r="BR78" i="30"/>
  <c r="AQ79" i="30"/>
  <c r="AR78" i="30" s="1"/>
  <c r="AV78" i="30" s="1"/>
  <c r="BR79" i="30"/>
  <c r="AQ80" i="30"/>
  <c r="BR80" i="30"/>
  <c r="AQ81" i="30"/>
  <c r="BR81" i="30"/>
  <c r="AQ82" i="30"/>
  <c r="AR81" i="30" s="1"/>
  <c r="AS81" i="30" s="1"/>
  <c r="BR82" i="30"/>
  <c r="AQ83" i="30"/>
  <c r="BR83" i="30"/>
  <c r="AQ84" i="30"/>
  <c r="BR84" i="30"/>
  <c r="AQ85" i="30"/>
  <c r="AR84" i="30" s="1"/>
  <c r="AV84" i="30" s="1"/>
  <c r="BR85" i="30"/>
  <c r="AQ86" i="30"/>
  <c r="AR85" i="30" s="1"/>
  <c r="BR86" i="30"/>
  <c r="AQ87" i="30"/>
  <c r="BR87" i="30"/>
  <c r="AQ88" i="30"/>
  <c r="AR87" i="30" s="1"/>
  <c r="BR88" i="30"/>
  <c r="AQ89" i="30"/>
  <c r="BR89" i="30"/>
  <c r="AQ90" i="30"/>
  <c r="AR89" i="30" s="1"/>
  <c r="AS89" i="30" s="1"/>
  <c r="BR90" i="30"/>
  <c r="AQ91" i="30"/>
  <c r="AR91" i="30"/>
  <c r="AS91" i="30" s="1"/>
  <c r="BR91" i="30"/>
  <c r="AQ92" i="30"/>
  <c r="BR92" i="30"/>
  <c r="AQ93" i="30"/>
  <c r="AR92" i="30" s="1"/>
  <c r="AV92" i="30" s="1"/>
  <c r="BR93" i="30"/>
  <c r="AQ94" i="30"/>
  <c r="AR93" i="30" s="1"/>
  <c r="BR94" i="30"/>
  <c r="AQ95" i="30"/>
  <c r="AR94" i="30" s="1"/>
  <c r="BR95" i="30"/>
  <c r="AQ96" i="30"/>
  <c r="AR95" i="30" s="1"/>
  <c r="BU95" i="30" s="1"/>
  <c r="BR96" i="30"/>
  <c r="AQ97" i="30"/>
  <c r="BR97" i="30"/>
  <c r="AQ98" i="30"/>
  <c r="AR97" i="30" s="1"/>
  <c r="BR98" i="30"/>
  <c r="AQ99" i="30"/>
  <c r="BR99" i="30"/>
  <c r="AQ100" i="30"/>
  <c r="AR99" i="30" s="1"/>
  <c r="BR100" i="30"/>
  <c r="AQ101" i="30"/>
  <c r="BR101" i="30"/>
  <c r="AQ102" i="30"/>
  <c r="BR102" i="30"/>
  <c r="AQ103" i="30"/>
  <c r="BR103" i="30"/>
  <c r="AQ104" i="30"/>
  <c r="BR104" i="30"/>
  <c r="AQ105" i="30"/>
  <c r="AR105" i="30" s="1"/>
  <c r="AV105" i="30" s="1"/>
  <c r="BR105" i="30"/>
  <c r="AQ106" i="30"/>
  <c r="BR106" i="30"/>
  <c r="AQ107" i="30"/>
  <c r="AR106" i="30" s="1"/>
  <c r="BR107" i="30"/>
  <c r="AQ108" i="30"/>
  <c r="BR108" i="30"/>
  <c r="AQ109" i="30"/>
  <c r="AR108" i="30" s="1"/>
  <c r="AR109" i="30"/>
  <c r="AS109" i="30" s="1"/>
  <c r="BR109" i="30"/>
  <c r="AQ110" i="30"/>
  <c r="AR110" i="30"/>
  <c r="AT110" i="30" s="1"/>
  <c r="BR110" i="30"/>
  <c r="AQ111" i="30"/>
  <c r="AR111" i="30"/>
  <c r="AS111" i="30"/>
  <c r="AX111" i="30" s="1"/>
  <c r="BC111" i="30" s="1"/>
  <c r="BR111" i="30"/>
  <c r="AQ112" i="30"/>
  <c r="BR112" i="30"/>
  <c r="AQ113" i="30"/>
  <c r="AR112" i="30" s="1"/>
  <c r="AT112" i="30" s="1"/>
  <c r="BR113" i="30"/>
  <c r="AQ114" i="30"/>
  <c r="BR114" i="30"/>
  <c r="AQ115" i="30"/>
  <c r="BR115" i="30"/>
  <c r="AQ116" i="30"/>
  <c r="BR116" i="30"/>
  <c r="AQ117" i="30"/>
  <c r="AR117" i="30"/>
  <c r="AS117" i="30" s="1"/>
  <c r="BR117" i="30"/>
  <c r="AQ118" i="30"/>
  <c r="BR118" i="30"/>
  <c r="AQ119" i="30"/>
  <c r="BR119" i="30"/>
  <c r="AQ120" i="30"/>
  <c r="BR120" i="30"/>
  <c r="AQ121" i="30"/>
  <c r="BR121" i="30"/>
  <c r="BT122" i="30"/>
  <c r="BR122" i="30"/>
  <c r="O9" i="30"/>
  <c r="O7" i="30" s="1"/>
  <c r="P9" i="30"/>
  <c r="P7" i="30" s="1"/>
  <c r="Q9" i="30"/>
  <c r="Q7" i="30" s="1"/>
  <c r="R9" i="30"/>
  <c r="R7" i="30" s="1"/>
  <c r="O14" i="30"/>
  <c r="P14" i="30"/>
  <c r="Q14" i="30"/>
  <c r="R14" i="30"/>
  <c r="O18" i="30"/>
  <c r="P18" i="30"/>
  <c r="Q18" i="30"/>
  <c r="R18" i="30"/>
  <c r="O22" i="30"/>
  <c r="P22" i="30"/>
  <c r="Q22" i="30"/>
  <c r="R22" i="30"/>
  <c r="O37" i="30"/>
  <c r="P37" i="30"/>
  <c r="Q37" i="30"/>
  <c r="R37" i="30"/>
  <c r="O47" i="30"/>
  <c r="P47" i="30"/>
  <c r="Q47" i="30"/>
  <c r="R47" i="30"/>
  <c r="Q55" i="30"/>
  <c r="O56" i="30"/>
  <c r="O55" i="30" s="1"/>
  <c r="P56" i="30"/>
  <c r="P55" i="30" s="1"/>
  <c r="Q56" i="30"/>
  <c r="R56" i="30"/>
  <c r="R55" i="30" s="1"/>
  <c r="O72" i="30"/>
  <c r="P72" i="30"/>
  <c r="Q72" i="30"/>
  <c r="R72" i="30"/>
  <c r="O84" i="30"/>
  <c r="O83" i="30" s="1"/>
  <c r="P84" i="30"/>
  <c r="Q84" i="30"/>
  <c r="R84" i="30"/>
  <c r="O88" i="30"/>
  <c r="P88" i="30"/>
  <c r="Q88" i="30"/>
  <c r="R88" i="30"/>
  <c r="O102" i="30"/>
  <c r="O101" i="30" s="1"/>
  <c r="P102" i="30"/>
  <c r="P101" i="30" s="1"/>
  <c r="Q102" i="30"/>
  <c r="Q101" i="30" s="1"/>
  <c r="R102" i="30"/>
  <c r="R101" i="30" s="1"/>
  <c r="O108" i="30"/>
  <c r="O107" i="30" s="1"/>
  <c r="P108" i="30"/>
  <c r="P107" i="30" s="1"/>
  <c r="Q108" i="30"/>
  <c r="Q107" i="30" s="1"/>
  <c r="R108" i="30"/>
  <c r="R107" i="30" s="1"/>
  <c r="O116" i="30"/>
  <c r="P116" i="30"/>
  <c r="Q116" i="30"/>
  <c r="R116" i="30"/>
  <c r="N14" i="30"/>
  <c r="M14" i="53" s="1"/>
  <c r="AD14" i="53" s="1"/>
  <c r="AE14" i="53" s="1"/>
  <c r="AF14" i="53" s="1"/>
  <c r="A14" i="53" s="1"/>
  <c r="BW105" i="30" l="1"/>
  <c r="BT38" i="30"/>
  <c r="AU41" i="30"/>
  <c r="AZ41" i="30" s="1"/>
  <c r="BE41" i="30" s="1"/>
  <c r="BJ41" i="30" s="1"/>
  <c r="AS87" i="30"/>
  <c r="AX87" i="30" s="1"/>
  <c r="BC87" i="30" s="1"/>
  <c r="AT87" i="30"/>
  <c r="AY87" i="30" s="1"/>
  <c r="BD87" i="30" s="1"/>
  <c r="BI87" i="30" s="1"/>
  <c r="BX87" i="30"/>
  <c r="BW24" i="30"/>
  <c r="BX24" i="30"/>
  <c r="AS97" i="30"/>
  <c r="AX97" i="30" s="1"/>
  <c r="BC97" i="30" s="1"/>
  <c r="BH97" i="30" s="1"/>
  <c r="AT97" i="30"/>
  <c r="AY97" i="30" s="1"/>
  <c r="BD97" i="30" s="1"/>
  <c r="BI97" i="30" s="1"/>
  <c r="BU97" i="30"/>
  <c r="BX97" i="30"/>
  <c r="AS93" i="30"/>
  <c r="AX93" i="30" s="1"/>
  <c r="BC93" i="30" s="1"/>
  <c r="AT93" i="30"/>
  <c r="AY93" i="30" s="1"/>
  <c r="BD93" i="30" s="1"/>
  <c r="BI93" i="30" s="1"/>
  <c r="BX93" i="30"/>
  <c r="AS85" i="30"/>
  <c r="AX85" i="30" s="1"/>
  <c r="BC85" i="30" s="1"/>
  <c r="AT85" i="30"/>
  <c r="AY85" i="30" s="1"/>
  <c r="BD85" i="30" s="1"/>
  <c r="BI85" i="30" s="1"/>
  <c r="BX85" i="30"/>
  <c r="AS99" i="30"/>
  <c r="AX99" i="30" s="1"/>
  <c r="BC99" i="30" s="1"/>
  <c r="BH99" i="30" s="1"/>
  <c r="AW99" i="30"/>
  <c r="BB99" i="30" s="1"/>
  <c r="BG99" i="30" s="1"/>
  <c r="BL99" i="30" s="1"/>
  <c r="BV99" i="30"/>
  <c r="BV32" i="30"/>
  <c r="AS32" i="30"/>
  <c r="AX32" i="30" s="1"/>
  <c r="BC32" i="30" s="1"/>
  <c r="BX117" i="30"/>
  <c r="AR96" i="30"/>
  <c r="BU96" i="30" s="1"/>
  <c r="AR74" i="30"/>
  <c r="AV41" i="30"/>
  <c r="BA41" i="30" s="1"/>
  <c r="BF41" i="30" s="1"/>
  <c r="BK41" i="30" s="1"/>
  <c r="BW38" i="30"/>
  <c r="AV36" i="30"/>
  <c r="BA36" i="30" s="1"/>
  <c r="BF36" i="30" s="1"/>
  <c r="BK36" i="30" s="1"/>
  <c r="AU31" i="30"/>
  <c r="AZ31" i="30" s="1"/>
  <c r="BE31" i="30" s="1"/>
  <c r="BJ31" i="30" s="1"/>
  <c r="AR25" i="30"/>
  <c r="AT25" i="30" s="1"/>
  <c r="AY25" i="30" s="1"/>
  <c r="BD25" i="30" s="1"/>
  <c r="BI25" i="30" s="1"/>
  <c r="AR20" i="30"/>
  <c r="BW20" i="30" s="1"/>
  <c r="AR15" i="30"/>
  <c r="AV15" i="30" s="1"/>
  <c r="AR58" i="30"/>
  <c r="AT58" i="30" s="1"/>
  <c r="AY58" i="30" s="1"/>
  <c r="BD58" i="30" s="1"/>
  <c r="BI58" i="30" s="1"/>
  <c r="BU70" i="30"/>
  <c r="BU27" i="30"/>
  <c r="BX122" i="30"/>
  <c r="AR116" i="30"/>
  <c r="BT70" i="30"/>
  <c r="AU68" i="30"/>
  <c r="AZ68" i="30" s="1"/>
  <c r="BE68" i="30" s="1"/>
  <c r="BJ68" i="30" s="1"/>
  <c r="BT27" i="30"/>
  <c r="AR115" i="30"/>
  <c r="AR88" i="30"/>
  <c r="AR80" i="30"/>
  <c r="BV78" i="30"/>
  <c r="AR67" i="30"/>
  <c r="BU67" i="30" s="1"/>
  <c r="AR53" i="30"/>
  <c r="BW53" i="30" s="1"/>
  <c r="AR121" i="30"/>
  <c r="BW121" i="30" s="1"/>
  <c r="AR119" i="30"/>
  <c r="AR86" i="30"/>
  <c r="AS70" i="30"/>
  <c r="AX70" i="30" s="1"/>
  <c r="BC70" i="30" s="1"/>
  <c r="BH70" i="30" s="1"/>
  <c r="AW59" i="30"/>
  <c r="BB59" i="30" s="1"/>
  <c r="BG59" i="30" s="1"/>
  <c r="BL59" i="30" s="1"/>
  <c r="AR51" i="30"/>
  <c r="AV51" i="30" s="1"/>
  <c r="BA51" i="30" s="1"/>
  <c r="BF51" i="30" s="1"/>
  <c r="BK51" i="30" s="1"/>
  <c r="AR98" i="30"/>
  <c r="BV98" i="30" s="1"/>
  <c r="AR83" i="30"/>
  <c r="AU83" i="30" s="1"/>
  <c r="AW78" i="30"/>
  <c r="BB78" i="30" s="1"/>
  <c r="BG78" i="30" s="1"/>
  <c r="BL78" i="30" s="1"/>
  <c r="AR69" i="30"/>
  <c r="AV69" i="30" s="1"/>
  <c r="BA69" i="30" s="1"/>
  <c r="BF69" i="30" s="1"/>
  <c r="BK69" i="30" s="1"/>
  <c r="AT59" i="30"/>
  <c r="AY59" i="30" s="1"/>
  <c r="BD59" i="30" s="1"/>
  <c r="BI59" i="30" s="1"/>
  <c r="AR56" i="30"/>
  <c r="AT56" i="30" s="1"/>
  <c r="AY56" i="30" s="1"/>
  <c r="BD56" i="30" s="1"/>
  <c r="BI56" i="30" s="1"/>
  <c r="BT41" i="30"/>
  <c r="BX36" i="30"/>
  <c r="AR28" i="30"/>
  <c r="BV28" i="30" s="1"/>
  <c r="AR23" i="30"/>
  <c r="BW23" i="30" s="1"/>
  <c r="AR90" i="30"/>
  <c r="AS90" i="30" s="1"/>
  <c r="AR82" i="30"/>
  <c r="BW82" i="30" s="1"/>
  <c r="AR71" i="30"/>
  <c r="AU71" i="30" s="1"/>
  <c r="AZ71" i="30" s="1"/>
  <c r="BE71" i="30" s="1"/>
  <c r="BJ71" i="30" s="1"/>
  <c r="AS61" i="30"/>
  <c r="AX61" i="30" s="1"/>
  <c r="BC61" i="30" s="1"/>
  <c r="AR43" i="30"/>
  <c r="BU43" i="30" s="1"/>
  <c r="AR33" i="30"/>
  <c r="AV33" i="30" s="1"/>
  <c r="BA33" i="30" s="1"/>
  <c r="BF33" i="30" s="1"/>
  <c r="BK33" i="30" s="1"/>
  <c r="BU17" i="30"/>
  <c r="AO35" i="55"/>
  <c r="BQ35" i="55" s="1"/>
  <c r="BW71" i="30"/>
  <c r="AT68" i="30"/>
  <c r="AY68" i="30" s="1"/>
  <c r="BD68" i="30" s="1"/>
  <c r="BI68" i="30" s="1"/>
  <c r="BX60" i="30"/>
  <c r="BU57" i="30"/>
  <c r="BT24" i="30"/>
  <c r="AR79" i="30"/>
  <c r="AV79" i="30" s="1"/>
  <c r="BX77" i="30"/>
  <c r="BV71" i="30"/>
  <c r="AW70" i="30"/>
  <c r="BB70" i="30" s="1"/>
  <c r="BG70" i="30" s="1"/>
  <c r="BL70" i="30" s="1"/>
  <c r="AS68" i="30"/>
  <c r="AX68" i="30" s="1"/>
  <c r="BC68" i="30" s="1"/>
  <c r="BH68" i="30" s="1"/>
  <c r="BT49" i="30"/>
  <c r="BX41" i="30"/>
  <c r="AV38" i="30"/>
  <c r="BA38" i="30" s="1"/>
  <c r="BF38" i="30" s="1"/>
  <c r="BK38" i="30" s="1"/>
  <c r="BU33" i="30"/>
  <c r="BW19" i="30"/>
  <c r="AT17" i="30"/>
  <c r="AY17" i="30" s="1"/>
  <c r="BD17" i="30" s="1"/>
  <c r="BI17" i="30" s="1"/>
  <c r="BU49" i="30"/>
  <c r="AW60" i="30"/>
  <c r="BB60" i="30" s="1"/>
  <c r="BG60" i="30" s="1"/>
  <c r="BL60" i="30" s="1"/>
  <c r="BX58" i="30"/>
  <c r="AW57" i="30"/>
  <c r="BB57" i="30" s="1"/>
  <c r="BG57" i="30" s="1"/>
  <c r="BL57" i="30" s="1"/>
  <c r="BW50" i="30"/>
  <c r="BU41" i="30"/>
  <c r="AS24" i="30"/>
  <c r="AX24" i="30" s="1"/>
  <c r="BC24" i="30" s="1"/>
  <c r="BV58" i="30"/>
  <c r="BU78" i="30"/>
  <c r="BW68" i="30"/>
  <c r="AT57" i="30"/>
  <c r="AY57" i="30" s="1"/>
  <c r="BD57" i="30" s="1"/>
  <c r="BI57" i="30" s="1"/>
  <c r="AU49" i="30"/>
  <c r="AZ49" i="30" s="1"/>
  <c r="BE49" i="30" s="1"/>
  <c r="BJ49" i="30" s="1"/>
  <c r="BV50" i="30"/>
  <c r="AV49" i="30"/>
  <c r="BA49" i="30" s="1"/>
  <c r="BF49" i="30" s="1"/>
  <c r="BK49" i="30" s="1"/>
  <c r="BX26" i="30"/>
  <c r="BT78" i="30"/>
  <c r="AR72" i="30"/>
  <c r="AS72" i="30" s="1"/>
  <c r="AW41" i="30"/>
  <c r="BB41" i="30" s="1"/>
  <c r="BG41" i="30" s="1"/>
  <c r="BL41" i="30" s="1"/>
  <c r="AT26" i="30"/>
  <c r="AY26" i="30" s="1"/>
  <c r="BD26" i="30" s="1"/>
  <c r="BI26" i="30" s="1"/>
  <c r="BO19" i="30"/>
  <c r="AY110" i="30"/>
  <c r="BD110" i="30" s="1"/>
  <c r="BI110" i="30" s="1"/>
  <c r="AV106" i="30"/>
  <c r="AW106" i="30"/>
  <c r="BU106" i="30"/>
  <c r="BV106" i="30"/>
  <c r="BW106" i="30"/>
  <c r="AS106" i="30"/>
  <c r="AT106" i="30"/>
  <c r="AU106" i="30"/>
  <c r="BX106" i="30"/>
  <c r="BT106" i="30"/>
  <c r="AT115" i="30"/>
  <c r="AU115" i="30"/>
  <c r="AW115" i="30"/>
  <c r="BU115" i="30"/>
  <c r="AS115" i="30"/>
  <c r="AV115" i="30"/>
  <c r="BT115" i="30"/>
  <c r="BV115" i="30"/>
  <c r="BW115" i="30"/>
  <c r="BX115" i="30"/>
  <c r="AX109" i="30"/>
  <c r="BC109" i="30" s="1"/>
  <c r="BH111" i="30"/>
  <c r="AS108" i="30"/>
  <c r="AT108" i="30"/>
  <c r="AU108" i="30"/>
  <c r="AV108" i="30"/>
  <c r="AW108" i="30"/>
  <c r="BA105" i="30"/>
  <c r="BF105" i="30" s="1"/>
  <c r="BK105" i="30" s="1"/>
  <c r="AX117" i="30"/>
  <c r="BC117" i="30" s="1"/>
  <c r="AY112" i="30"/>
  <c r="BD112" i="30" s="1"/>
  <c r="BI112" i="30" s="1"/>
  <c r="BW117" i="30"/>
  <c r="AR113" i="30"/>
  <c r="BV105" i="30"/>
  <c r="BA78" i="30"/>
  <c r="BF78" i="30" s="1"/>
  <c r="BK78" i="30" s="1"/>
  <c r="BV112" i="30"/>
  <c r="BW112" i="30"/>
  <c r="AS112" i="30"/>
  <c r="BW94" i="30"/>
  <c r="BX94" i="30"/>
  <c r="AS94" i="30"/>
  <c r="AT94" i="30"/>
  <c r="AU94" i="30"/>
  <c r="BT94" i="30"/>
  <c r="BU94" i="30"/>
  <c r="BV94" i="30"/>
  <c r="AV94" i="30"/>
  <c r="AR120" i="30"/>
  <c r="BV117" i="30"/>
  <c r="BX109" i="30"/>
  <c r="BT105" i="30"/>
  <c r="BX95" i="30"/>
  <c r="AX91" i="30"/>
  <c r="BC91" i="30" s="1"/>
  <c r="AX89" i="30"/>
  <c r="BC89" i="30" s="1"/>
  <c r="AX73" i="30"/>
  <c r="BC73" i="30" s="1"/>
  <c r="AT111" i="30"/>
  <c r="AU111" i="30"/>
  <c r="AW111" i="30"/>
  <c r="BU111" i="30"/>
  <c r="BV122" i="30"/>
  <c r="BW122" i="30"/>
  <c r="BT117" i="30"/>
  <c r="AV117" i="30"/>
  <c r="BX111" i="30"/>
  <c r="BX110" i="30"/>
  <c r="AW110" i="30"/>
  <c r="BW109" i="30"/>
  <c r="AR104" i="30"/>
  <c r="AR100" i="30"/>
  <c r="AR101" i="30"/>
  <c r="AW94" i="30"/>
  <c r="BX90" i="30"/>
  <c r="BV90" i="30"/>
  <c r="AX81" i="30"/>
  <c r="BC81" i="30" s="1"/>
  <c r="BX112" i="30"/>
  <c r="AW112" i="30"/>
  <c r="BW111" i="30"/>
  <c r="BU110" i="30"/>
  <c r="AV110" i="30"/>
  <c r="BV109" i="30"/>
  <c r="AX77" i="30"/>
  <c r="BC77" i="30" s="1"/>
  <c r="AX75" i="30"/>
  <c r="BC75" i="30" s="1"/>
  <c r="AR114" i="30"/>
  <c r="BV111" i="30"/>
  <c r="AR107" i="30"/>
  <c r="BW74" i="30"/>
  <c r="BX74" i="30"/>
  <c r="AS74" i="30"/>
  <c r="AT74" i="30"/>
  <c r="AU74" i="30"/>
  <c r="AV74" i="30"/>
  <c r="AW74" i="30"/>
  <c r="BT74" i="30"/>
  <c r="BU74" i="30"/>
  <c r="BV74" i="30"/>
  <c r="AR118" i="30"/>
  <c r="AT117" i="30"/>
  <c r="AU117" i="30"/>
  <c r="AW117" i="30"/>
  <c r="BU117" i="30"/>
  <c r="BU112" i="30"/>
  <c r="AV112" i="30"/>
  <c r="BT110" i="30"/>
  <c r="AU110" i="30"/>
  <c r="BT109" i="30"/>
  <c r="AV109" i="30"/>
  <c r="BX105" i="30"/>
  <c r="AS105" i="30"/>
  <c r="AT105" i="30"/>
  <c r="AU105" i="30"/>
  <c r="AW105" i="30"/>
  <c r="BU105" i="30"/>
  <c r="BU122" i="30"/>
  <c r="BT112" i="30"/>
  <c r="AU112" i="30"/>
  <c r="BT111" i="30"/>
  <c r="AV111" i="30"/>
  <c r="BM111" i="30"/>
  <c r="BV110" i="30"/>
  <c r="BW110" i="30"/>
  <c r="AS110" i="30"/>
  <c r="AT109" i="30"/>
  <c r="AU109" i="30"/>
  <c r="AW109" i="30"/>
  <c r="BU109" i="30"/>
  <c r="AR103" i="30"/>
  <c r="AR102" i="30"/>
  <c r="AU95" i="30"/>
  <c r="AV95" i="30"/>
  <c r="BT95" i="30"/>
  <c r="BV95" i="30"/>
  <c r="BW95" i="30"/>
  <c r="AS95" i="30"/>
  <c r="AT95" i="30"/>
  <c r="AW95" i="30"/>
  <c r="AX66" i="30"/>
  <c r="BC66" i="30" s="1"/>
  <c r="BX99" i="30"/>
  <c r="BV97" i="30"/>
  <c r="AW97" i="30"/>
  <c r="AU93" i="30"/>
  <c r="AV93" i="30"/>
  <c r="BT93" i="30"/>
  <c r="AW93" i="30"/>
  <c r="BU93" i="30"/>
  <c r="BV93" i="30"/>
  <c r="BW93" i="30"/>
  <c r="BX89" i="30"/>
  <c r="AU85" i="30"/>
  <c r="AV85" i="30"/>
  <c r="BT85" i="30"/>
  <c r="AW85" i="30"/>
  <c r="BU85" i="30"/>
  <c r="BV85" i="30"/>
  <c r="BW85" i="30"/>
  <c r="BX81" i="30"/>
  <c r="BT80" i="30"/>
  <c r="AU77" i="30"/>
  <c r="AV77" i="30"/>
  <c r="BT77" i="30"/>
  <c r="AW77" i="30"/>
  <c r="BU77" i="30"/>
  <c r="BV77" i="30"/>
  <c r="BW77" i="30"/>
  <c r="BX73" i="30"/>
  <c r="BB61" i="30"/>
  <c r="BG61" i="30" s="1"/>
  <c r="BL61" i="30" s="1"/>
  <c r="AS84" i="30"/>
  <c r="AT84" i="30"/>
  <c r="AU84" i="30"/>
  <c r="BW76" i="30"/>
  <c r="BX76" i="30"/>
  <c r="AS76" i="30"/>
  <c r="AT76" i="30"/>
  <c r="AU76" i="30"/>
  <c r="AR63" i="30"/>
  <c r="AR64" i="30"/>
  <c r="AY54" i="30"/>
  <c r="BD54" i="30" s="1"/>
  <c r="BI54" i="30" s="1"/>
  <c r="BW92" i="30"/>
  <c r="BX92" i="30"/>
  <c r="AS92" i="30"/>
  <c r="AT92" i="30"/>
  <c r="AU92" i="30"/>
  <c r="BU99" i="30"/>
  <c r="AT99" i="30"/>
  <c r="BV92" i="30"/>
  <c r="BX91" i="30"/>
  <c r="AT89" i="30"/>
  <c r="AU87" i="30"/>
  <c r="AV87" i="30"/>
  <c r="BT87" i="30"/>
  <c r="AW87" i="30"/>
  <c r="BU87" i="30"/>
  <c r="BV87" i="30"/>
  <c r="BW87" i="30"/>
  <c r="AT81" i="30"/>
  <c r="BV76" i="30"/>
  <c r="AT73" i="30"/>
  <c r="AZ70" i="30"/>
  <c r="BE70" i="30" s="1"/>
  <c r="BJ70" i="30" s="1"/>
  <c r="AY60" i="30"/>
  <c r="BD60" i="30" s="1"/>
  <c r="BI60" i="30" s="1"/>
  <c r="AU97" i="30"/>
  <c r="AV97" i="30"/>
  <c r="BT97" i="30"/>
  <c r="BW97" i="30"/>
  <c r="BU92" i="30"/>
  <c r="BW86" i="30"/>
  <c r="BX86" i="30"/>
  <c r="AS86" i="30"/>
  <c r="AT86" i="30"/>
  <c r="AU86" i="30"/>
  <c r="BW78" i="30"/>
  <c r="BX78" i="30"/>
  <c r="AS78" i="30"/>
  <c r="AT78" i="30"/>
  <c r="AU78" i="30"/>
  <c r="BU76" i="30"/>
  <c r="AU99" i="30"/>
  <c r="AV99" i="30"/>
  <c r="BT99" i="30"/>
  <c r="BW99" i="30"/>
  <c r="BT92" i="30"/>
  <c r="AT91" i="30"/>
  <c r="AU89" i="30"/>
  <c r="AV89" i="30"/>
  <c r="BT89" i="30"/>
  <c r="AW89" i="30"/>
  <c r="BU89" i="30"/>
  <c r="BV89" i="30"/>
  <c r="BW89" i="30"/>
  <c r="AT83" i="30"/>
  <c r="AU81" i="30"/>
  <c r="AV81" i="30"/>
  <c r="BT81" i="30"/>
  <c r="AW81" i="30"/>
  <c r="BU81" i="30"/>
  <c r="BV81" i="30"/>
  <c r="BW81" i="30"/>
  <c r="BT76" i="30"/>
  <c r="AT75" i="30"/>
  <c r="AU73" i="30"/>
  <c r="AV73" i="30"/>
  <c r="BT73" i="30"/>
  <c r="AW73" i="30"/>
  <c r="BU73" i="30"/>
  <c r="BV73" i="30"/>
  <c r="BW73" i="30"/>
  <c r="AT71" i="30"/>
  <c r="AV71" i="30"/>
  <c r="BT71" i="30"/>
  <c r="BU71" i="30"/>
  <c r="BV35" i="30"/>
  <c r="BW35" i="30"/>
  <c r="AS35" i="30"/>
  <c r="AV35" i="30"/>
  <c r="BU35" i="30"/>
  <c r="AU35" i="30"/>
  <c r="AW35" i="30"/>
  <c r="BT35" i="30"/>
  <c r="BX35" i="30"/>
  <c r="AT35" i="30"/>
  <c r="BW98" i="30"/>
  <c r="AU98" i="30"/>
  <c r="AW92" i="30"/>
  <c r="AS88" i="30"/>
  <c r="AT88" i="30"/>
  <c r="AU88" i="30"/>
  <c r="AW84" i="30"/>
  <c r="BW80" i="30"/>
  <c r="BX80" i="30"/>
  <c r="AS80" i="30"/>
  <c r="AT80" i="30"/>
  <c r="AU80" i="30"/>
  <c r="AW76" i="30"/>
  <c r="BA92" i="30"/>
  <c r="BF92" i="30" s="1"/>
  <c r="BK92" i="30" s="1"/>
  <c r="AU91" i="30"/>
  <c r="AV91" i="30"/>
  <c r="BT91" i="30"/>
  <c r="AW91" i="30"/>
  <c r="BU91" i="30"/>
  <c r="BV91" i="30"/>
  <c r="BW91" i="30"/>
  <c r="BA84" i="30"/>
  <c r="BF84" i="30" s="1"/>
  <c r="BK84" i="30" s="1"/>
  <c r="AV83" i="30"/>
  <c r="AW83" i="30"/>
  <c r="AY77" i="30"/>
  <c r="BD77" i="30" s="1"/>
  <c r="BI77" i="30" s="1"/>
  <c r="AV76" i="30"/>
  <c r="AU75" i="30"/>
  <c r="AV75" i="30"/>
  <c r="AW75" i="30"/>
  <c r="BH38" i="30"/>
  <c r="AV68" i="30"/>
  <c r="BT68" i="30"/>
  <c r="AW68" i="30"/>
  <c r="BX68" i="30"/>
  <c r="BW61" i="30"/>
  <c r="AZ50" i="30"/>
  <c r="BE50" i="30" s="1"/>
  <c r="BJ50" i="30" s="1"/>
  <c r="AT42" i="30"/>
  <c r="AU42" i="30"/>
  <c r="AW42" i="30"/>
  <c r="BU42" i="30"/>
  <c r="AS42" i="30"/>
  <c r="AV42" i="30"/>
  <c r="BT42" i="30"/>
  <c r="BW42" i="30"/>
  <c r="AX36" i="30"/>
  <c r="BC36" i="30" s="1"/>
  <c r="AZ16" i="30"/>
  <c r="BE16" i="30" s="1"/>
  <c r="BJ16" i="30" s="1"/>
  <c r="AV70" i="30"/>
  <c r="BV70" i="30"/>
  <c r="BX70" i="30"/>
  <c r="AT70" i="30"/>
  <c r="BU61" i="30"/>
  <c r="AV60" i="30"/>
  <c r="BT60" i="30"/>
  <c r="BW60" i="30"/>
  <c r="AS60" i="30"/>
  <c r="AU60" i="30"/>
  <c r="BA46" i="30"/>
  <c r="BF46" i="30" s="1"/>
  <c r="BK46" i="30" s="1"/>
  <c r="BM38" i="30"/>
  <c r="AR30" i="30"/>
  <c r="BX66" i="30"/>
  <c r="AW66" i="30"/>
  <c r="BX59" i="30"/>
  <c r="AS59" i="30"/>
  <c r="AU59" i="30"/>
  <c r="BT59" i="30"/>
  <c r="BV59" i="30"/>
  <c r="AV59" i="30"/>
  <c r="AR47" i="30"/>
  <c r="AW46" i="30"/>
  <c r="BU46" i="30"/>
  <c r="AS46" i="30"/>
  <c r="BT46" i="30"/>
  <c r="AT46" i="30"/>
  <c r="BV46" i="30"/>
  <c r="AU46" i="30"/>
  <c r="BX46" i="30"/>
  <c r="AR44" i="30"/>
  <c r="AR45" i="30"/>
  <c r="BV66" i="30"/>
  <c r="AT66" i="30"/>
  <c r="BV60" i="30"/>
  <c r="AU58" i="30"/>
  <c r="AV58" i="30"/>
  <c r="BT58" i="30"/>
  <c r="AW58" i="30"/>
  <c r="BU58" i="30"/>
  <c r="BW58" i="30"/>
  <c r="AS58" i="30"/>
  <c r="BX54" i="30"/>
  <c r="AY49" i="30"/>
  <c r="BD49" i="30" s="1"/>
  <c r="BI49" i="30" s="1"/>
  <c r="BX42" i="30"/>
  <c r="BW70" i="30"/>
  <c r="BU68" i="30"/>
  <c r="BW67" i="30"/>
  <c r="BU66" i="30"/>
  <c r="BU60" i="30"/>
  <c r="BW59" i="30"/>
  <c r="BW57" i="30"/>
  <c r="BX57" i="30"/>
  <c r="AS57" i="30"/>
  <c r="AU57" i="30"/>
  <c r="BT57" i="30"/>
  <c r="BV57" i="30"/>
  <c r="AU56" i="30"/>
  <c r="AV56" i="30"/>
  <c r="AW56" i="30"/>
  <c r="AS56" i="30"/>
  <c r="BW46" i="30"/>
  <c r="BV42" i="30"/>
  <c r="AV66" i="30"/>
  <c r="BT66" i="30"/>
  <c r="AU66" i="30"/>
  <c r="BW66" i="30"/>
  <c r="AR62" i="30"/>
  <c r="AU54" i="30"/>
  <c r="AV54" i="30"/>
  <c r="BT54" i="30"/>
  <c r="AW54" i="30"/>
  <c r="BU54" i="30"/>
  <c r="BW54" i="30"/>
  <c r="BV54" i="30"/>
  <c r="AS54" i="30"/>
  <c r="AR34" i="30"/>
  <c r="BV21" i="30"/>
  <c r="AS21" i="30"/>
  <c r="AT21" i="30"/>
  <c r="AW21" i="30"/>
  <c r="BT21" i="30"/>
  <c r="BU21" i="30"/>
  <c r="BW21" i="30"/>
  <c r="AU21" i="30"/>
  <c r="BX21" i="30"/>
  <c r="AV21" i="30"/>
  <c r="BX61" i="30"/>
  <c r="AU61" i="30"/>
  <c r="BT61" i="30"/>
  <c r="BV61" i="30"/>
  <c r="AT61" i="30"/>
  <c r="AV61" i="30"/>
  <c r="BA57" i="30"/>
  <c r="BF57" i="30" s="1"/>
  <c r="BK57" i="30" s="1"/>
  <c r="BV51" i="30"/>
  <c r="BT51" i="30"/>
  <c r="AW51" i="30"/>
  <c r="BW51" i="30"/>
  <c r="AX26" i="30"/>
  <c r="BC26" i="30" s="1"/>
  <c r="AR65" i="30"/>
  <c r="AR37" i="30"/>
  <c r="AZ8" i="30"/>
  <c r="BE8" i="30" s="1"/>
  <c r="BJ8" i="30" s="1"/>
  <c r="AV53" i="30"/>
  <c r="AT50" i="30"/>
  <c r="AV50" i="30"/>
  <c r="BT50" i="30"/>
  <c r="AW50" i="30"/>
  <c r="BU50" i="30"/>
  <c r="BX50" i="30"/>
  <c r="AS50" i="30"/>
  <c r="AS43" i="30"/>
  <c r="BT43" i="30"/>
  <c r="AT43" i="30"/>
  <c r="BV43" i="30"/>
  <c r="AU43" i="30"/>
  <c r="BW43" i="30"/>
  <c r="AV43" i="30"/>
  <c r="BX43" i="30"/>
  <c r="AW43" i="30"/>
  <c r="AY41" i="30"/>
  <c r="BD41" i="30" s="1"/>
  <c r="BI41" i="30" s="1"/>
  <c r="AT36" i="30"/>
  <c r="AU36" i="30"/>
  <c r="AW36" i="30"/>
  <c r="BU36" i="30"/>
  <c r="BW36" i="30"/>
  <c r="BT36" i="30"/>
  <c r="BV36" i="30"/>
  <c r="AT22" i="30"/>
  <c r="AW22" i="30"/>
  <c r="AS22" i="30"/>
  <c r="AU22" i="30"/>
  <c r="AV22" i="30"/>
  <c r="AR55" i="30"/>
  <c r="AR52" i="30"/>
  <c r="AS33" i="30"/>
  <c r="AU33" i="30"/>
  <c r="AW33" i="30"/>
  <c r="AR48" i="30"/>
  <c r="AR40" i="30"/>
  <c r="AR39" i="30"/>
  <c r="AT38" i="30"/>
  <c r="AU38" i="30"/>
  <c r="AW38" i="30"/>
  <c r="BU38" i="30"/>
  <c r="BX38" i="30"/>
  <c r="BV31" i="30"/>
  <c r="BW31" i="30"/>
  <c r="AS31" i="30"/>
  <c r="AT31" i="30"/>
  <c r="AV31" i="30"/>
  <c r="BU31" i="30"/>
  <c r="AW31" i="30"/>
  <c r="BX31" i="30"/>
  <c r="AW28" i="30"/>
  <c r="AS28" i="30"/>
  <c r="BQ13" i="30"/>
  <c r="BV49" i="30"/>
  <c r="BX49" i="30"/>
  <c r="AS49" i="30"/>
  <c r="AT32" i="30"/>
  <c r="AU32" i="30"/>
  <c r="AW32" i="30"/>
  <c r="BU32" i="30"/>
  <c r="AV32" i="30"/>
  <c r="BT32" i="30"/>
  <c r="BW32" i="30"/>
  <c r="BX32" i="30"/>
  <c r="BV38" i="30"/>
  <c r="BW49" i="30"/>
  <c r="AW49" i="30"/>
  <c r="AX14" i="30"/>
  <c r="BC14" i="30" s="1"/>
  <c r="BV13" i="30"/>
  <c r="AS13" i="30"/>
  <c r="BT13" i="30"/>
  <c r="BX13" i="30"/>
  <c r="AT13" i="30"/>
  <c r="AU13" i="30"/>
  <c r="AV13" i="30"/>
  <c r="BW13" i="30"/>
  <c r="BV41" i="30"/>
  <c r="BW41" i="30"/>
  <c r="AS41" i="30"/>
  <c r="AU26" i="30"/>
  <c r="AV26" i="30"/>
  <c r="BT26" i="30"/>
  <c r="AW26" i="30"/>
  <c r="BU26" i="30"/>
  <c r="BV26" i="30"/>
  <c r="BW26" i="30"/>
  <c r="BU13" i="30"/>
  <c r="BB27" i="30"/>
  <c r="BG27" i="30" s="1"/>
  <c r="BL27" i="30" s="1"/>
  <c r="BV19" i="30"/>
  <c r="AS19" i="30"/>
  <c r="BX19" i="30"/>
  <c r="AV19" i="30"/>
  <c r="AW19" i="30"/>
  <c r="BT19" i="30"/>
  <c r="BU19" i="30"/>
  <c r="AT19" i="30"/>
  <c r="AZ12" i="30"/>
  <c r="BE12" i="30" s="1"/>
  <c r="BJ12" i="30" s="1"/>
  <c r="BV8" i="30"/>
  <c r="AT8" i="30"/>
  <c r="AV8" i="30"/>
  <c r="BT8" i="30"/>
  <c r="AW8" i="30"/>
  <c r="BU8" i="30"/>
  <c r="AS8" i="30"/>
  <c r="BW8" i="30"/>
  <c r="BX8" i="30"/>
  <c r="BW27" i="30"/>
  <c r="BX27" i="30"/>
  <c r="AS27" i="30"/>
  <c r="AT27" i="30"/>
  <c r="AV27" i="30"/>
  <c r="AT24" i="30"/>
  <c r="AW24" i="30"/>
  <c r="BU24" i="30"/>
  <c r="BV24" i="30"/>
  <c r="AU24" i="30"/>
  <c r="AV24" i="30"/>
  <c r="BV17" i="30"/>
  <c r="AS17" i="30"/>
  <c r="BW17" i="30"/>
  <c r="AU17" i="30"/>
  <c r="AV17" i="30"/>
  <c r="AW17" i="30"/>
  <c r="BT17" i="30"/>
  <c r="AT14" i="30"/>
  <c r="AW14" i="30"/>
  <c r="AU14" i="30"/>
  <c r="BW12" i="30"/>
  <c r="AV12" i="30"/>
  <c r="AR29" i="30"/>
  <c r="BV27" i="30"/>
  <c r="AU27" i="30"/>
  <c r="AU23" i="30"/>
  <c r="AR18" i="30"/>
  <c r="AT16" i="30"/>
  <c r="AW16" i="30"/>
  <c r="BU16" i="30"/>
  <c r="AV16" i="30"/>
  <c r="BT16" i="30"/>
  <c r="BV16" i="30"/>
  <c r="BW16" i="30"/>
  <c r="AS16" i="30"/>
  <c r="BX16" i="30"/>
  <c r="AV14" i="30"/>
  <c r="AT12" i="30"/>
  <c r="AW12" i="30"/>
  <c r="BU12" i="30"/>
  <c r="AS12" i="30"/>
  <c r="BX12" i="30"/>
  <c r="BT12" i="30"/>
  <c r="BV12" i="30"/>
  <c r="AR9" i="30"/>
  <c r="AR10" i="30"/>
  <c r="BV11" i="30"/>
  <c r="AS11" i="30"/>
  <c r="AW11" i="30"/>
  <c r="BW11" i="30"/>
  <c r="BX11" i="30"/>
  <c r="AT11" i="30"/>
  <c r="AU11" i="30"/>
  <c r="AR6" i="30"/>
  <c r="BU11" i="30"/>
  <c r="AV11" i="30"/>
  <c r="AR7" i="30"/>
  <c r="R83" i="30"/>
  <c r="Q83" i="30"/>
  <c r="P83" i="30"/>
  <c r="R34" i="30"/>
  <c r="R30" i="30" s="1"/>
  <c r="R5" i="30" s="1"/>
  <c r="R100" i="30" s="1"/>
  <c r="R113" i="30" s="1"/>
  <c r="R119" i="30" s="1"/>
  <c r="R122" i="30" s="1"/>
  <c r="R6" i="30"/>
  <c r="Q34" i="30"/>
  <c r="Q30" i="30" s="1"/>
  <c r="Q6" i="30"/>
  <c r="P6" i="30"/>
  <c r="O6" i="30"/>
  <c r="P34" i="30"/>
  <c r="P30" i="30" s="1"/>
  <c r="O34" i="30"/>
  <c r="O30" i="30" s="1"/>
  <c r="BU28" i="30" l="1"/>
  <c r="BT33" i="30"/>
  <c r="AS51" i="30"/>
  <c r="AW67" i="30"/>
  <c r="BB67" i="30" s="1"/>
  <c r="BG67" i="30" s="1"/>
  <c r="BL67" i="30" s="1"/>
  <c r="BX98" i="30"/>
  <c r="BU90" i="30"/>
  <c r="BW90" i="30"/>
  <c r="AV28" i="30"/>
  <c r="BA28" i="30" s="1"/>
  <c r="BF28" i="30" s="1"/>
  <c r="BK28" i="30" s="1"/>
  <c r="BW33" i="30"/>
  <c r="AT51" i="30"/>
  <c r="AY51" i="30" s="1"/>
  <c r="BD51" i="30" s="1"/>
  <c r="BI51" i="30" s="1"/>
  <c r="BX67" i="30"/>
  <c r="AU28" i="30"/>
  <c r="AZ28" i="30" s="1"/>
  <c r="BE28" i="30" s="1"/>
  <c r="BJ28" i="30" s="1"/>
  <c r="BV33" i="30"/>
  <c r="BX51" i="30"/>
  <c r="BX121" i="30"/>
  <c r="BT28" i="30"/>
  <c r="AV67" i="30"/>
  <c r="BX28" i="30"/>
  <c r="AT33" i="30"/>
  <c r="AU51" i="30"/>
  <c r="AZ51" i="30" s="1"/>
  <c r="BE51" i="30" s="1"/>
  <c r="BJ51" i="30" s="1"/>
  <c r="AT98" i="30"/>
  <c r="AY98" i="30" s="1"/>
  <c r="BD98" i="30" s="1"/>
  <c r="BI98" i="30" s="1"/>
  <c r="AW98" i="30"/>
  <c r="BB98" i="30" s="1"/>
  <c r="BG98" i="30" s="1"/>
  <c r="BL98" i="30" s="1"/>
  <c r="BU121" i="30"/>
  <c r="BX33" i="30"/>
  <c r="BU51" i="30"/>
  <c r="BT98" i="30"/>
  <c r="AU53" i="30"/>
  <c r="AT72" i="30"/>
  <c r="AY72" i="30" s="1"/>
  <c r="BD72" i="30" s="1"/>
  <c r="BI72" i="30" s="1"/>
  <c r="BU25" i="30"/>
  <c r="BX25" i="30"/>
  <c r="BW25" i="30"/>
  <c r="BT23" i="30"/>
  <c r="BT90" i="30"/>
  <c r="AW121" i="30"/>
  <c r="BB121" i="30" s="1"/>
  <c r="BG121" i="30" s="1"/>
  <c r="BL121" i="30" s="1"/>
  <c r="AW90" i="30"/>
  <c r="BB90" i="30" s="1"/>
  <c r="BG90" i="30" s="1"/>
  <c r="BL90" i="30" s="1"/>
  <c r="AV121" i="30"/>
  <c r="BA121" i="30" s="1"/>
  <c r="BF121" i="30" s="1"/>
  <c r="BK121" i="30" s="1"/>
  <c r="AU121" i="30"/>
  <c r="AZ121" i="30" s="1"/>
  <c r="BE121" i="30" s="1"/>
  <c r="BJ121" i="30" s="1"/>
  <c r="BT20" i="30"/>
  <c r="AV90" i="30"/>
  <c r="BA90" i="30" s="1"/>
  <c r="BF90" i="30" s="1"/>
  <c r="BK90" i="30" s="1"/>
  <c r="BV121" i="30"/>
  <c r="AT121" i="30"/>
  <c r="AY121" i="30" s="1"/>
  <c r="BD121" i="30" s="1"/>
  <c r="BI121" i="30" s="1"/>
  <c r="AW20" i="30"/>
  <c r="BB20" i="30" s="1"/>
  <c r="BG20" i="30" s="1"/>
  <c r="BL20" i="30" s="1"/>
  <c r="AU90" i="30"/>
  <c r="AZ90" i="30" s="1"/>
  <c r="BE90" i="30" s="1"/>
  <c r="BJ90" i="30" s="1"/>
  <c r="BT121" i="30"/>
  <c r="AT90" i="30"/>
  <c r="AY90" i="30" s="1"/>
  <c r="BD90" i="30" s="1"/>
  <c r="BI90" i="30" s="1"/>
  <c r="AS121" i="30"/>
  <c r="AX121" i="30" s="1"/>
  <c r="BC121" i="30" s="1"/>
  <c r="AT20" i="30"/>
  <c r="AY20" i="30" s="1"/>
  <c r="BD20" i="30" s="1"/>
  <c r="BI20" i="30" s="1"/>
  <c r="BU23" i="30"/>
  <c r="AS25" i="30"/>
  <c r="AX25" i="30" s="1"/>
  <c r="BC25" i="30" s="1"/>
  <c r="BU20" i="30"/>
  <c r="AV25" i="30"/>
  <c r="BA25" i="30" s="1"/>
  <c r="BF25" i="30" s="1"/>
  <c r="BK25" i="30" s="1"/>
  <c r="AS53" i="30"/>
  <c r="AX53" i="30" s="1"/>
  <c r="BC53" i="30" s="1"/>
  <c r="AV20" i="30"/>
  <c r="BA20" i="30" s="1"/>
  <c r="BF20" i="30" s="1"/>
  <c r="BK20" i="30" s="1"/>
  <c r="BT25" i="30"/>
  <c r="BV23" i="30"/>
  <c r="AU25" i="30"/>
  <c r="AZ25" i="30" s="1"/>
  <c r="BE25" i="30" s="1"/>
  <c r="BJ25" i="30" s="1"/>
  <c r="BX53" i="30"/>
  <c r="AU20" i="30"/>
  <c r="AZ20" i="30" s="1"/>
  <c r="BE20" i="30" s="1"/>
  <c r="BJ20" i="30" s="1"/>
  <c r="BV25" i="30"/>
  <c r="AS23" i="30"/>
  <c r="AX23" i="30" s="1"/>
  <c r="BC23" i="30" s="1"/>
  <c r="AW23" i="30"/>
  <c r="BB23" i="30" s="1"/>
  <c r="BG23" i="30" s="1"/>
  <c r="BL23" i="30" s="1"/>
  <c r="BX20" i="30"/>
  <c r="BV20" i="30"/>
  <c r="BX23" i="30"/>
  <c r="AS20" i="30"/>
  <c r="AX20" i="30" s="1"/>
  <c r="BC20" i="30" s="1"/>
  <c r="AW25" i="30"/>
  <c r="BB25" i="30" s="1"/>
  <c r="BG25" i="30" s="1"/>
  <c r="BL25" i="30" s="1"/>
  <c r="BQ59" i="30"/>
  <c r="BQ99" i="30"/>
  <c r="BW96" i="30"/>
  <c r="AU15" i="30"/>
  <c r="AZ15" i="30" s="1"/>
  <c r="BE15" i="30" s="1"/>
  <c r="BJ15" i="30" s="1"/>
  <c r="BT82" i="30"/>
  <c r="BN97" i="30"/>
  <c r="BO68" i="30"/>
  <c r="BO31" i="30"/>
  <c r="AT15" i="30"/>
  <c r="AY15" i="30" s="1"/>
  <c r="BD15" i="30" s="1"/>
  <c r="BI15" i="30" s="1"/>
  <c r="AW82" i="30"/>
  <c r="BB82" i="30" s="1"/>
  <c r="BG82" i="30" s="1"/>
  <c r="BL82" i="30" s="1"/>
  <c r="BU15" i="30"/>
  <c r="BT69" i="30"/>
  <c r="AV82" i="30"/>
  <c r="BA82" i="30" s="1"/>
  <c r="BF82" i="30" s="1"/>
  <c r="BK82" i="30" s="1"/>
  <c r="BM97" i="30"/>
  <c r="AS15" i="30"/>
  <c r="AX15" i="30" s="1"/>
  <c r="BC15" i="30" s="1"/>
  <c r="AS69" i="30"/>
  <c r="AX69" i="30" s="1"/>
  <c r="BC69" i="30" s="1"/>
  <c r="AU82" i="30"/>
  <c r="AZ82" i="30" s="1"/>
  <c r="BE82" i="30" s="1"/>
  <c r="BJ82" i="30" s="1"/>
  <c r="BV15" i="30"/>
  <c r="BX69" i="30"/>
  <c r="AT82" i="30"/>
  <c r="AY82" i="30" s="1"/>
  <c r="BD82" i="30" s="1"/>
  <c r="BI82" i="30" s="1"/>
  <c r="BW69" i="30"/>
  <c r="AW69" i="30"/>
  <c r="BB69" i="30" s="1"/>
  <c r="BG69" i="30" s="1"/>
  <c r="BL69" i="30" s="1"/>
  <c r="AS82" i="30"/>
  <c r="AX82" i="30" s="1"/>
  <c r="BC82" i="30" s="1"/>
  <c r="AW15" i="30"/>
  <c r="BB15" i="30" s="1"/>
  <c r="BG15" i="30" s="1"/>
  <c r="BL15" i="30" s="1"/>
  <c r="AU96" i="30"/>
  <c r="AZ96" i="30" s="1"/>
  <c r="BE96" i="30" s="1"/>
  <c r="AV96" i="30"/>
  <c r="BA96" i="30" s="1"/>
  <c r="BF96" i="30" s="1"/>
  <c r="BK96" i="30" s="1"/>
  <c r="BV82" i="30"/>
  <c r="BX82" i="30"/>
  <c r="BX96" i="30"/>
  <c r="BU82" i="30"/>
  <c r="BP41" i="30"/>
  <c r="BM70" i="30"/>
  <c r="BM99" i="30"/>
  <c r="AV88" i="30"/>
  <c r="BA88" i="30" s="1"/>
  <c r="BF88" i="30" s="1"/>
  <c r="BK88" i="30" s="1"/>
  <c r="AW88" i="30"/>
  <c r="BB88" i="30" s="1"/>
  <c r="BG88" i="30" s="1"/>
  <c r="BL88" i="30" s="1"/>
  <c r="AV86" i="30"/>
  <c r="BA86" i="30" s="1"/>
  <c r="BF86" i="30" s="1"/>
  <c r="BK86" i="30" s="1"/>
  <c r="BU86" i="30"/>
  <c r="BV86" i="30"/>
  <c r="AW86" i="30"/>
  <c r="BB86" i="30" s="1"/>
  <c r="BG86" i="30" s="1"/>
  <c r="BL86" i="30" s="1"/>
  <c r="BT86" i="30"/>
  <c r="BV69" i="30"/>
  <c r="BU69" i="30"/>
  <c r="BW15" i="30"/>
  <c r="BT15" i="30"/>
  <c r="BX15" i="30"/>
  <c r="AS96" i="30"/>
  <c r="AT96" i="30"/>
  <c r="AW96" i="30"/>
  <c r="BB96" i="30" s="1"/>
  <c r="BG96" i="30" s="1"/>
  <c r="BL96" i="30" s="1"/>
  <c r="BT96" i="30"/>
  <c r="BV96" i="30"/>
  <c r="Q5" i="30"/>
  <c r="Q100" i="30" s="1"/>
  <c r="Q113" i="30" s="1"/>
  <c r="Q119" i="30" s="1"/>
  <c r="AW71" i="30"/>
  <c r="BB71" i="30" s="1"/>
  <c r="BG71" i="30" s="1"/>
  <c r="BL71" i="30" s="1"/>
  <c r="AS71" i="30"/>
  <c r="AX71" i="30" s="1"/>
  <c r="BC71" i="30" s="1"/>
  <c r="BH71" i="30" s="1"/>
  <c r="BX71" i="30"/>
  <c r="BY71" i="30" s="1"/>
  <c r="AT23" i="30"/>
  <c r="AY23" i="30" s="1"/>
  <c r="BD23" i="30" s="1"/>
  <c r="BI23" i="30" s="1"/>
  <c r="AV23" i="30"/>
  <c r="BA23" i="30" s="1"/>
  <c r="BF23" i="30" s="1"/>
  <c r="BK23" i="30" s="1"/>
  <c r="BT53" i="30"/>
  <c r="BU53" i="30"/>
  <c r="BV53" i="30"/>
  <c r="AT53" i="30"/>
  <c r="AY53" i="30" s="1"/>
  <c r="BD53" i="30" s="1"/>
  <c r="BI53" i="30" s="1"/>
  <c r="AW53" i="30"/>
  <c r="AT69" i="30"/>
  <c r="AY69" i="30" s="1"/>
  <c r="BD69" i="30" s="1"/>
  <c r="BI69" i="30" s="1"/>
  <c r="AT28" i="30"/>
  <c r="BW28" i="30"/>
  <c r="AS98" i="30"/>
  <c r="BU98" i="30"/>
  <c r="AV98" i="30"/>
  <c r="BT67" i="30"/>
  <c r="AU67" i="30"/>
  <c r="BV67" i="30"/>
  <c r="AS67" i="30"/>
  <c r="AX67" i="30" s="1"/>
  <c r="BC67" i="30" s="1"/>
  <c r="BH67" i="30" s="1"/>
  <c r="AT67" i="30"/>
  <c r="BN59" i="30"/>
  <c r="AU69" i="30"/>
  <c r="AZ69" i="30" s="1"/>
  <c r="BE69" i="30" s="1"/>
  <c r="BJ69" i="30" s="1"/>
  <c r="AV80" i="30"/>
  <c r="BA80" i="30" s="1"/>
  <c r="BF80" i="30" s="1"/>
  <c r="BK80" i="30" s="1"/>
  <c r="BU80" i="30"/>
  <c r="BV80" i="30"/>
  <c r="AW80" i="30"/>
  <c r="BB80" i="30" s="1"/>
  <c r="BG80" i="30" s="1"/>
  <c r="BL80" i="30" s="1"/>
  <c r="BP69" i="30"/>
  <c r="BM68" i="30"/>
  <c r="BQ57" i="30"/>
  <c r="BN68" i="30"/>
  <c r="BW79" i="30"/>
  <c r="BV79" i="30"/>
  <c r="BU79" i="30"/>
  <c r="AU72" i="30"/>
  <c r="AZ72" i="30" s="1"/>
  <c r="BE72" i="30" s="1"/>
  <c r="BJ72" i="30" s="1"/>
  <c r="AV72" i="30"/>
  <c r="BA72" i="30" s="1"/>
  <c r="BF72" i="30" s="1"/>
  <c r="BK72" i="30" s="1"/>
  <c r="AW72" i="30"/>
  <c r="BB72" i="30" s="1"/>
  <c r="BG72" i="30" s="1"/>
  <c r="BL72" i="30" s="1"/>
  <c r="AW79" i="30"/>
  <c r="BB79" i="30" s="1"/>
  <c r="BG79" i="30" s="1"/>
  <c r="BL79" i="30" s="1"/>
  <c r="BT79" i="30"/>
  <c r="BX79" i="30"/>
  <c r="AT79" i="30"/>
  <c r="AY79" i="30" s="1"/>
  <c r="BD79" i="30" s="1"/>
  <c r="BI79" i="30" s="1"/>
  <c r="AS79" i="30"/>
  <c r="AX79" i="30" s="1"/>
  <c r="BC79" i="30" s="1"/>
  <c r="BH79" i="30" s="1"/>
  <c r="AU79" i="30"/>
  <c r="AZ79" i="30" s="1"/>
  <c r="BE79" i="30" s="1"/>
  <c r="BJ79" i="30" s="1"/>
  <c r="BU56" i="30"/>
  <c r="BY31" i="30"/>
  <c r="BY122" i="30"/>
  <c r="BY27" i="30"/>
  <c r="BM117" i="30"/>
  <c r="BO50" i="30"/>
  <c r="BN60" i="30"/>
  <c r="BM77" i="30"/>
  <c r="BY50" i="30"/>
  <c r="BO8" i="30"/>
  <c r="BO16" i="30"/>
  <c r="BM91" i="30"/>
  <c r="BY99" i="30"/>
  <c r="BY11" i="30"/>
  <c r="BY24" i="30"/>
  <c r="BN26" i="30"/>
  <c r="BY41" i="30"/>
  <c r="BY78" i="30"/>
  <c r="BY57" i="30"/>
  <c r="BO12" i="30"/>
  <c r="BY49" i="30"/>
  <c r="BM61" i="30"/>
  <c r="BN56" i="30"/>
  <c r="BN17" i="30"/>
  <c r="BM36" i="30"/>
  <c r="BY85" i="30"/>
  <c r="BY12" i="30"/>
  <c r="BY54" i="30"/>
  <c r="BY66" i="30"/>
  <c r="BY70" i="30"/>
  <c r="BP92" i="30"/>
  <c r="BO41" i="30"/>
  <c r="BY58" i="30"/>
  <c r="BO49" i="30"/>
  <c r="BP46" i="30"/>
  <c r="BP38" i="30"/>
  <c r="BN57" i="30"/>
  <c r="BM14" i="30"/>
  <c r="BM26" i="30"/>
  <c r="BQ27" i="30"/>
  <c r="BY26" i="30"/>
  <c r="BN41" i="30"/>
  <c r="BP36" i="30"/>
  <c r="BP33" i="30"/>
  <c r="BP49" i="30"/>
  <c r="BY92" i="30"/>
  <c r="BY76" i="30"/>
  <c r="BM32" i="30"/>
  <c r="BB14" i="30"/>
  <c r="BG14" i="30" s="1"/>
  <c r="BL14" i="30" s="1"/>
  <c r="BA66" i="30"/>
  <c r="BF66" i="30" s="1"/>
  <c r="BK66" i="30" s="1"/>
  <c r="AX57" i="30"/>
  <c r="BC57" i="30" s="1"/>
  <c r="AX60" i="30"/>
  <c r="BC60" i="30" s="1"/>
  <c r="AZ98" i="30"/>
  <c r="BE98" i="30" s="1"/>
  <c r="BJ98" i="30" s="1"/>
  <c r="BB117" i="30"/>
  <c r="BG117" i="30" s="1"/>
  <c r="BL117" i="30" s="1"/>
  <c r="AX106" i="30"/>
  <c r="BC106" i="30" s="1"/>
  <c r="AY11" i="30"/>
  <c r="BD11" i="30" s="1"/>
  <c r="BI11" i="30" s="1"/>
  <c r="BB16" i="30"/>
  <c r="BG16" i="30" s="1"/>
  <c r="BL16" i="30" s="1"/>
  <c r="AZ23" i="30"/>
  <c r="BE23" i="30" s="1"/>
  <c r="BJ23" i="30" s="1"/>
  <c r="BA12" i="30"/>
  <c r="BF12" i="30" s="1"/>
  <c r="BK12" i="30" s="1"/>
  <c r="AY14" i="30"/>
  <c r="BD14" i="30" s="1"/>
  <c r="BI14" i="30" s="1"/>
  <c r="BA24" i="30"/>
  <c r="BF24" i="30" s="1"/>
  <c r="BK24" i="30" s="1"/>
  <c r="AX27" i="30"/>
  <c r="BC27" i="30" s="1"/>
  <c r="BY8" i="30"/>
  <c r="AX19" i="30"/>
  <c r="BC19" i="30" s="1"/>
  <c r="AZ26" i="30"/>
  <c r="BE26" i="30" s="1"/>
  <c r="BJ26" i="30" s="1"/>
  <c r="AZ32" i="30"/>
  <c r="BE32" i="30" s="1"/>
  <c r="BJ32" i="30" s="1"/>
  <c r="AX28" i="30"/>
  <c r="BC28" i="30" s="1"/>
  <c r="BB38" i="30"/>
  <c r="BG38" i="30" s="1"/>
  <c r="BL38" i="30" s="1"/>
  <c r="AX33" i="30"/>
  <c r="BC33" i="30" s="1"/>
  <c r="AZ22" i="30"/>
  <c r="BE22" i="30" s="1"/>
  <c r="BJ22" i="30" s="1"/>
  <c r="BM24" i="30"/>
  <c r="AY43" i="30"/>
  <c r="BD43" i="30" s="1"/>
  <c r="BI43" i="30" s="1"/>
  <c r="BA50" i="30"/>
  <c r="BF50" i="30" s="1"/>
  <c r="BK50" i="30" s="1"/>
  <c r="BH26" i="30"/>
  <c r="AY61" i="30"/>
  <c r="BD61" i="30" s="1"/>
  <c r="BI61" i="30" s="1"/>
  <c r="AZ21" i="30"/>
  <c r="BE21" i="30" s="1"/>
  <c r="BJ21" i="30" s="1"/>
  <c r="AT34" i="30"/>
  <c r="AU34" i="30"/>
  <c r="AW34" i="30"/>
  <c r="AV34" i="30"/>
  <c r="AZ54" i="30"/>
  <c r="BE54" i="30" s="1"/>
  <c r="BJ54" i="30" s="1"/>
  <c r="BB56" i="30"/>
  <c r="BG56" i="30" s="1"/>
  <c r="BL56" i="30" s="1"/>
  <c r="BN49" i="30"/>
  <c r="AZ58" i="30"/>
  <c r="BE58" i="30" s="1"/>
  <c r="BJ58" i="30" s="1"/>
  <c r="BY59" i="30"/>
  <c r="BA70" i="30"/>
  <c r="BF70" i="30" s="1"/>
  <c r="BK70" i="30" s="1"/>
  <c r="AZ42" i="30"/>
  <c r="BE42" i="30" s="1"/>
  <c r="BJ42" i="30" s="1"/>
  <c r="BY68" i="30"/>
  <c r="BB75" i="30"/>
  <c r="BG75" i="30" s="1"/>
  <c r="BL75" i="30" s="1"/>
  <c r="BP84" i="30"/>
  <c r="BY91" i="30"/>
  <c r="AZ88" i="30"/>
  <c r="BE88" i="30" s="1"/>
  <c r="BJ88" i="30" s="1"/>
  <c r="BA35" i="30"/>
  <c r="BF35" i="30" s="1"/>
  <c r="BK35" i="30" s="1"/>
  <c r="BB73" i="30"/>
  <c r="BG73" i="30" s="1"/>
  <c r="BL73" i="30" s="1"/>
  <c r="BY87" i="30"/>
  <c r="AY99" i="30"/>
  <c r="BD99" i="30" s="1"/>
  <c r="AX92" i="30"/>
  <c r="BC92" i="30" s="1"/>
  <c r="BQ60" i="30"/>
  <c r="AY76" i="30"/>
  <c r="BD76" i="30" s="1"/>
  <c r="BI76" i="30" s="1"/>
  <c r="BU75" i="30" s="1"/>
  <c r="AZ84" i="30"/>
  <c r="BE84" i="30" s="1"/>
  <c r="BJ84" i="30" s="1"/>
  <c r="BQ61" i="30"/>
  <c r="AZ85" i="30"/>
  <c r="BE85" i="30" s="1"/>
  <c r="BJ85" i="30" s="1"/>
  <c r="BB93" i="30"/>
  <c r="BG93" i="30" s="1"/>
  <c r="BL93" i="30" s="1"/>
  <c r="BX103" i="30"/>
  <c r="AS103" i="30"/>
  <c r="AT103" i="30"/>
  <c r="AU103" i="30"/>
  <c r="AV103" i="30"/>
  <c r="AW103" i="30"/>
  <c r="BU103" i="30"/>
  <c r="BT103" i="30"/>
  <c r="BV103" i="30"/>
  <c r="BW103" i="30"/>
  <c r="BA109" i="30"/>
  <c r="BF109" i="30" s="1"/>
  <c r="BK109" i="30" s="1"/>
  <c r="AZ117" i="30"/>
  <c r="BE117" i="30" s="1"/>
  <c r="BJ117" i="30" s="1"/>
  <c r="BA74" i="30"/>
  <c r="BF74" i="30" s="1"/>
  <c r="BK74" i="30" s="1"/>
  <c r="BV114" i="30"/>
  <c r="BW114" i="30"/>
  <c r="AS114" i="30"/>
  <c r="AT114" i="30"/>
  <c r="AU114" i="30"/>
  <c r="BT114" i="30"/>
  <c r="AV114" i="30"/>
  <c r="BU114" i="30"/>
  <c r="AW114" i="30"/>
  <c r="BX114" i="30"/>
  <c r="BM81" i="30"/>
  <c r="BB111" i="30"/>
  <c r="BG111" i="30" s="1"/>
  <c r="BL111" i="30" s="1"/>
  <c r="BM85" i="30"/>
  <c r="AX112" i="30"/>
  <c r="BC112" i="30" s="1"/>
  <c r="BM93" i="30"/>
  <c r="BP105" i="30"/>
  <c r="AZ108" i="30"/>
  <c r="BE108" i="30" s="1"/>
  <c r="BJ108" i="30" s="1"/>
  <c r="BM109" i="30"/>
  <c r="BB115" i="30"/>
  <c r="BG115" i="30" s="1"/>
  <c r="BL115" i="30" s="1"/>
  <c r="BB8" i="30"/>
  <c r="BG8" i="30" s="1"/>
  <c r="BL8" i="30" s="1"/>
  <c r="BB32" i="30"/>
  <c r="BG32" i="30" s="1"/>
  <c r="BL32" i="30" s="1"/>
  <c r="AV30" i="30"/>
  <c r="AT30" i="30"/>
  <c r="AU30" i="30"/>
  <c r="AW30" i="30"/>
  <c r="BB68" i="30"/>
  <c r="BG68" i="30" s="1"/>
  <c r="BL68" i="30" s="1"/>
  <c r="AY92" i="30"/>
  <c r="BD92" i="30" s="1"/>
  <c r="BI92" i="30" s="1"/>
  <c r="AZ76" i="30"/>
  <c r="BE76" i="30" s="1"/>
  <c r="BJ76" i="30" s="1"/>
  <c r="BA85" i="30"/>
  <c r="BF85" i="30" s="1"/>
  <c r="BK85" i="30" s="1"/>
  <c r="BB74" i="30"/>
  <c r="BG74" i="30" s="1"/>
  <c r="BL74" i="30" s="1"/>
  <c r="BH81" i="30"/>
  <c r="BB94" i="30"/>
  <c r="BG94" i="30" s="1"/>
  <c r="BL94" i="30" s="1"/>
  <c r="BH85" i="30"/>
  <c r="BA94" i="30"/>
  <c r="BF94" i="30" s="1"/>
  <c r="BK94" i="30" s="1"/>
  <c r="BH93" i="30"/>
  <c r="BH109" i="30"/>
  <c r="AY16" i="30"/>
  <c r="BD16" i="30" s="1"/>
  <c r="BI16" i="30" s="1"/>
  <c r="BY17" i="30"/>
  <c r="AZ24" i="30"/>
  <c r="BE24" i="30" s="1"/>
  <c r="BJ24" i="30" s="1"/>
  <c r="BA8" i="30"/>
  <c r="BF8" i="30" s="1"/>
  <c r="BK8" i="30" s="1"/>
  <c r="AX41" i="30"/>
  <c r="BC41" i="30" s="1"/>
  <c r="BY13" i="30"/>
  <c r="AY32" i="30"/>
  <c r="BD32" i="30" s="1"/>
  <c r="BI32" i="30" s="1"/>
  <c r="BA31" i="30"/>
  <c r="BF31" i="30" s="1"/>
  <c r="BK31" i="30" s="1"/>
  <c r="AZ38" i="30"/>
  <c r="BE38" i="30" s="1"/>
  <c r="BJ38" i="30" s="1"/>
  <c r="BY43" i="30"/>
  <c r="AY50" i="30"/>
  <c r="BD50" i="30" s="1"/>
  <c r="BI50" i="30" s="1"/>
  <c r="AX54" i="30"/>
  <c r="BC54" i="30" s="1"/>
  <c r="AY46" i="30"/>
  <c r="BD46" i="30" s="1"/>
  <c r="BI46" i="30" s="1"/>
  <c r="AZ59" i="30"/>
  <c r="BE59" i="30" s="1"/>
  <c r="BJ59" i="30" s="1"/>
  <c r="BY60" i="30"/>
  <c r="AY42" i="30"/>
  <c r="BD42" i="30" s="1"/>
  <c r="BI42" i="30" s="1"/>
  <c r="BA68" i="30"/>
  <c r="BF68" i="30" s="1"/>
  <c r="BA91" i="30"/>
  <c r="BF91" i="30" s="1"/>
  <c r="BK91" i="30" s="1"/>
  <c r="BB76" i="30"/>
  <c r="BG76" i="30" s="1"/>
  <c r="BL76" i="30" s="1"/>
  <c r="AY88" i="30"/>
  <c r="BD88" i="30" s="1"/>
  <c r="BI88" i="30" s="1"/>
  <c r="AX35" i="30"/>
  <c r="BC35" i="30" s="1"/>
  <c r="BY73" i="30"/>
  <c r="BB81" i="30"/>
  <c r="BG81" i="30" s="1"/>
  <c r="BL81" i="30" s="1"/>
  <c r="AY81" i="30"/>
  <c r="BD81" i="30" s="1"/>
  <c r="BI81" i="30" s="1"/>
  <c r="BA87" i="30"/>
  <c r="BF87" i="30" s="1"/>
  <c r="BK87" i="30" s="1"/>
  <c r="AV64" i="30"/>
  <c r="BT64" i="30"/>
  <c r="AT64" i="30"/>
  <c r="BV64" i="30"/>
  <c r="AW64" i="30"/>
  <c r="BX64" i="30"/>
  <c r="BU64" i="30"/>
  <c r="AS64" i="30"/>
  <c r="BW64" i="30"/>
  <c r="AU64" i="30"/>
  <c r="AX76" i="30"/>
  <c r="BC76" i="30" s="1"/>
  <c r="AY84" i="30"/>
  <c r="BD84" i="30" s="1"/>
  <c r="BI84" i="30" s="1"/>
  <c r="BY93" i="30"/>
  <c r="BY95" i="30"/>
  <c r="BY109" i="30"/>
  <c r="AY117" i="30"/>
  <c r="BD117" i="30" s="1"/>
  <c r="BI117" i="30" s="1"/>
  <c r="AZ74" i="30"/>
  <c r="BE74" i="30" s="1"/>
  <c r="BJ74" i="30" s="1"/>
  <c r="BH75" i="30"/>
  <c r="BB112" i="30"/>
  <c r="BG112" i="30" s="1"/>
  <c r="BL112" i="30" s="1"/>
  <c r="AT101" i="30"/>
  <c r="AU101" i="30"/>
  <c r="AV101" i="30"/>
  <c r="AW101" i="30"/>
  <c r="AZ111" i="30"/>
  <c r="BE111" i="30" s="1"/>
  <c r="BJ111" i="30" s="1"/>
  <c r="BH89" i="30"/>
  <c r="AY108" i="30"/>
  <c r="BD108" i="30" s="1"/>
  <c r="BI108" i="30" s="1"/>
  <c r="AZ115" i="30"/>
  <c r="BE115" i="30" s="1"/>
  <c r="BJ115" i="30" s="1"/>
  <c r="BA58" i="30"/>
  <c r="BF58" i="30" s="1"/>
  <c r="BK58" i="30" s="1"/>
  <c r="BB91" i="30"/>
  <c r="BG91" i="30" s="1"/>
  <c r="BL91" i="30" s="1"/>
  <c r="AX78" i="30"/>
  <c r="BC78" i="30" s="1"/>
  <c r="AY73" i="30"/>
  <c r="BD73" i="30" s="1"/>
  <c r="BI73" i="30" s="1"/>
  <c r="AV102" i="30"/>
  <c r="AW102" i="30"/>
  <c r="AS102" i="30"/>
  <c r="AU102" i="30"/>
  <c r="AT102" i="30"/>
  <c r="AX16" i="30"/>
  <c r="BC16" i="30" s="1"/>
  <c r="AT18" i="30"/>
  <c r="AW18" i="30"/>
  <c r="AS18" i="30"/>
  <c r="AU18" i="30"/>
  <c r="AV18" i="30"/>
  <c r="BB17" i="30"/>
  <c r="BG17" i="30" s="1"/>
  <c r="BL17" i="30" s="1"/>
  <c r="AY8" i="30"/>
  <c r="BD8" i="30" s="1"/>
  <c r="BI8" i="30" s="1"/>
  <c r="AY19" i="30"/>
  <c r="BD19" i="30" s="1"/>
  <c r="BI19" i="30" s="1"/>
  <c r="AX13" i="30"/>
  <c r="BC13" i="30" s="1"/>
  <c r="BQ41" i="30"/>
  <c r="AX49" i="30"/>
  <c r="BC49" i="30" s="1"/>
  <c r="BB28" i="30"/>
  <c r="BG28" i="30" s="1"/>
  <c r="BL28" i="30" s="1"/>
  <c r="AY31" i="30"/>
  <c r="BD31" i="30" s="1"/>
  <c r="BI31" i="30" s="1"/>
  <c r="AY38" i="30"/>
  <c r="BD38" i="30" s="1"/>
  <c r="BY36" i="30"/>
  <c r="BB43" i="30"/>
  <c r="BG43" i="30" s="1"/>
  <c r="BL43" i="30" s="1"/>
  <c r="AX43" i="30"/>
  <c r="BC43" i="30" s="1"/>
  <c r="BA53" i="30"/>
  <c r="BF53" i="30" s="1"/>
  <c r="BK53" i="30" s="1"/>
  <c r="BY61" i="30"/>
  <c r="BA56" i="30"/>
  <c r="BF56" i="30" s="1"/>
  <c r="BK56" i="30" s="1"/>
  <c r="AX58" i="30"/>
  <c r="BC58" i="30" s="1"/>
  <c r="AY66" i="30"/>
  <c r="BD66" i="30" s="1"/>
  <c r="BI66" i="30" s="1"/>
  <c r="BY46" i="30"/>
  <c r="AX59" i="30"/>
  <c r="BC59" i="30" s="1"/>
  <c r="BA60" i="30"/>
  <c r="BF60" i="30" s="1"/>
  <c r="BK60" i="30" s="1"/>
  <c r="BA75" i="30"/>
  <c r="BF75" i="30" s="1"/>
  <c r="BK75" i="30" s="1"/>
  <c r="BN85" i="30"/>
  <c r="AZ91" i="30"/>
  <c r="BE91" i="30" s="1"/>
  <c r="BJ91" i="30" s="1"/>
  <c r="AZ80" i="30"/>
  <c r="BE80" i="30" s="1"/>
  <c r="BJ80" i="30" s="1"/>
  <c r="AY35" i="30"/>
  <c r="BD35" i="30" s="1"/>
  <c r="BI35" i="30" s="1"/>
  <c r="BA73" i="30"/>
  <c r="BF73" i="30" s="1"/>
  <c r="BK73" i="30" s="1"/>
  <c r="BY81" i="30"/>
  <c r="BB89" i="30"/>
  <c r="BG89" i="30" s="1"/>
  <c r="BL89" i="30" s="1"/>
  <c r="BY97" i="30"/>
  <c r="AZ87" i="30"/>
  <c r="BE87" i="30" s="1"/>
  <c r="BJ87" i="30" s="1"/>
  <c r="BH87" i="30"/>
  <c r="BX63" i="30"/>
  <c r="AT63" i="30"/>
  <c r="BU63" i="30"/>
  <c r="AV63" i="30"/>
  <c r="BW63" i="30"/>
  <c r="BT63" i="30"/>
  <c r="AS63" i="30"/>
  <c r="BV63" i="30"/>
  <c r="AU63" i="30"/>
  <c r="AW63" i="30"/>
  <c r="BB77" i="30"/>
  <c r="BG77" i="30" s="1"/>
  <c r="BL77" i="30" s="1"/>
  <c r="BN87" i="30"/>
  <c r="BA93" i="30"/>
  <c r="BF93" i="30" s="1"/>
  <c r="BK93" i="30" s="1"/>
  <c r="BA95" i="30"/>
  <c r="BF95" i="30" s="1"/>
  <c r="BK95" i="30" s="1"/>
  <c r="BB109" i="30"/>
  <c r="BG109" i="30" s="1"/>
  <c r="BL109" i="30" s="1"/>
  <c r="BQ78" i="30"/>
  <c r="AZ110" i="30"/>
  <c r="BE110" i="30" s="1"/>
  <c r="BJ110" i="30" s="1"/>
  <c r="BV118" i="30"/>
  <c r="BW118" i="30"/>
  <c r="AS118" i="30"/>
  <c r="AT118" i="30"/>
  <c r="AU118" i="30"/>
  <c r="BT118" i="30"/>
  <c r="AV118" i="30"/>
  <c r="BU118" i="30"/>
  <c r="AW118" i="30"/>
  <c r="BX118" i="30"/>
  <c r="AY74" i="30"/>
  <c r="BD74" i="30" s="1"/>
  <c r="BI74" i="30" s="1"/>
  <c r="BM75" i="30"/>
  <c r="BT100" i="30"/>
  <c r="BU100" i="30"/>
  <c r="BV100" i="30"/>
  <c r="BW100" i="30"/>
  <c r="BX100" i="30"/>
  <c r="BA117" i="30"/>
  <c r="BF117" i="30" s="1"/>
  <c r="BK117" i="30" s="1"/>
  <c r="AY111" i="30"/>
  <c r="BD111" i="30" s="1"/>
  <c r="BM89" i="30"/>
  <c r="BY94" i="30"/>
  <c r="AY115" i="30"/>
  <c r="BD115" i="30" s="1"/>
  <c r="BI115" i="30" s="1"/>
  <c r="BX29" i="30"/>
  <c r="AS29" i="30"/>
  <c r="AT29" i="30"/>
  <c r="BU29" i="30"/>
  <c r="BT29" i="30"/>
  <c r="BV29" i="30"/>
  <c r="BW29" i="30"/>
  <c r="AW29" i="30"/>
  <c r="AU29" i="30"/>
  <c r="AV29" i="30"/>
  <c r="AY13" i="30"/>
  <c r="BD13" i="30" s="1"/>
  <c r="BI13" i="30" s="1"/>
  <c r="BA22" i="30"/>
  <c r="BF22" i="30" s="1"/>
  <c r="BK22" i="30" s="1"/>
  <c r="BA54" i="30"/>
  <c r="BF54" i="30" s="1"/>
  <c r="BK54" i="30" s="1"/>
  <c r="BA67" i="30"/>
  <c r="BF67" i="30" s="1"/>
  <c r="BK67" i="30" s="1"/>
  <c r="AZ99" i="30"/>
  <c r="BE99" i="30" s="1"/>
  <c r="BJ99" i="30" s="1"/>
  <c r="BB87" i="30"/>
  <c r="BG87" i="30" s="1"/>
  <c r="BL87" i="30" s="1"/>
  <c r="AV7" i="30"/>
  <c r="AW7" i="30"/>
  <c r="AT7" i="30"/>
  <c r="AU7" i="30"/>
  <c r="BB11" i="30"/>
  <c r="BG11" i="30" s="1"/>
  <c r="BL11" i="30" s="1"/>
  <c r="AX12" i="30"/>
  <c r="BC12" i="30" s="1"/>
  <c r="BA17" i="30"/>
  <c r="BF17" i="30" s="1"/>
  <c r="BK17" i="30" s="1"/>
  <c r="BB49" i="30"/>
  <c r="BG49" i="30" s="1"/>
  <c r="BL49" i="30" s="1"/>
  <c r="AX31" i="30"/>
  <c r="BC31" i="30" s="1"/>
  <c r="BV39" i="30"/>
  <c r="BW39" i="30"/>
  <c r="AS39" i="30"/>
  <c r="AW39" i="30"/>
  <c r="BT39" i="30"/>
  <c r="BU39" i="30"/>
  <c r="AT39" i="30"/>
  <c r="AV39" i="30"/>
  <c r="BX39" i="30"/>
  <c r="AU39" i="30"/>
  <c r="AY33" i="30"/>
  <c r="BD33" i="30" s="1"/>
  <c r="BI33" i="30" s="1"/>
  <c r="AT52" i="30"/>
  <c r="AS52" i="30"/>
  <c r="BT52" i="30"/>
  <c r="AU52" i="30"/>
  <c r="BU52" i="30"/>
  <c r="AW52" i="30"/>
  <c r="BW52" i="30"/>
  <c r="AV52" i="30"/>
  <c r="BV52" i="30"/>
  <c r="BX52" i="30"/>
  <c r="AX50" i="30"/>
  <c r="BC50" i="30" s="1"/>
  <c r="AZ53" i="30"/>
  <c r="BE53" i="30" s="1"/>
  <c r="BJ53" i="30" s="1"/>
  <c r="AX51" i="30"/>
  <c r="BC51" i="30" s="1"/>
  <c r="AZ61" i="30"/>
  <c r="BE61" i="30" s="1"/>
  <c r="BJ61" i="30" s="1"/>
  <c r="BY21" i="30"/>
  <c r="AV62" i="30"/>
  <c r="BT62" i="30"/>
  <c r="AS62" i="30"/>
  <c r="BU62" i="30"/>
  <c r="AU62" i="30"/>
  <c r="BW62" i="30"/>
  <c r="BV62" i="30"/>
  <c r="AT62" i="30"/>
  <c r="BX62" i="30"/>
  <c r="AW62" i="30"/>
  <c r="AZ56" i="30"/>
  <c r="BE56" i="30" s="1"/>
  <c r="BJ56" i="30" s="1"/>
  <c r="AX46" i="30"/>
  <c r="BC46" i="30" s="1"/>
  <c r="BY42" i="30"/>
  <c r="AZ75" i="30"/>
  <c r="BE75" i="30" s="1"/>
  <c r="BJ75" i="30" s="1"/>
  <c r="BB83" i="30"/>
  <c r="BG83" i="30" s="1"/>
  <c r="BL83" i="30" s="1"/>
  <c r="AY80" i="30"/>
  <c r="BD80" i="30" s="1"/>
  <c r="BI80" i="30" s="1"/>
  <c r="BA71" i="30"/>
  <c r="BF71" i="30" s="1"/>
  <c r="BK71" i="30" s="1"/>
  <c r="AZ73" i="30"/>
  <c r="BE73" i="30" s="1"/>
  <c r="BJ73" i="30" s="1"/>
  <c r="BA81" i="30"/>
  <c r="BF81" i="30" s="1"/>
  <c r="BK81" i="30" s="1"/>
  <c r="BY89" i="30"/>
  <c r="AZ86" i="30"/>
  <c r="BE86" i="30" s="1"/>
  <c r="BJ86" i="30" s="1"/>
  <c r="BA97" i="30"/>
  <c r="BF97" i="30" s="1"/>
  <c r="BK97" i="30" s="1"/>
  <c r="BO70" i="30"/>
  <c r="AY89" i="30"/>
  <c r="BD89" i="30" s="1"/>
  <c r="BI89" i="30" s="1"/>
  <c r="BM87" i="30"/>
  <c r="BN54" i="30"/>
  <c r="BY77" i="30"/>
  <c r="AZ93" i="30"/>
  <c r="BE93" i="30" s="1"/>
  <c r="BJ93" i="30" s="1"/>
  <c r="AZ95" i="30"/>
  <c r="BE95" i="30" s="1"/>
  <c r="BJ95" i="30" s="1"/>
  <c r="AZ109" i="30"/>
  <c r="BE109" i="30" s="1"/>
  <c r="BJ109" i="30" s="1"/>
  <c r="BA111" i="30"/>
  <c r="BF111" i="30" s="1"/>
  <c r="BK111" i="30" s="1"/>
  <c r="BB105" i="30"/>
  <c r="BG105" i="30" s="1"/>
  <c r="BL105" i="30" s="1"/>
  <c r="BY110" i="30"/>
  <c r="AX74" i="30"/>
  <c r="BC74" i="30" s="1"/>
  <c r="BH77" i="30"/>
  <c r="AV104" i="30"/>
  <c r="BT104" i="30"/>
  <c r="AW104" i="30"/>
  <c r="BU104" i="30"/>
  <c r="BV104" i="30"/>
  <c r="BW104" i="30"/>
  <c r="AS104" i="30"/>
  <c r="BX104" i="30"/>
  <c r="AT104" i="30"/>
  <c r="AU104" i="30"/>
  <c r="BY117" i="30"/>
  <c r="BH91" i="30"/>
  <c r="BV120" i="30"/>
  <c r="BW120" i="30"/>
  <c r="AS120" i="30"/>
  <c r="AW120" i="30"/>
  <c r="BX120" i="30"/>
  <c r="AU120" i="30"/>
  <c r="AV120" i="30"/>
  <c r="BU120" i="30"/>
  <c r="AT120" i="30"/>
  <c r="BT120" i="30"/>
  <c r="AZ94" i="30"/>
  <c r="BE94" i="30" s="1"/>
  <c r="BJ94" i="30" s="1"/>
  <c r="BO71" i="30"/>
  <c r="BN112" i="30"/>
  <c r="BH117" i="30"/>
  <c r="BY106" i="30"/>
  <c r="BB106" i="30"/>
  <c r="BG106" i="30" s="1"/>
  <c r="BL106" i="30" s="1"/>
  <c r="AS9" i="30"/>
  <c r="AU9" i="30"/>
  <c r="AT9" i="30"/>
  <c r="AV9" i="30"/>
  <c r="AW9" i="30"/>
  <c r="BB31" i="30"/>
  <c r="BG31" i="30" s="1"/>
  <c r="BL31" i="30" s="1"/>
  <c r="AZ33" i="30"/>
  <c r="BE33" i="30" s="1"/>
  <c r="BJ33" i="30" s="1"/>
  <c r="AZ46" i="30"/>
  <c r="BE46" i="30" s="1"/>
  <c r="BJ46" i="30" s="1"/>
  <c r="BB84" i="30"/>
  <c r="BG84" i="30" s="1"/>
  <c r="BL84" i="30" s="1"/>
  <c r="BA79" i="30"/>
  <c r="BF79" i="30" s="1"/>
  <c r="BK79" i="30" s="1"/>
  <c r="BA11" i="30"/>
  <c r="BF11" i="30" s="1"/>
  <c r="BK11" i="30" s="1"/>
  <c r="AX11" i="30"/>
  <c r="BC11" i="30" s="1"/>
  <c r="AZ17" i="30"/>
  <c r="BE17" i="30" s="1"/>
  <c r="BJ17" i="30" s="1"/>
  <c r="BB24" i="30"/>
  <c r="BG24" i="30" s="1"/>
  <c r="BL24" i="30" s="1"/>
  <c r="BA15" i="30"/>
  <c r="BF15" i="30" s="1"/>
  <c r="BK15" i="30" s="1"/>
  <c r="BY19" i="30"/>
  <c r="BH14" i="30"/>
  <c r="BY32" i="30"/>
  <c r="AT40" i="30"/>
  <c r="AU40" i="30"/>
  <c r="AW40" i="30"/>
  <c r="BU40" i="30"/>
  <c r="AS40" i="30"/>
  <c r="BT40" i="30"/>
  <c r="BV40" i="30"/>
  <c r="BW40" i="30"/>
  <c r="BX40" i="30"/>
  <c r="AV40" i="30"/>
  <c r="AU55" i="30"/>
  <c r="AV55" i="30"/>
  <c r="AT55" i="30"/>
  <c r="AW55" i="30"/>
  <c r="BA43" i="30"/>
  <c r="BF43" i="30" s="1"/>
  <c r="BK43" i="30" s="1"/>
  <c r="AS37" i="30"/>
  <c r="AW37" i="30"/>
  <c r="AV37" i="30"/>
  <c r="AT37" i="30"/>
  <c r="AU37" i="30"/>
  <c r="BB21" i="30"/>
  <c r="BG21" i="30" s="1"/>
  <c r="BL21" i="30" s="1"/>
  <c r="AS45" i="30"/>
  <c r="BT45" i="30"/>
  <c r="AT45" i="30"/>
  <c r="BU45" i="30"/>
  <c r="AU45" i="30"/>
  <c r="BV45" i="30"/>
  <c r="AV45" i="30"/>
  <c r="BW45" i="30"/>
  <c r="AW45" i="30"/>
  <c r="BX45" i="30"/>
  <c r="BN58" i="30"/>
  <c r="BB66" i="30"/>
  <c r="BG66" i="30" s="1"/>
  <c r="BL66" i="30" s="1"/>
  <c r="BH32" i="30"/>
  <c r="BA42" i="30"/>
  <c r="BF42" i="30" s="1"/>
  <c r="BK42" i="30" s="1"/>
  <c r="BA76" i="30"/>
  <c r="BF76" i="30" s="1"/>
  <c r="BK76" i="30" s="1"/>
  <c r="AX80" i="30"/>
  <c r="BC80" i="30" s="1"/>
  <c r="BY35" i="30"/>
  <c r="BH61" i="30"/>
  <c r="AY71" i="30"/>
  <c r="BD71" i="30" s="1"/>
  <c r="BI71" i="30" s="1"/>
  <c r="AY75" i="30"/>
  <c r="BD75" i="30" s="1"/>
  <c r="BI75" i="30" s="1"/>
  <c r="AZ81" i="30"/>
  <c r="BE81" i="30" s="1"/>
  <c r="BJ81" i="30" s="1"/>
  <c r="BA89" i="30"/>
  <c r="BF89" i="30" s="1"/>
  <c r="BK89" i="30" s="1"/>
  <c r="AY86" i="30"/>
  <c r="BD86" i="30" s="1"/>
  <c r="BI86" i="30" s="1"/>
  <c r="BU84" i="30" s="1"/>
  <c r="AZ97" i="30"/>
  <c r="BE97" i="30" s="1"/>
  <c r="BA77" i="30"/>
  <c r="BF77" i="30" s="1"/>
  <c r="BK77" i="30" s="1"/>
  <c r="BM66" i="30"/>
  <c r="BB95" i="30"/>
  <c r="BG95" i="30" s="1"/>
  <c r="BL95" i="30" s="1"/>
  <c r="AY109" i="30"/>
  <c r="BD109" i="30" s="1"/>
  <c r="BI109" i="30" s="1"/>
  <c r="BY111" i="30"/>
  <c r="AZ105" i="30"/>
  <c r="BE105" i="30" s="1"/>
  <c r="BJ105" i="30" s="1"/>
  <c r="BA112" i="30"/>
  <c r="BF112" i="30" s="1"/>
  <c r="BK112" i="30" s="1"/>
  <c r="AX90" i="30"/>
  <c r="BC90" i="30" s="1"/>
  <c r="AY94" i="30"/>
  <c r="BD94" i="30" s="1"/>
  <c r="BI94" i="30" s="1"/>
  <c r="BB108" i="30"/>
  <c r="BG108" i="30" s="1"/>
  <c r="BL108" i="30" s="1"/>
  <c r="BY115" i="30"/>
  <c r="BA106" i="30"/>
  <c r="BF106" i="30" s="1"/>
  <c r="BK106" i="30" s="1"/>
  <c r="BA14" i="30"/>
  <c r="BF14" i="30" s="1"/>
  <c r="BK14" i="30" s="1"/>
  <c r="AY27" i="30"/>
  <c r="BD27" i="30" s="1"/>
  <c r="BI27" i="30" s="1"/>
  <c r="BA26" i="30"/>
  <c r="BF26" i="30" s="1"/>
  <c r="BK26" i="30" s="1"/>
  <c r="BY38" i="30"/>
  <c r="AY36" i="30"/>
  <c r="BD36" i="30" s="1"/>
  <c r="BI36" i="30" s="1"/>
  <c r="BA61" i="30"/>
  <c r="BF61" i="30" s="1"/>
  <c r="BK61" i="30" s="1"/>
  <c r="BB12" i="30"/>
  <c r="BG12" i="30" s="1"/>
  <c r="BL12" i="30" s="1"/>
  <c r="BY16" i="30"/>
  <c r="AZ27" i="30"/>
  <c r="BE27" i="30" s="1"/>
  <c r="BJ27" i="30" s="1"/>
  <c r="AZ14" i="30"/>
  <c r="BE14" i="30" s="1"/>
  <c r="BJ14" i="30" s="1"/>
  <c r="AY24" i="30"/>
  <c r="BD24" i="30" s="1"/>
  <c r="BI24" i="30" s="1"/>
  <c r="AX8" i="30"/>
  <c r="BC8" i="30" s="1"/>
  <c r="BB19" i="30"/>
  <c r="BG19" i="30" s="1"/>
  <c r="BL19" i="30" s="1"/>
  <c r="BB26" i="30"/>
  <c r="BG26" i="30" s="1"/>
  <c r="BL26" i="30" s="1"/>
  <c r="BA13" i="30"/>
  <c r="BF13" i="30" s="1"/>
  <c r="BK13" i="30" s="1"/>
  <c r="BA32" i="30"/>
  <c r="BF32" i="30" s="1"/>
  <c r="BK32" i="30" s="1"/>
  <c r="AW48" i="30"/>
  <c r="AT48" i="30"/>
  <c r="BT48" i="30"/>
  <c r="AU48" i="30"/>
  <c r="BU48" i="30"/>
  <c r="AV48" i="30"/>
  <c r="BV48" i="30"/>
  <c r="BW48" i="30"/>
  <c r="BX48" i="30"/>
  <c r="AS48" i="30"/>
  <c r="BB33" i="30"/>
  <c r="BG33" i="30" s="1"/>
  <c r="BL33" i="30" s="1"/>
  <c r="BB22" i="30"/>
  <c r="BG22" i="30" s="1"/>
  <c r="BL22" i="30" s="1"/>
  <c r="BB36" i="30"/>
  <c r="BG36" i="30" s="1"/>
  <c r="BL36" i="30" s="1"/>
  <c r="BX65" i="30"/>
  <c r="AU65" i="30"/>
  <c r="BV65" i="30"/>
  <c r="AW65" i="30"/>
  <c r="AS65" i="30"/>
  <c r="BT65" i="30"/>
  <c r="AT65" i="30"/>
  <c r="BU65" i="30"/>
  <c r="AV65" i="30"/>
  <c r="BW65" i="30"/>
  <c r="BB51" i="30"/>
  <c r="BG51" i="30" s="1"/>
  <c r="BL51" i="30" s="1"/>
  <c r="AY21" i="30"/>
  <c r="BD21" i="30" s="1"/>
  <c r="BI21" i="30" s="1"/>
  <c r="BB54" i="30"/>
  <c r="BG54" i="30" s="1"/>
  <c r="BL54" i="30" s="1"/>
  <c r="AZ66" i="30"/>
  <c r="BE66" i="30" s="1"/>
  <c r="BJ66" i="30" s="1"/>
  <c r="BB58" i="30"/>
  <c r="BG58" i="30" s="1"/>
  <c r="BL58" i="30" s="1"/>
  <c r="BX56" i="30" s="1"/>
  <c r="AW44" i="30"/>
  <c r="BU44" i="30"/>
  <c r="AS44" i="30"/>
  <c r="BT44" i="30"/>
  <c r="AT44" i="30"/>
  <c r="BW44" i="30"/>
  <c r="AV44" i="30"/>
  <c r="BX44" i="30"/>
  <c r="BV44" i="30"/>
  <c r="AU44" i="30"/>
  <c r="BB46" i="30"/>
  <c r="BG46" i="30" s="1"/>
  <c r="BL46" i="30" s="1"/>
  <c r="AY70" i="30"/>
  <c r="BD70" i="30" s="1"/>
  <c r="AX42" i="30"/>
  <c r="BC42" i="30" s="1"/>
  <c r="BA83" i="30"/>
  <c r="BF83" i="30" s="1"/>
  <c r="BK83" i="30" s="1"/>
  <c r="BB92" i="30"/>
  <c r="BG92" i="30" s="1"/>
  <c r="BL92" i="30" s="1"/>
  <c r="BB35" i="30"/>
  <c r="BG35" i="30" s="1"/>
  <c r="BL35" i="30" s="1"/>
  <c r="AY83" i="30"/>
  <c r="BD83" i="30" s="1"/>
  <c r="BI83" i="30" s="1"/>
  <c r="AZ89" i="30"/>
  <c r="BE89" i="30" s="1"/>
  <c r="BJ89" i="30" s="1"/>
  <c r="AZ78" i="30"/>
  <c r="BE78" i="30" s="1"/>
  <c r="BJ78" i="30" s="1"/>
  <c r="AX86" i="30"/>
  <c r="BC86" i="30" s="1"/>
  <c r="AZ77" i="30"/>
  <c r="BE77" i="30" s="1"/>
  <c r="BJ77" i="30" s="1"/>
  <c r="BB85" i="30"/>
  <c r="BG85" i="30" s="1"/>
  <c r="BL85" i="30" s="1"/>
  <c r="BH66" i="30"/>
  <c r="AY95" i="30"/>
  <c r="BD95" i="30" s="1"/>
  <c r="BI95" i="30" s="1"/>
  <c r="AX110" i="30"/>
  <c r="BC110" i="30" s="1"/>
  <c r="AZ112" i="30"/>
  <c r="BE112" i="30" s="1"/>
  <c r="BJ112" i="30" s="1"/>
  <c r="AY105" i="30"/>
  <c r="BD105" i="30" s="1"/>
  <c r="BI105" i="30" s="1"/>
  <c r="BB110" i="30"/>
  <c r="BG110" i="30" s="1"/>
  <c r="BL110" i="30" s="1"/>
  <c r="BH73" i="30"/>
  <c r="AX94" i="30"/>
  <c r="BC94" i="30" s="1"/>
  <c r="BA115" i="30"/>
  <c r="BF115" i="30" s="1"/>
  <c r="BK115" i="30" s="1"/>
  <c r="AZ106" i="30"/>
  <c r="BE106" i="30" s="1"/>
  <c r="BJ106" i="30" s="1"/>
  <c r="AZ11" i="30"/>
  <c r="BE11" i="30" s="1"/>
  <c r="BJ11" i="30" s="1"/>
  <c r="BH24" i="30"/>
  <c r="BB42" i="30"/>
  <c r="BG42" i="30" s="1"/>
  <c r="BL42" i="30" s="1"/>
  <c r="AT6" i="30"/>
  <c r="AV6" i="30"/>
  <c r="AW6" i="30"/>
  <c r="AU6" i="30"/>
  <c r="AT10" i="30"/>
  <c r="AW10" i="30"/>
  <c r="BU10" i="30"/>
  <c r="BW10" i="30"/>
  <c r="AV10" i="30"/>
  <c r="BT10" i="30"/>
  <c r="AS10" i="30"/>
  <c r="AU10" i="30"/>
  <c r="BV10" i="30"/>
  <c r="BX10" i="30"/>
  <c r="AY12" i="30"/>
  <c r="BD12" i="30" s="1"/>
  <c r="BI12" i="30" s="1"/>
  <c r="BA16" i="30"/>
  <c r="BF16" i="30" s="1"/>
  <c r="BK16" i="30" s="1"/>
  <c r="AX17" i="30"/>
  <c r="BC17" i="30" s="1"/>
  <c r="BA27" i="30"/>
  <c r="BF27" i="30" s="1"/>
  <c r="BK27" i="30" s="1"/>
  <c r="BA19" i="30"/>
  <c r="BF19" i="30" s="1"/>
  <c r="BK19" i="30" s="1"/>
  <c r="AZ13" i="30"/>
  <c r="BE13" i="30" s="1"/>
  <c r="BJ13" i="30" s="1"/>
  <c r="BN25" i="30"/>
  <c r="AY22" i="30"/>
  <c r="BD22" i="30" s="1"/>
  <c r="BI22" i="30" s="1"/>
  <c r="AZ36" i="30"/>
  <c r="BE36" i="30" s="1"/>
  <c r="BJ36" i="30" s="1"/>
  <c r="AZ43" i="30"/>
  <c r="BE43" i="30" s="1"/>
  <c r="BJ43" i="30" s="1"/>
  <c r="BB50" i="30"/>
  <c r="BG50" i="30" s="1"/>
  <c r="BL50" i="30" s="1"/>
  <c r="BP57" i="30"/>
  <c r="BA21" i="30"/>
  <c r="BF21" i="30" s="1"/>
  <c r="BK21" i="30" s="1"/>
  <c r="AX21" i="30"/>
  <c r="BC21" i="30" s="1"/>
  <c r="AZ57" i="30"/>
  <c r="BE57" i="30" s="1"/>
  <c r="BJ57" i="30" s="1"/>
  <c r="AS47" i="30"/>
  <c r="AT47" i="30"/>
  <c r="AU47" i="30"/>
  <c r="AV47" i="30"/>
  <c r="AW47" i="30"/>
  <c r="BA59" i="30"/>
  <c r="BF59" i="30" s="1"/>
  <c r="BK59" i="30" s="1"/>
  <c r="AZ60" i="30"/>
  <c r="BE60" i="30" s="1"/>
  <c r="BJ60" i="30" s="1"/>
  <c r="BH36" i="30"/>
  <c r="BN77" i="30"/>
  <c r="AZ83" i="30"/>
  <c r="BE83" i="30" s="1"/>
  <c r="BJ83" i="30" s="1"/>
  <c r="BN93" i="30"/>
  <c r="AZ35" i="30"/>
  <c r="BE35" i="30" s="1"/>
  <c r="BJ35" i="30" s="1"/>
  <c r="BQ70" i="30"/>
  <c r="AY91" i="30"/>
  <c r="BD91" i="30" s="1"/>
  <c r="BI91" i="30" s="1"/>
  <c r="BA99" i="30"/>
  <c r="BF99" i="30" s="1"/>
  <c r="BK99" i="30" s="1"/>
  <c r="AY78" i="30"/>
  <c r="BD78" i="30" s="1"/>
  <c r="BI78" i="30" s="1"/>
  <c r="AZ92" i="30"/>
  <c r="BE92" i="30" s="1"/>
  <c r="BJ92" i="30" s="1"/>
  <c r="BP51" i="30"/>
  <c r="BB97" i="30"/>
  <c r="BG97" i="30" s="1"/>
  <c r="BL97" i="30" s="1"/>
  <c r="AX95" i="30"/>
  <c r="BC95" i="30" s="1"/>
  <c r="BY112" i="30"/>
  <c r="AX105" i="30"/>
  <c r="BC105" i="30" s="1"/>
  <c r="BY74" i="30"/>
  <c r="AT107" i="30"/>
  <c r="AU107" i="30"/>
  <c r="AW107" i="30"/>
  <c r="AV107" i="30"/>
  <c r="BA110" i="30"/>
  <c r="BF110" i="30" s="1"/>
  <c r="BK110" i="30" s="1"/>
  <c r="BM73" i="30"/>
  <c r="BY105" i="30"/>
  <c r="BP78" i="30"/>
  <c r="BA108" i="30"/>
  <c r="BF108" i="30" s="1"/>
  <c r="BK108" i="30" s="1"/>
  <c r="AX115" i="30"/>
  <c r="BC115" i="30" s="1"/>
  <c r="AY106" i="30"/>
  <c r="BD106" i="30" s="1"/>
  <c r="BI106" i="30" s="1"/>
  <c r="BN110" i="30"/>
  <c r="P5" i="30"/>
  <c r="P100" i="30" s="1"/>
  <c r="P113" i="30" s="1"/>
  <c r="O5" i="30"/>
  <c r="O100" i="30" s="1"/>
  <c r="O113" i="30" s="1"/>
  <c r="BY51" i="30" l="1"/>
  <c r="BY33" i="30"/>
  <c r="BY98" i="30"/>
  <c r="BY28" i="30"/>
  <c r="BY90" i="30"/>
  <c r="BQ25" i="30"/>
  <c r="BP25" i="30"/>
  <c r="BY121" i="30"/>
  <c r="BY23" i="30"/>
  <c r="BY20" i="30"/>
  <c r="BY25" i="30"/>
  <c r="BQ88" i="30"/>
  <c r="BP80" i="30"/>
  <c r="BQ71" i="30"/>
  <c r="BY53" i="30"/>
  <c r="BP86" i="30"/>
  <c r="BO69" i="30"/>
  <c r="BP88" i="30"/>
  <c r="BY80" i="30"/>
  <c r="BY96" i="30"/>
  <c r="BY69" i="30"/>
  <c r="BY82" i="30"/>
  <c r="BU22" i="30"/>
  <c r="BQ86" i="30"/>
  <c r="BX84" i="30"/>
  <c r="BM71" i="30"/>
  <c r="BW84" i="30"/>
  <c r="BY15" i="30"/>
  <c r="BW22" i="30"/>
  <c r="BP23" i="30"/>
  <c r="BY67" i="30"/>
  <c r="BY86" i="30"/>
  <c r="BN23" i="30"/>
  <c r="BQ96" i="30"/>
  <c r="BN53" i="30"/>
  <c r="BN69" i="30"/>
  <c r="BQ80" i="30"/>
  <c r="AY67" i="30"/>
  <c r="BD67" i="30" s="1"/>
  <c r="BI67" i="30" s="1"/>
  <c r="O119" i="30"/>
  <c r="AY28" i="30"/>
  <c r="BD28" i="30" s="1"/>
  <c r="BI28" i="30" s="1"/>
  <c r="AY96" i="30"/>
  <c r="BD96" i="30" s="1"/>
  <c r="BI96" i="30" s="1"/>
  <c r="P119" i="30"/>
  <c r="AZ67" i="30"/>
  <c r="BE67" i="30" s="1"/>
  <c r="BJ67" i="30" s="1"/>
  <c r="BB53" i="30"/>
  <c r="BG53" i="30" s="1"/>
  <c r="BL53" i="30" s="1"/>
  <c r="AX96" i="30"/>
  <c r="BC96" i="30" s="1"/>
  <c r="BH96" i="30" s="1"/>
  <c r="BA98" i="30"/>
  <c r="BF98" i="30" s="1"/>
  <c r="BK98" i="30" s="1"/>
  <c r="BW83" i="30" s="1"/>
  <c r="Q122" i="30"/>
  <c r="BM67" i="30"/>
  <c r="AX98" i="30"/>
  <c r="BC98" i="30" s="1"/>
  <c r="BH98" i="30" s="1"/>
  <c r="BO72" i="30"/>
  <c r="BP72" i="30"/>
  <c r="BN79" i="30"/>
  <c r="BM79" i="30"/>
  <c r="BY79" i="30"/>
  <c r="BU14" i="30"/>
  <c r="BQ72" i="30"/>
  <c r="BQ98" i="30"/>
  <c r="BQ36" i="30"/>
  <c r="BP112" i="30"/>
  <c r="BQ109" i="30"/>
  <c r="BO91" i="30"/>
  <c r="BP85" i="30"/>
  <c r="BQ26" i="30"/>
  <c r="BQ79" i="30"/>
  <c r="BP97" i="30"/>
  <c r="BQ77" i="30"/>
  <c r="BX107" i="30"/>
  <c r="BP117" i="30"/>
  <c r="BO121" i="30"/>
  <c r="BM41" i="30"/>
  <c r="BS41" i="30" s="1"/>
  <c r="CA41" i="30" s="1"/>
  <c r="BP121" i="30"/>
  <c r="BN90" i="30"/>
  <c r="BP24" i="30"/>
  <c r="BQ117" i="30"/>
  <c r="BQ49" i="30"/>
  <c r="BM106" i="30"/>
  <c r="BO112" i="30"/>
  <c r="BQ58" i="30"/>
  <c r="BO14" i="30"/>
  <c r="BQ14" i="30"/>
  <c r="BP89" i="30"/>
  <c r="BM11" i="30"/>
  <c r="BQ31" i="30"/>
  <c r="BP82" i="30"/>
  <c r="BO94" i="30"/>
  <c r="BM50" i="30"/>
  <c r="BQ90" i="30"/>
  <c r="BP59" i="30"/>
  <c r="BO78" i="30"/>
  <c r="BM33" i="30"/>
  <c r="BM15" i="30"/>
  <c r="BO23" i="30"/>
  <c r="BN106" i="30"/>
  <c r="BO81" i="30"/>
  <c r="BW56" i="30"/>
  <c r="BM8" i="30"/>
  <c r="BO89" i="30"/>
  <c r="BV14" i="30"/>
  <c r="BP56" i="30"/>
  <c r="BP31" i="30"/>
  <c r="BW107" i="30"/>
  <c r="BO13" i="30"/>
  <c r="BN70" i="30"/>
  <c r="BY44" i="30"/>
  <c r="BP26" i="30"/>
  <c r="BO86" i="30"/>
  <c r="BO75" i="30"/>
  <c r="BP67" i="30"/>
  <c r="BQ73" i="30"/>
  <c r="BQ15" i="30"/>
  <c r="BQ112" i="30"/>
  <c r="BN84" i="30"/>
  <c r="BO38" i="30"/>
  <c r="BM92" i="30"/>
  <c r="BP35" i="30"/>
  <c r="BN105" i="30"/>
  <c r="BM80" i="30"/>
  <c r="BV108" i="30"/>
  <c r="BQ87" i="30"/>
  <c r="BO80" i="30"/>
  <c r="BV107" i="30"/>
  <c r="BN43" i="30"/>
  <c r="BM69" i="30"/>
  <c r="BW75" i="30"/>
  <c r="BO35" i="30"/>
  <c r="BN109" i="30"/>
  <c r="BN71" i="30"/>
  <c r="BQ21" i="30"/>
  <c r="BO99" i="30"/>
  <c r="BN19" i="30"/>
  <c r="BV18" i="30"/>
  <c r="BN76" i="30"/>
  <c r="BQ56" i="30"/>
  <c r="BO83" i="30"/>
  <c r="BO106" i="30"/>
  <c r="BQ67" i="30"/>
  <c r="BP76" i="30"/>
  <c r="BN108" i="30"/>
  <c r="BO96" i="30"/>
  <c r="BP91" i="30"/>
  <c r="BP74" i="30"/>
  <c r="BO58" i="30"/>
  <c r="BN51" i="30"/>
  <c r="BY10" i="30"/>
  <c r="BQ110" i="30"/>
  <c r="BP61" i="30"/>
  <c r="BQ84" i="30"/>
  <c r="BM74" i="30"/>
  <c r="BO95" i="30"/>
  <c r="BU88" i="30"/>
  <c r="BQ82" i="30"/>
  <c r="BM58" i="30"/>
  <c r="BQ43" i="30"/>
  <c r="BQ91" i="30"/>
  <c r="BO24" i="30"/>
  <c r="BV75" i="30"/>
  <c r="BQ75" i="30"/>
  <c r="BM19" i="30"/>
  <c r="BN11" i="30"/>
  <c r="BM57" i="30"/>
  <c r="BP99" i="30"/>
  <c r="BN15" i="30"/>
  <c r="BQ35" i="30"/>
  <c r="BM90" i="30"/>
  <c r="BM12" i="30"/>
  <c r="BM16" i="30"/>
  <c r="BP94" i="30"/>
  <c r="BO108" i="30"/>
  <c r="BM105" i="30"/>
  <c r="BN98" i="30"/>
  <c r="BN91" i="30"/>
  <c r="BQ20" i="30"/>
  <c r="BN22" i="30"/>
  <c r="BN82" i="30"/>
  <c r="BQ92" i="30"/>
  <c r="BO82" i="30"/>
  <c r="BN86" i="30"/>
  <c r="BP42" i="30"/>
  <c r="BP43" i="30"/>
  <c r="BO46" i="30"/>
  <c r="BO73" i="30"/>
  <c r="BM46" i="30"/>
  <c r="BQ11" i="30"/>
  <c r="BN13" i="30"/>
  <c r="BP75" i="30"/>
  <c r="BP58" i="30"/>
  <c r="BQ81" i="30"/>
  <c r="BN42" i="30"/>
  <c r="BM54" i="30"/>
  <c r="BQ94" i="30"/>
  <c r="BQ32" i="30"/>
  <c r="BO117" i="30"/>
  <c r="BQ93" i="30"/>
  <c r="BP20" i="30"/>
  <c r="BQ38" i="30"/>
  <c r="BO60" i="30"/>
  <c r="BV56" i="30"/>
  <c r="BM94" i="30"/>
  <c r="BQ85" i="30"/>
  <c r="BP83" i="30"/>
  <c r="BN21" i="30"/>
  <c r="BQ33" i="30"/>
  <c r="BY48" i="30"/>
  <c r="BX18" i="30"/>
  <c r="BO27" i="30"/>
  <c r="BQ108" i="30"/>
  <c r="BY120" i="30"/>
  <c r="BQ105" i="30"/>
  <c r="BO93" i="30"/>
  <c r="BO56" i="30"/>
  <c r="BO53" i="30"/>
  <c r="BP17" i="30"/>
  <c r="BO87" i="30"/>
  <c r="BU18" i="30"/>
  <c r="BP87" i="30"/>
  <c r="BO20" i="30"/>
  <c r="BQ68" i="30"/>
  <c r="BO85" i="30"/>
  <c r="BO42" i="30"/>
  <c r="BO21" i="30"/>
  <c r="BN78" i="30"/>
  <c r="BP77" i="30"/>
  <c r="BP11" i="30"/>
  <c r="BP111" i="30"/>
  <c r="BN115" i="30"/>
  <c r="BM112" i="30"/>
  <c r="BO54" i="30"/>
  <c r="BM28" i="30"/>
  <c r="BO43" i="30"/>
  <c r="BW18" i="30"/>
  <c r="BO77" i="30"/>
  <c r="BQ12" i="30"/>
  <c r="BY45" i="30"/>
  <c r="BX22" i="30"/>
  <c r="BP54" i="30"/>
  <c r="BX88" i="30"/>
  <c r="BN38" i="30"/>
  <c r="BN8" i="30"/>
  <c r="BO115" i="30"/>
  <c r="BQ74" i="30"/>
  <c r="BO51" i="30"/>
  <c r="BM27" i="30"/>
  <c r="BQ16" i="30"/>
  <c r="AY55" i="30"/>
  <c r="BD55" i="30" s="1"/>
  <c r="BI55" i="30" s="1"/>
  <c r="BI111" i="30"/>
  <c r="BU107" i="30" s="1"/>
  <c r="BU72" i="30"/>
  <c r="BK68" i="30"/>
  <c r="BH115" i="30"/>
  <c r="AY107" i="30"/>
  <c r="BD107" i="30" s="1"/>
  <c r="BI107" i="30" s="1"/>
  <c r="BA47" i="30"/>
  <c r="BF47" i="30" s="1"/>
  <c r="BK47" i="30" s="1"/>
  <c r="BO57" i="30"/>
  <c r="BO36" i="30"/>
  <c r="BN12" i="30"/>
  <c r="AZ6" i="30"/>
  <c r="BE6" i="30" s="1"/>
  <c r="BJ6" i="30" s="1"/>
  <c r="BM110" i="30"/>
  <c r="BV88" i="30"/>
  <c r="AZ44" i="30"/>
  <c r="BE44" i="30" s="1"/>
  <c r="BJ44" i="30" s="1"/>
  <c r="BO66" i="30"/>
  <c r="AZ65" i="30"/>
  <c r="BE65" i="30" s="1"/>
  <c r="BJ65" i="30" s="1"/>
  <c r="AX48" i="30"/>
  <c r="BC48" i="30" s="1"/>
  <c r="AY48" i="30"/>
  <c r="BD48" i="30" s="1"/>
  <c r="BI48" i="30" s="1"/>
  <c r="BN24" i="30"/>
  <c r="BN27" i="30"/>
  <c r="BB45" i="30"/>
  <c r="BG45" i="30" s="1"/>
  <c r="BL45" i="30" s="1"/>
  <c r="AX45" i="30"/>
  <c r="BC45" i="30" s="1"/>
  <c r="BM53" i="30"/>
  <c r="BP28" i="30"/>
  <c r="BQ24" i="30"/>
  <c r="BO33" i="30"/>
  <c r="AY120" i="30"/>
  <c r="BD120" i="30" s="1"/>
  <c r="BI120" i="30" s="1"/>
  <c r="BU119" i="30" s="1"/>
  <c r="AX104" i="30"/>
  <c r="BC104" i="30" s="1"/>
  <c r="BN89" i="30"/>
  <c r="BP81" i="30"/>
  <c r="BQ83" i="30"/>
  <c r="BB62" i="30"/>
  <c r="BG62" i="30" s="1"/>
  <c r="BL62" i="30" s="1"/>
  <c r="BY62" i="30"/>
  <c r="BM20" i="30"/>
  <c r="BN33" i="30"/>
  <c r="AX39" i="30"/>
  <c r="BC39" i="30" s="1"/>
  <c r="BQ23" i="30"/>
  <c r="BP22" i="30"/>
  <c r="BY29" i="30"/>
  <c r="BO90" i="30"/>
  <c r="BP95" i="30"/>
  <c r="BB63" i="30"/>
  <c r="BG63" i="30" s="1"/>
  <c r="BL63" i="30" s="1"/>
  <c r="AY63" i="30"/>
  <c r="BD63" i="30" s="1"/>
  <c r="BI63" i="30" s="1"/>
  <c r="BQ89" i="30"/>
  <c r="BN72" i="30"/>
  <c r="BN66" i="30"/>
  <c r="BP53" i="30"/>
  <c r="BI38" i="30"/>
  <c r="BQ17" i="30"/>
  <c r="BN73" i="30"/>
  <c r="BO25" i="30"/>
  <c r="BB101" i="30"/>
  <c r="BG101" i="30" s="1"/>
  <c r="BL101" i="30" s="1"/>
  <c r="BP90" i="30"/>
  <c r="BB64" i="30"/>
  <c r="BG64" i="30" s="1"/>
  <c r="BL64" i="30" s="1"/>
  <c r="BN81" i="30"/>
  <c r="BN88" i="30"/>
  <c r="BN46" i="30"/>
  <c r="BH41" i="30"/>
  <c r="BO76" i="30"/>
  <c r="BQ111" i="30"/>
  <c r="BB114" i="30"/>
  <c r="BG114" i="30" s="1"/>
  <c r="BL114" i="30" s="1"/>
  <c r="BH92" i="30"/>
  <c r="BX72" i="30"/>
  <c r="AY34" i="30"/>
  <c r="BD34" i="30" s="1"/>
  <c r="BI34" i="30" s="1"/>
  <c r="BO22" i="30"/>
  <c r="BO32" i="30"/>
  <c r="BH15" i="30"/>
  <c r="BP12" i="30"/>
  <c r="BH106" i="30"/>
  <c r="BQ69" i="30"/>
  <c r="BH95" i="30"/>
  <c r="BW14" i="30"/>
  <c r="BH20" i="30"/>
  <c r="BH35" i="30"/>
  <c r="BH23" i="30"/>
  <c r="AX103" i="30"/>
  <c r="BC103" i="30" s="1"/>
  <c r="BH60" i="30"/>
  <c r="BM115" i="30"/>
  <c r="BQ97" i="30"/>
  <c r="BM21" i="30"/>
  <c r="BH110" i="30"/>
  <c r="BT108" i="30" s="1"/>
  <c r="BB44" i="30"/>
  <c r="BG44" i="30" s="1"/>
  <c r="BL44" i="30" s="1"/>
  <c r="BA65" i="30"/>
  <c r="BF65" i="30" s="1"/>
  <c r="BK65" i="30" s="1"/>
  <c r="BB48" i="30"/>
  <c r="BG48" i="30" s="1"/>
  <c r="BL48" i="30" s="1"/>
  <c r="BW88" i="30"/>
  <c r="BH53" i="30"/>
  <c r="BA55" i="30"/>
  <c r="BF55" i="30" s="1"/>
  <c r="BK55" i="30" s="1"/>
  <c r="BP79" i="30"/>
  <c r="BV72" i="30"/>
  <c r="BA62" i="30"/>
  <c r="BF62" i="30" s="1"/>
  <c r="BK62" i="30" s="1"/>
  <c r="BB52" i="30"/>
  <c r="BG52" i="30" s="1"/>
  <c r="BL52" i="30" s="1"/>
  <c r="AZ39" i="30"/>
  <c r="BE39" i="30" s="1"/>
  <c r="BJ39" i="30" s="1"/>
  <c r="BM25" i="30"/>
  <c r="BH12" i="30"/>
  <c r="BB7" i="30"/>
  <c r="BG7" i="30" s="1"/>
  <c r="BL7" i="30" s="1"/>
  <c r="BB118" i="30"/>
  <c r="BG118" i="30" s="1"/>
  <c r="BL118" i="30" s="1"/>
  <c r="BX116" i="30" s="1"/>
  <c r="BP93" i="30"/>
  <c r="AZ63" i="30"/>
  <c r="BE63" i="30" s="1"/>
  <c r="BJ63" i="30" s="1"/>
  <c r="BH58" i="30"/>
  <c r="BM43" i="30"/>
  <c r="BM13" i="30"/>
  <c r="BA18" i="30"/>
  <c r="BF18" i="30" s="1"/>
  <c r="BK18" i="30" s="1"/>
  <c r="BB18" i="30"/>
  <c r="BG18" i="30" s="1"/>
  <c r="BL18" i="30" s="1"/>
  <c r="BM78" i="30"/>
  <c r="BA101" i="30"/>
  <c r="BF101" i="30" s="1"/>
  <c r="BK101" i="30" s="1"/>
  <c r="BO74" i="30"/>
  <c r="BM76" i="30"/>
  <c r="BJ96" i="30"/>
  <c r="BH54" i="30"/>
  <c r="BP8" i="30"/>
  <c r="BN16" i="30"/>
  <c r="BN92" i="30"/>
  <c r="BB30" i="30"/>
  <c r="BG30" i="30" s="1"/>
  <c r="BL30" i="30" s="1"/>
  <c r="BQ8" i="30"/>
  <c r="BQ121" i="30"/>
  <c r="BY103" i="30"/>
  <c r="BN99" i="30"/>
  <c r="BA34" i="30"/>
  <c r="BF34" i="30" s="1"/>
  <c r="BK34" i="30" s="1"/>
  <c r="AY7" i="30"/>
  <c r="BD7" i="30" s="1"/>
  <c r="BI7" i="30" s="1"/>
  <c r="BH21" i="30"/>
  <c r="BB10" i="30"/>
  <c r="BG10" i="30" s="1"/>
  <c r="BL10" i="30" s="1"/>
  <c r="BX9" i="30" s="1"/>
  <c r="BB6" i="30"/>
  <c r="BG6" i="30" s="1"/>
  <c r="BL6" i="30" s="1"/>
  <c r="BH42" i="30"/>
  <c r="BH121" i="30"/>
  <c r="BA45" i="30"/>
  <c r="BF45" i="30" s="1"/>
  <c r="BK45" i="30" s="1"/>
  <c r="BA37" i="30"/>
  <c r="BF37" i="30" s="1"/>
  <c r="BK37" i="30" s="1"/>
  <c r="AZ55" i="30"/>
  <c r="BE55" i="30" s="1"/>
  <c r="BJ55" i="30" s="1"/>
  <c r="BY40" i="30"/>
  <c r="AZ9" i="30"/>
  <c r="BE9" i="30" s="1"/>
  <c r="BJ9" i="30" s="1"/>
  <c r="BA120" i="30"/>
  <c r="BF120" i="30" s="1"/>
  <c r="BK120" i="30" s="1"/>
  <c r="BW119" i="30" s="1"/>
  <c r="AY62" i="30"/>
  <c r="BD62" i="30" s="1"/>
  <c r="BI62" i="30" s="1"/>
  <c r="BH25" i="30"/>
  <c r="AY29" i="30"/>
  <c r="BD29" i="30" s="1"/>
  <c r="BI29" i="30" s="1"/>
  <c r="BW72" i="30"/>
  <c r="BH43" i="30"/>
  <c r="BH13" i="30"/>
  <c r="AY18" i="30"/>
  <c r="BD18" i="30" s="1"/>
  <c r="BI18" i="30" s="1"/>
  <c r="BH78" i="30"/>
  <c r="BH76" i="30"/>
  <c r="BT75" i="30" s="1"/>
  <c r="AY64" i="30"/>
  <c r="BD64" i="30" s="1"/>
  <c r="BI64" i="30" s="1"/>
  <c r="BX75" i="30"/>
  <c r="BA114" i="30"/>
  <c r="BF114" i="30" s="1"/>
  <c r="BK114" i="30" s="1"/>
  <c r="BI99" i="30"/>
  <c r="BA10" i="30"/>
  <c r="BF10" i="30" s="1"/>
  <c r="BK10" i="30" s="1"/>
  <c r="BW9" i="30" s="1"/>
  <c r="AY37" i="30"/>
  <c r="BD37" i="30" s="1"/>
  <c r="BI37" i="30" s="1"/>
  <c r="BB39" i="30"/>
  <c r="BG39" i="30" s="1"/>
  <c r="BL39" i="30" s="1"/>
  <c r="AX118" i="30"/>
  <c r="BC118" i="30" s="1"/>
  <c r="BH49" i="30"/>
  <c r="BP110" i="30"/>
  <c r="BH105" i="30"/>
  <c r="AZ47" i="30"/>
  <c r="BE47" i="30" s="1"/>
  <c r="BJ47" i="30" s="1"/>
  <c r="BP21" i="30"/>
  <c r="BQ50" i="30"/>
  <c r="BP27" i="30"/>
  <c r="AY10" i="30"/>
  <c r="BD10" i="30" s="1"/>
  <c r="BI10" i="30" s="1"/>
  <c r="BU9" i="30" s="1"/>
  <c r="BO11" i="30"/>
  <c r="BH94" i="30"/>
  <c r="BN95" i="30"/>
  <c r="BN83" i="30"/>
  <c r="BM42" i="30"/>
  <c r="BA44" i="30"/>
  <c r="BF44" i="30" s="1"/>
  <c r="BK44" i="30" s="1"/>
  <c r="BH69" i="30"/>
  <c r="BQ54" i="30"/>
  <c r="AY65" i="30"/>
  <c r="BD65" i="30" s="1"/>
  <c r="BI65" i="30" s="1"/>
  <c r="BO28" i="30"/>
  <c r="BQ19" i="30"/>
  <c r="BN36" i="30"/>
  <c r="BP14" i="30"/>
  <c r="BM121" i="30"/>
  <c r="BQ95" i="30"/>
  <c r="AX40" i="30"/>
  <c r="BC40" i="30" s="1"/>
  <c r="BO17" i="30"/>
  <c r="BX83" i="30"/>
  <c r="BB9" i="30"/>
  <c r="BG9" i="30" s="1"/>
  <c r="BL9" i="30" s="1"/>
  <c r="AZ120" i="30"/>
  <c r="BE120" i="30" s="1"/>
  <c r="BJ120" i="30" s="1"/>
  <c r="BV119" i="30" s="1"/>
  <c r="BP71" i="30"/>
  <c r="BO61" i="30"/>
  <c r="BH50" i="30"/>
  <c r="AZ52" i="30"/>
  <c r="BE52" i="30" s="1"/>
  <c r="BJ52" i="30" s="1"/>
  <c r="BA39" i="30"/>
  <c r="BF39" i="30" s="1"/>
  <c r="BK39" i="30" s="1"/>
  <c r="BM31" i="30"/>
  <c r="BX14" i="30"/>
  <c r="BA7" i="30"/>
  <c r="BF7" i="30" s="1"/>
  <c r="BK7" i="30" s="1"/>
  <c r="BA29" i="30"/>
  <c r="BF29" i="30" s="1"/>
  <c r="BK29" i="30" s="1"/>
  <c r="AX29" i="30"/>
  <c r="BC29" i="30" s="1"/>
  <c r="BN121" i="30"/>
  <c r="BA118" i="30"/>
  <c r="BF118" i="30" s="1"/>
  <c r="BK118" i="30" s="1"/>
  <c r="BW116" i="30" s="1"/>
  <c r="BO110" i="30"/>
  <c r="AX63" i="30"/>
  <c r="BC63" i="30" s="1"/>
  <c r="BP73" i="30"/>
  <c r="BP60" i="30"/>
  <c r="BN31" i="30"/>
  <c r="AZ18" i="30"/>
  <c r="BE18" i="30" s="1"/>
  <c r="BJ18" i="30" s="1"/>
  <c r="BH16" i="30"/>
  <c r="BO111" i="30"/>
  <c r="AZ101" i="30"/>
  <c r="BE101" i="30" s="1"/>
  <c r="BJ101" i="30" s="1"/>
  <c r="BN117" i="30"/>
  <c r="AZ64" i="30"/>
  <c r="BE64" i="30" s="1"/>
  <c r="BJ64" i="30" s="1"/>
  <c r="BY64" i="30"/>
  <c r="BQ76" i="30"/>
  <c r="AZ30" i="30"/>
  <c r="BE30" i="30" s="1"/>
  <c r="BJ30" i="30" s="1"/>
  <c r="BQ115" i="30"/>
  <c r="BY114" i="30"/>
  <c r="BB103" i="30"/>
  <c r="BG103" i="30" s="1"/>
  <c r="BL103" i="30" s="1"/>
  <c r="BO84" i="30"/>
  <c r="BN61" i="30"/>
  <c r="BP50" i="30"/>
  <c r="BH33" i="30"/>
  <c r="BO26" i="30"/>
  <c r="BH27" i="30"/>
  <c r="BV22" i="30"/>
  <c r="BH57" i="30"/>
  <c r="AZ107" i="30"/>
  <c r="BE107" i="30" s="1"/>
  <c r="BJ107" i="30" s="1"/>
  <c r="AY40" i="30"/>
  <c r="BD40" i="30" s="1"/>
  <c r="BI40" i="30" s="1"/>
  <c r="BA52" i="30"/>
  <c r="BF52" i="30" s="1"/>
  <c r="BK52" i="30" s="1"/>
  <c r="AZ34" i="30"/>
  <c r="BE34" i="30" s="1"/>
  <c r="BJ34" i="30" s="1"/>
  <c r="BP108" i="30"/>
  <c r="BA107" i="30"/>
  <c r="BF107" i="30" s="1"/>
  <c r="BK107" i="30" s="1"/>
  <c r="BM17" i="30"/>
  <c r="AZ10" i="30"/>
  <c r="BE10" i="30" s="1"/>
  <c r="BJ10" i="30" s="1"/>
  <c r="BV9" i="30" s="1"/>
  <c r="BA6" i="30"/>
  <c r="BF6" i="30" s="1"/>
  <c r="BK6" i="30" s="1"/>
  <c r="BM86" i="30"/>
  <c r="BI70" i="30"/>
  <c r="BY65" i="30"/>
  <c r="BQ22" i="30"/>
  <c r="BA48" i="30"/>
  <c r="BF48" i="30" s="1"/>
  <c r="BK48" i="30" s="1"/>
  <c r="BP32" i="30"/>
  <c r="BO15" i="30"/>
  <c r="BP106" i="30"/>
  <c r="BN94" i="30"/>
  <c r="BO105" i="30"/>
  <c r="BH80" i="30"/>
  <c r="BQ66" i="30"/>
  <c r="AZ45" i="30"/>
  <c r="BE45" i="30" s="1"/>
  <c r="BJ45" i="30" s="1"/>
  <c r="BB37" i="30"/>
  <c r="BG37" i="30" s="1"/>
  <c r="BL37" i="30" s="1"/>
  <c r="BB104" i="30"/>
  <c r="BG104" i="30" s="1"/>
  <c r="BL104" i="30" s="1"/>
  <c r="BO109" i="30"/>
  <c r="BH46" i="30"/>
  <c r="BY52" i="30"/>
  <c r="AY39" i="30"/>
  <c r="BD39" i="30" s="1"/>
  <c r="BI39" i="30" s="1"/>
  <c r="BH31" i="30"/>
  <c r="AZ29" i="30"/>
  <c r="BE29" i="30" s="1"/>
  <c r="BJ29" i="30" s="1"/>
  <c r="BY118" i="30"/>
  <c r="BY63" i="30"/>
  <c r="BM59" i="30"/>
  <c r="BQ28" i="30"/>
  <c r="BB102" i="30"/>
  <c r="BG102" i="30" s="1"/>
  <c r="BL102" i="30" s="1"/>
  <c r="AY101" i="30"/>
  <c r="BD101" i="30" s="1"/>
  <c r="BI101" i="30" s="1"/>
  <c r="BA64" i="30"/>
  <c r="BF64" i="30" s="1"/>
  <c r="BK64" i="30" s="1"/>
  <c r="BN32" i="30"/>
  <c r="AZ114" i="30"/>
  <c r="BE114" i="30" s="1"/>
  <c r="BJ114" i="30" s="1"/>
  <c r="BA103" i="30"/>
  <c r="BF103" i="30" s="1"/>
  <c r="BK103" i="30" s="1"/>
  <c r="BH82" i="30"/>
  <c r="BB47" i="30"/>
  <c r="BG47" i="30" s="1"/>
  <c r="BL47" i="30" s="1"/>
  <c r="AY47" i="30"/>
  <c r="BD47" i="30" s="1"/>
  <c r="BI47" i="30" s="1"/>
  <c r="BH17" i="30"/>
  <c r="AX10" i="30"/>
  <c r="BC10" i="30" s="1"/>
  <c r="AY6" i="30"/>
  <c r="BD6" i="30" s="1"/>
  <c r="BI6" i="30" s="1"/>
  <c r="BH86" i="30"/>
  <c r="BT84" i="30" s="1"/>
  <c r="AY44" i="30"/>
  <c r="BD44" i="30" s="1"/>
  <c r="BI44" i="30" s="1"/>
  <c r="AX65" i="30"/>
  <c r="BC65" i="30" s="1"/>
  <c r="BJ97" i="30"/>
  <c r="BB55" i="30"/>
  <c r="BG55" i="30" s="1"/>
  <c r="BL55" i="30" s="1"/>
  <c r="BB40" i="30"/>
  <c r="BG40" i="30" s="1"/>
  <c r="BL40" i="30" s="1"/>
  <c r="BA9" i="30"/>
  <c r="BF9" i="30" s="1"/>
  <c r="BK9" i="30" s="1"/>
  <c r="BB120" i="30"/>
  <c r="BG120" i="30" s="1"/>
  <c r="BL120" i="30" s="1"/>
  <c r="BX119" i="30" s="1"/>
  <c r="AZ104" i="30"/>
  <c r="BE104" i="30" s="1"/>
  <c r="BJ104" i="30" s="1"/>
  <c r="BY104" i="30"/>
  <c r="BH74" i="30"/>
  <c r="BN80" i="30"/>
  <c r="AZ62" i="30"/>
  <c r="BE62" i="30" s="1"/>
  <c r="BJ62" i="30" s="1"/>
  <c r="BM51" i="30"/>
  <c r="AX52" i="30"/>
  <c r="BC52" i="30" s="1"/>
  <c r="AZ7" i="30"/>
  <c r="BE7" i="30" s="1"/>
  <c r="BJ7" i="30" s="1"/>
  <c r="BB29" i="30"/>
  <c r="BG29" i="30" s="1"/>
  <c r="BL29" i="30" s="1"/>
  <c r="AZ118" i="30"/>
  <c r="BE118" i="30" s="1"/>
  <c r="BJ118" i="30" s="1"/>
  <c r="BV116" i="30" s="1"/>
  <c r="BH59" i="30"/>
  <c r="AY102" i="30"/>
  <c r="BD102" i="30" s="1"/>
  <c r="BI102" i="30" s="1"/>
  <c r="AX64" i="30"/>
  <c r="BC64" i="30" s="1"/>
  <c r="AY30" i="30"/>
  <c r="BD30" i="30" s="1"/>
  <c r="BI30" i="30" s="1"/>
  <c r="AY114" i="30"/>
  <c r="BD114" i="30" s="1"/>
  <c r="BI114" i="30" s="1"/>
  <c r="BW108" i="30"/>
  <c r="AZ103" i="30"/>
  <c r="BE103" i="30" s="1"/>
  <c r="BJ103" i="30" s="1"/>
  <c r="BO79" i="30"/>
  <c r="BO88" i="30"/>
  <c r="BO98" i="30"/>
  <c r="BP66" i="30"/>
  <c r="AX44" i="30"/>
  <c r="BC44" i="30" s="1"/>
  <c r="AX62" i="30"/>
  <c r="BC62" i="30" s="1"/>
  <c r="BM82" i="30"/>
  <c r="BB107" i="30"/>
  <c r="BG107" i="30" s="1"/>
  <c r="BL107" i="30" s="1"/>
  <c r="BM95" i="30"/>
  <c r="BO92" i="30"/>
  <c r="BP19" i="30"/>
  <c r="BP16" i="30"/>
  <c r="BQ42" i="30"/>
  <c r="BP115" i="30"/>
  <c r="BQ46" i="30"/>
  <c r="BQ51" i="30"/>
  <c r="BB65" i="30"/>
  <c r="BG65" i="30" s="1"/>
  <c r="BL65" i="30" s="1"/>
  <c r="AZ48" i="30"/>
  <c r="BE48" i="30" s="1"/>
  <c r="BJ48" i="30" s="1"/>
  <c r="BP13" i="30"/>
  <c r="BH8" i="30"/>
  <c r="BH90" i="30"/>
  <c r="BP96" i="30"/>
  <c r="BO97" i="30"/>
  <c r="BN75" i="30"/>
  <c r="AY45" i="30"/>
  <c r="BD45" i="30" s="1"/>
  <c r="BI45" i="30" s="1"/>
  <c r="AZ37" i="30"/>
  <c r="BE37" i="30" s="1"/>
  <c r="BJ37" i="30" s="1"/>
  <c r="BA40" i="30"/>
  <c r="BF40" i="30" s="1"/>
  <c r="BK40" i="30" s="1"/>
  <c r="AZ40" i="30"/>
  <c r="BE40" i="30" s="1"/>
  <c r="BJ40" i="30" s="1"/>
  <c r="BP15" i="30"/>
  <c r="BH11" i="30"/>
  <c r="AY9" i="30"/>
  <c r="BD9" i="30" s="1"/>
  <c r="BI9" i="30" s="1"/>
  <c r="BQ106" i="30"/>
  <c r="AX120" i="30"/>
  <c r="BC120" i="30" s="1"/>
  <c r="AY104" i="30"/>
  <c r="BD104" i="30" s="1"/>
  <c r="BI104" i="30" s="1"/>
  <c r="BA104" i="30"/>
  <c r="BF104" i="30" s="1"/>
  <c r="BK104" i="30" s="1"/>
  <c r="BH51" i="30"/>
  <c r="AY52" i="30"/>
  <c r="BD52" i="30" s="1"/>
  <c r="BI52" i="30" s="1"/>
  <c r="BY39" i="30"/>
  <c r="BN111" i="30"/>
  <c r="BN74" i="30"/>
  <c r="AY118" i="30"/>
  <c r="BD118" i="30" s="1"/>
  <c r="BI118" i="30" s="1"/>
  <c r="BU116" i="30" s="1"/>
  <c r="BX108" i="30"/>
  <c r="BA63" i="30"/>
  <c r="BF63" i="30" s="1"/>
  <c r="BK63" i="30" s="1"/>
  <c r="BN35" i="30"/>
  <c r="BM49" i="30"/>
  <c r="AZ102" i="30"/>
  <c r="BE102" i="30" s="1"/>
  <c r="BJ102" i="30" s="1"/>
  <c r="BA102" i="30"/>
  <c r="BF102" i="30" s="1"/>
  <c r="BK102" i="30" s="1"/>
  <c r="BM35" i="30"/>
  <c r="BP68" i="30"/>
  <c r="BO59" i="30"/>
  <c r="BN50" i="30"/>
  <c r="BM23" i="30"/>
  <c r="BA30" i="30"/>
  <c r="BF30" i="30" s="1"/>
  <c r="BK30" i="30" s="1"/>
  <c r="BH112" i="30"/>
  <c r="AX114" i="30"/>
  <c r="BC114" i="30" s="1"/>
  <c r="BP109" i="30"/>
  <c r="AY103" i="30"/>
  <c r="BD103" i="30" s="1"/>
  <c r="BI103" i="30" s="1"/>
  <c r="BV84" i="30"/>
  <c r="BP70" i="30"/>
  <c r="BB34" i="30"/>
  <c r="BG34" i="30" s="1"/>
  <c r="BL34" i="30" s="1"/>
  <c r="BH28" i="30"/>
  <c r="BH19" i="30"/>
  <c r="BN14" i="30"/>
  <c r="BM60" i="30"/>
  <c r="BN20" i="30"/>
  <c r="BU83" i="30" l="1"/>
  <c r="BN28" i="30"/>
  <c r="BS28" i="30" s="1"/>
  <c r="CA28" i="30" s="1"/>
  <c r="BN67" i="30"/>
  <c r="BO67" i="30"/>
  <c r="BM98" i="30"/>
  <c r="BQ53" i="30"/>
  <c r="BS53" i="30" s="1"/>
  <c r="CA53" i="30" s="1"/>
  <c r="O122" i="30"/>
  <c r="BP98" i="30"/>
  <c r="P122" i="30"/>
  <c r="BM96" i="30"/>
  <c r="BN96" i="30"/>
  <c r="BS86" i="30"/>
  <c r="CA86" i="30" s="1"/>
  <c r="BS87" i="30"/>
  <c r="CA87" i="30" s="1"/>
  <c r="BT88" i="30"/>
  <c r="BY88" i="30" s="1"/>
  <c r="BS16" i="30"/>
  <c r="CA16" i="30" s="1"/>
  <c r="BP37" i="30"/>
  <c r="BS36" i="30"/>
  <c r="CA36" i="30" s="1"/>
  <c r="BN40" i="30"/>
  <c r="BS51" i="30"/>
  <c r="CA51" i="30" s="1"/>
  <c r="BS49" i="30"/>
  <c r="CA49" i="30" s="1"/>
  <c r="BS33" i="30"/>
  <c r="CA33" i="30" s="1"/>
  <c r="BS94" i="30"/>
  <c r="CA94" i="30" s="1"/>
  <c r="BS57" i="30"/>
  <c r="CA57" i="30" s="1"/>
  <c r="BS19" i="30"/>
  <c r="CA19" i="30" s="1"/>
  <c r="BV47" i="30"/>
  <c r="BS61" i="30"/>
  <c r="CA61" i="30" s="1"/>
  <c r="BS69" i="30"/>
  <c r="CA69" i="30" s="1"/>
  <c r="BV83" i="30"/>
  <c r="BX7" i="30"/>
  <c r="BP30" i="30"/>
  <c r="BN55" i="30"/>
  <c r="BS97" i="30"/>
  <c r="CA97" i="30" s="1"/>
  <c r="BS93" i="30"/>
  <c r="CA93" i="30" s="1"/>
  <c r="BO101" i="30"/>
  <c r="BS91" i="30"/>
  <c r="CA91" i="30" s="1"/>
  <c r="BS14" i="30"/>
  <c r="BS59" i="30"/>
  <c r="CA59" i="30" s="1"/>
  <c r="BW101" i="30"/>
  <c r="BN6" i="30"/>
  <c r="BS75" i="30"/>
  <c r="BS23" i="30"/>
  <c r="CA23" i="30" s="1"/>
  <c r="BS38" i="30"/>
  <c r="CA38" i="30" s="1"/>
  <c r="BS89" i="30"/>
  <c r="CA89" i="30" s="1"/>
  <c r="BS26" i="30"/>
  <c r="CA26" i="30" s="1"/>
  <c r="BS78" i="30"/>
  <c r="CA78" i="30" s="1"/>
  <c r="BS112" i="30"/>
  <c r="CA112" i="30" s="1"/>
  <c r="BS85" i="30"/>
  <c r="CA85" i="30" s="1"/>
  <c r="BQ101" i="30"/>
  <c r="BS70" i="30"/>
  <c r="CA70" i="30" s="1"/>
  <c r="BS80" i="30"/>
  <c r="CA80" i="30" s="1"/>
  <c r="BS71" i="30"/>
  <c r="CA71" i="30" s="1"/>
  <c r="BS54" i="30"/>
  <c r="CA54" i="30" s="1"/>
  <c r="BS11" i="30"/>
  <c r="CA11" i="30" s="1"/>
  <c r="BP114" i="30"/>
  <c r="BS106" i="30"/>
  <c r="CA106" i="30" s="1"/>
  <c r="BN30" i="30"/>
  <c r="BQ29" i="30"/>
  <c r="BM10" i="30"/>
  <c r="BS32" i="30"/>
  <c r="CA32" i="30" s="1"/>
  <c r="BO29" i="30"/>
  <c r="BS21" i="30"/>
  <c r="CA21" i="30" s="1"/>
  <c r="BS13" i="30"/>
  <c r="CA13" i="30" s="1"/>
  <c r="BS46" i="30"/>
  <c r="CA46" i="30" s="1"/>
  <c r="BS25" i="30"/>
  <c r="CA25" i="30" s="1"/>
  <c r="BS81" i="30"/>
  <c r="CA81" i="30" s="1"/>
  <c r="BO65" i="30"/>
  <c r="BS111" i="30"/>
  <c r="CA111" i="30" s="1"/>
  <c r="BO47" i="30"/>
  <c r="BQ10" i="30"/>
  <c r="BS77" i="30"/>
  <c r="CA77" i="30" s="1"/>
  <c r="BS50" i="30"/>
  <c r="CA50" i="30" s="1"/>
  <c r="BS79" i="30"/>
  <c r="CA79" i="30" s="1"/>
  <c r="BS74" i="30"/>
  <c r="CA74" i="30" s="1"/>
  <c r="BS66" i="30"/>
  <c r="CA66" i="30" s="1"/>
  <c r="BS58" i="30"/>
  <c r="CA58" i="30" s="1"/>
  <c r="BU102" i="30"/>
  <c r="BO103" i="30"/>
  <c r="BQ120" i="30"/>
  <c r="BO63" i="30"/>
  <c r="BQ52" i="30"/>
  <c r="BM104" i="30"/>
  <c r="BQ45" i="30"/>
  <c r="BO44" i="30"/>
  <c r="BP9" i="30"/>
  <c r="BU55" i="30"/>
  <c r="BT72" i="30"/>
  <c r="BY72" i="30" s="1"/>
  <c r="BS27" i="30"/>
  <c r="CA27" i="30" s="1"/>
  <c r="BM44" i="30"/>
  <c r="BP44" i="30"/>
  <c r="BO9" i="30"/>
  <c r="BW30" i="30"/>
  <c r="BS8" i="30"/>
  <c r="CA8" i="30" s="1"/>
  <c r="BP18" i="30"/>
  <c r="BS90" i="30"/>
  <c r="CA90" i="30" s="1"/>
  <c r="BV30" i="30"/>
  <c r="BS60" i="30"/>
  <c r="CA60" i="30" s="1"/>
  <c r="BN118" i="30"/>
  <c r="BN114" i="30"/>
  <c r="BM52" i="30"/>
  <c r="BX34" i="30"/>
  <c r="BP103" i="30"/>
  <c r="BN39" i="30"/>
  <c r="BO45" i="30"/>
  <c r="BQ103" i="30"/>
  <c r="BS115" i="30"/>
  <c r="CA115" i="30" s="1"/>
  <c r="BS12" i="30"/>
  <c r="CA12" i="30" s="1"/>
  <c r="BV101" i="30"/>
  <c r="BO104" i="30"/>
  <c r="BQ55" i="30"/>
  <c r="BS15" i="30"/>
  <c r="CA15" i="30" s="1"/>
  <c r="BO52" i="30"/>
  <c r="BQ9" i="30"/>
  <c r="BS121" i="30"/>
  <c r="CA121" i="30" s="1"/>
  <c r="BP10" i="30"/>
  <c r="BW34" i="30"/>
  <c r="BS99" i="30"/>
  <c r="CA99" i="30" s="1"/>
  <c r="BU30" i="30"/>
  <c r="BM120" i="30"/>
  <c r="BS95" i="30"/>
  <c r="CA95" i="30" s="1"/>
  <c r="BV55" i="30"/>
  <c r="BS117" i="30"/>
  <c r="CA117" i="30" s="1"/>
  <c r="BP29" i="30"/>
  <c r="BM118" i="30"/>
  <c r="BP45" i="30"/>
  <c r="BP62" i="30"/>
  <c r="BX6" i="30"/>
  <c r="BU34" i="30"/>
  <c r="BV34" i="30"/>
  <c r="BO37" i="30"/>
  <c r="BM40" i="30"/>
  <c r="BS43" i="30"/>
  <c r="CA43" i="30" s="1"/>
  <c r="BM103" i="30"/>
  <c r="BU37" i="30"/>
  <c r="BS20" i="30"/>
  <c r="CA20" i="30" s="1"/>
  <c r="BU108" i="30"/>
  <c r="BY108" i="30" s="1"/>
  <c r="BS68" i="30"/>
  <c r="CA68" i="30" s="1"/>
  <c r="BU7" i="30"/>
  <c r="BN45" i="30"/>
  <c r="BV102" i="30"/>
  <c r="BM64" i="30"/>
  <c r="BO7" i="30"/>
  <c r="BQ40" i="30"/>
  <c r="BY84" i="30"/>
  <c r="BS109" i="30"/>
  <c r="CA109" i="30" s="1"/>
  <c r="BS105" i="30"/>
  <c r="CA105" i="30" s="1"/>
  <c r="BS110" i="30"/>
  <c r="CA110" i="30" s="1"/>
  <c r="BS31" i="30"/>
  <c r="CA31" i="30" s="1"/>
  <c r="BO120" i="30"/>
  <c r="BQ39" i="30"/>
  <c r="BN7" i="30"/>
  <c r="BS92" i="30"/>
  <c r="CA92" i="30" s="1"/>
  <c r="BP101" i="30"/>
  <c r="BS76" i="30"/>
  <c r="CA76" i="30" s="1"/>
  <c r="BS17" i="30"/>
  <c r="CA17" i="30" s="1"/>
  <c r="BS42" i="30"/>
  <c r="CA42" i="30" s="1"/>
  <c r="BS82" i="30"/>
  <c r="CA82" i="30" s="1"/>
  <c r="BW7" i="30"/>
  <c r="BX30" i="30"/>
  <c r="BS35" i="30"/>
  <c r="CA35" i="30" s="1"/>
  <c r="BO48" i="30"/>
  <c r="BX101" i="30"/>
  <c r="BO34" i="30"/>
  <c r="BP34" i="30"/>
  <c r="BX55" i="30"/>
  <c r="BS24" i="30"/>
  <c r="CA24" i="30" s="1"/>
  <c r="BO102" i="30"/>
  <c r="BN52" i="30"/>
  <c r="BH120" i="30"/>
  <c r="BT119" i="30" s="1"/>
  <c r="BY119" i="30" s="1"/>
  <c r="BO40" i="30"/>
  <c r="BN102" i="30"/>
  <c r="BN47" i="30"/>
  <c r="BQ102" i="30"/>
  <c r="BQ37" i="30"/>
  <c r="BN62" i="30"/>
  <c r="BO55" i="30"/>
  <c r="BQ44" i="30"/>
  <c r="BN34" i="30"/>
  <c r="BQ63" i="30"/>
  <c r="BQ34" i="30"/>
  <c r="BM114" i="30"/>
  <c r="BP40" i="30"/>
  <c r="BQ65" i="30"/>
  <c r="BM62" i="30"/>
  <c r="BO114" i="30"/>
  <c r="BX102" i="30"/>
  <c r="BM29" i="30"/>
  <c r="BP39" i="30"/>
  <c r="BH40" i="30"/>
  <c r="BH118" i="30"/>
  <c r="BT116" i="30" s="1"/>
  <c r="BY116" i="30" s="1"/>
  <c r="BQ7" i="30"/>
  <c r="BW55" i="30"/>
  <c r="BM39" i="30"/>
  <c r="BH114" i="30"/>
  <c r="BH62" i="30"/>
  <c r="BV6" i="30"/>
  <c r="BH65" i="30"/>
  <c r="BQ47" i="30"/>
  <c r="BP107" i="30"/>
  <c r="BH29" i="30"/>
  <c r="BW37" i="30"/>
  <c r="BX37" i="30"/>
  <c r="BP120" i="30"/>
  <c r="BQ18" i="30"/>
  <c r="BH39" i="30"/>
  <c r="BU101" i="30"/>
  <c r="BP104" i="30"/>
  <c r="BN9" i="30"/>
  <c r="BH44" i="30"/>
  <c r="BH64" i="30"/>
  <c r="BH52" i="30"/>
  <c r="BM65" i="30"/>
  <c r="BH10" i="30"/>
  <c r="BT9" i="30" s="1"/>
  <c r="BY9" i="30" s="1"/>
  <c r="BP64" i="30"/>
  <c r="BQ104" i="30"/>
  <c r="BP48" i="30"/>
  <c r="BP6" i="30"/>
  <c r="BO107" i="30"/>
  <c r="BM63" i="30"/>
  <c r="BN10" i="30"/>
  <c r="BN64" i="30"/>
  <c r="BN29" i="30"/>
  <c r="BQ6" i="30"/>
  <c r="BU6" i="30"/>
  <c r="BQ30" i="30"/>
  <c r="BQ48" i="30"/>
  <c r="BH103" i="30"/>
  <c r="BT14" i="30"/>
  <c r="BY14" i="30" s="1"/>
  <c r="BH104" i="30"/>
  <c r="BN48" i="30"/>
  <c r="BP47" i="30"/>
  <c r="BN44" i="30"/>
  <c r="BW47" i="30"/>
  <c r="BH63" i="30"/>
  <c r="BX47" i="30"/>
  <c r="BS73" i="30"/>
  <c r="CA73" i="30" s="1"/>
  <c r="BH45" i="30"/>
  <c r="BU47" i="30"/>
  <c r="BW6" i="30"/>
  <c r="BN65" i="30"/>
  <c r="BN37" i="30"/>
  <c r="BN18" i="30"/>
  <c r="BV7" i="30"/>
  <c r="BV37" i="30"/>
  <c r="BQ114" i="30"/>
  <c r="BM45" i="30"/>
  <c r="BH48" i="30"/>
  <c r="BT18" i="30"/>
  <c r="BY18" i="30" s="1"/>
  <c r="BN103" i="30"/>
  <c r="BP102" i="30"/>
  <c r="BP63" i="30"/>
  <c r="BN104" i="30"/>
  <c r="BQ107" i="30"/>
  <c r="BO118" i="30"/>
  <c r="BO62" i="30"/>
  <c r="BW102" i="30"/>
  <c r="BN101" i="30"/>
  <c r="BO10" i="30"/>
  <c r="BP52" i="30"/>
  <c r="BT56" i="30"/>
  <c r="BY56" i="30" s="1"/>
  <c r="BO30" i="30"/>
  <c r="BO64" i="30"/>
  <c r="BO18" i="30"/>
  <c r="BP118" i="30"/>
  <c r="BP7" i="30"/>
  <c r="BY75" i="30"/>
  <c r="BQ118" i="30"/>
  <c r="BO39" i="30"/>
  <c r="BP55" i="30"/>
  <c r="BP65" i="30"/>
  <c r="BT22" i="30"/>
  <c r="BY22" i="30" s="1"/>
  <c r="BQ64" i="30"/>
  <c r="BN63" i="30"/>
  <c r="BQ62" i="30"/>
  <c r="BN120" i="30"/>
  <c r="BM48" i="30"/>
  <c r="BO6" i="30"/>
  <c r="BN107" i="30"/>
  <c r="BS67" i="30" l="1"/>
  <c r="CA67" i="30" s="1"/>
  <c r="BS96" i="30"/>
  <c r="CA96" i="30" s="1"/>
  <c r="BS98" i="30"/>
  <c r="CA98" i="30" s="1"/>
  <c r="BT47" i="30"/>
  <c r="BY47" i="30" s="1"/>
  <c r="A87" i="30"/>
  <c r="CA75" i="30"/>
  <c r="CA14" i="30"/>
  <c r="A17" i="30"/>
  <c r="BS29" i="30"/>
  <c r="CA29" i="30" s="1"/>
  <c r="BS45" i="30"/>
  <c r="CA45" i="30" s="1"/>
  <c r="BS44" i="30"/>
  <c r="CA44" i="30" s="1"/>
  <c r="BS52" i="30"/>
  <c r="CA52" i="30" s="1"/>
  <c r="BS114" i="30"/>
  <c r="CA114" i="30" s="1"/>
  <c r="BS63" i="30"/>
  <c r="CA63" i="30" s="1"/>
  <c r="BS104" i="30"/>
  <c r="CA104" i="30" s="1"/>
  <c r="BS10" i="30"/>
  <c r="CA10" i="30" s="1"/>
  <c r="BS62" i="30"/>
  <c r="CA62" i="30" s="1"/>
  <c r="BS103" i="30"/>
  <c r="CA103" i="30" s="1"/>
  <c r="BS40" i="30"/>
  <c r="CA40" i="30" s="1"/>
  <c r="BS48" i="30"/>
  <c r="CA48" i="30" s="1"/>
  <c r="BS64" i="30"/>
  <c r="CA64" i="30" s="1"/>
  <c r="BS120" i="30"/>
  <c r="CA120" i="30" s="1"/>
  <c r="BS39" i="30"/>
  <c r="CA39" i="30" s="1"/>
  <c r="BS118" i="30"/>
  <c r="CA118" i="30" s="1"/>
  <c r="BS65" i="30"/>
  <c r="CA65" i="30" s="1"/>
  <c r="BT102" i="30"/>
  <c r="BY102" i="30" s="1"/>
  <c r="BT37" i="30"/>
  <c r="BY37" i="30" s="1"/>
  <c r="A91" i="30"/>
  <c r="A95" i="30"/>
  <c r="A105" i="30"/>
  <c r="A93" i="30"/>
  <c r="A85" i="30"/>
  <c r="A20" i="30"/>
  <c r="A109" i="30"/>
  <c r="A89" i="30"/>
  <c r="A15" i="30"/>
  <c r="A43" i="30"/>
  <c r="A12" i="30"/>
  <c r="A50" i="30"/>
  <c r="A82" i="30"/>
  <c r="A23" i="30"/>
  <c r="A78" i="30"/>
  <c r="A69" i="30"/>
  <c r="A71" i="30"/>
  <c r="A57" i="30"/>
  <c r="A76" i="30"/>
  <c r="A35" i="30"/>
  <c r="A70" i="30"/>
  <c r="A81" i="30"/>
  <c r="A77" i="30"/>
  <c r="A106" i="30"/>
  <c r="A111" i="30"/>
  <c r="A86" i="30"/>
  <c r="A90" i="30"/>
  <c r="A11" i="30"/>
  <c r="A99" i="30"/>
  <c r="A92" i="30"/>
  <c r="A112" i="30"/>
  <c r="A8" i="30"/>
  <c r="A74" i="30"/>
  <c r="A66" i="30"/>
  <c r="A42" i="30"/>
  <c r="A13" i="30"/>
  <c r="A79" i="30"/>
  <c r="A94" i="30"/>
  <c r="A49" i="30"/>
  <c r="A31" i="30"/>
  <c r="A73" i="30"/>
  <c r="A110" i="30"/>
  <c r="A67" i="30" l="1"/>
  <c r="A98" i="30"/>
  <c r="A96" i="30"/>
  <c r="A120" i="30"/>
  <c r="A52" i="30"/>
  <c r="A63" i="30"/>
  <c r="A62" i="30"/>
  <c r="A45" i="30"/>
  <c r="A103" i="30"/>
  <c r="A114" i="30"/>
  <c r="A39" i="30"/>
  <c r="A48" i="30"/>
  <c r="A104" i="30"/>
  <c r="A64" i="30"/>
  <c r="A10" i="30"/>
  <c r="A40" i="30"/>
  <c r="A118" i="30"/>
  <c r="A65" i="30"/>
  <c r="A27" i="30"/>
  <c r="A28" i="30"/>
  <c r="A26" i="30"/>
  <c r="A97" i="30"/>
  <c r="A80" i="30"/>
  <c r="A29" i="30"/>
  <c r="A21" i="30"/>
  <c r="A75" i="30"/>
  <c r="A53" i="30"/>
  <c r="A60" i="30"/>
  <c r="A121" i="30"/>
  <c r="A19" i="30"/>
  <c r="A16" i="30"/>
  <c r="A115" i="30"/>
  <c r="A36" i="30"/>
  <c r="A61" i="30"/>
  <c r="A33" i="30"/>
  <c r="A68" i="30"/>
  <c r="A41" i="30"/>
  <c r="A117" i="30"/>
  <c r="A58" i="30"/>
  <c r="A46" i="30"/>
  <c r="A59" i="30"/>
  <c r="A51" i="30"/>
  <c r="A54" i="30"/>
  <c r="A24" i="30"/>
  <c r="A32" i="30"/>
  <c r="A38" i="30"/>
  <c r="A25" i="30"/>
  <c r="BL40" i="55" l="1"/>
  <c r="BM40" i="55"/>
  <c r="BN40" i="55"/>
  <c r="AZ20" i="55"/>
  <c r="BL20" i="55"/>
  <c r="BM20" i="55"/>
  <c r="BN20" i="55"/>
  <c r="AZ21" i="55"/>
  <c r="BL21" i="55"/>
  <c r="BM21" i="55"/>
  <c r="BN21" i="55"/>
  <c r="AZ22" i="55"/>
  <c r="AZ23" i="55"/>
  <c r="AZ24" i="55"/>
  <c r="AZ25" i="55"/>
  <c r="AZ26" i="55"/>
  <c r="BL26" i="55"/>
  <c r="BM26" i="55"/>
  <c r="BN26" i="55"/>
  <c r="AZ27" i="55"/>
  <c r="AZ28" i="55"/>
  <c r="AZ29" i="55"/>
  <c r="Q36" i="55"/>
  <c r="Q37" i="55"/>
  <c r="Q39" i="55"/>
  <c r="Q41" i="55"/>
  <c r="Q42" i="55"/>
  <c r="Q44" i="55"/>
  <c r="AZ35" i="55"/>
  <c r="BL35" i="55"/>
  <c r="BM35" i="55"/>
  <c r="BN35" i="55"/>
  <c r="AZ36" i="55"/>
  <c r="AZ37" i="55"/>
  <c r="AZ38" i="55"/>
  <c r="AZ39" i="55"/>
  <c r="AZ40" i="55"/>
  <c r="AZ41" i="55"/>
  <c r="AZ42" i="55"/>
  <c r="AZ43" i="55"/>
  <c r="AZ44" i="55"/>
  <c r="AZ45" i="55"/>
  <c r="BL45" i="55"/>
  <c r="BM45" i="55"/>
  <c r="BN45" i="55"/>
  <c r="Q22" i="55"/>
  <c r="Q23" i="55"/>
  <c r="Q24" i="55"/>
  <c r="Q25" i="55"/>
  <c r="Q27" i="55"/>
  <c r="Q28" i="55"/>
  <c r="Q29" i="55"/>
  <c r="Q30" i="55"/>
  <c r="Q13" i="55"/>
  <c r="Q14" i="55"/>
  <c r="Q15" i="55"/>
  <c r="Q16" i="55"/>
  <c r="Q8" i="55"/>
  <c r="AQ8" i="55" s="1"/>
  <c r="BQ8" i="55" s="1"/>
  <c r="T21" i="55"/>
  <c r="T26" i="55"/>
  <c r="BN34" i="55"/>
  <c r="BM34" i="55"/>
  <c r="BL34" i="55"/>
  <c r="AZ34" i="55"/>
  <c r="BN33" i="55"/>
  <c r="BM33" i="55"/>
  <c r="BL33" i="55"/>
  <c r="AZ33" i="55"/>
  <c r="BN32" i="55"/>
  <c r="BM32" i="55"/>
  <c r="BL32" i="55"/>
  <c r="AZ32" i="55"/>
  <c r="BN31" i="55"/>
  <c r="BM31" i="55"/>
  <c r="BL31" i="55"/>
  <c r="AZ31" i="55"/>
  <c r="S12" i="55"/>
  <c r="T12" i="55"/>
  <c r="S21" i="55"/>
  <c r="S26" i="55"/>
  <c r="R26" i="55"/>
  <c r="R21" i="55"/>
  <c r="AZ30" i="55"/>
  <c r="BN19" i="55"/>
  <c r="BM19" i="55"/>
  <c r="BL19" i="55"/>
  <c r="AZ19" i="55"/>
  <c r="BN18" i="55"/>
  <c r="BM18" i="55"/>
  <c r="BL18" i="55"/>
  <c r="AZ18" i="55"/>
  <c r="BN17" i="55"/>
  <c r="BM17" i="55"/>
  <c r="BL17" i="55"/>
  <c r="AZ17" i="55"/>
  <c r="BO17" i="55" l="1"/>
  <c r="BP17" i="55" s="1"/>
  <c r="BO19" i="55"/>
  <c r="BP19" i="55" s="1"/>
  <c r="BO32" i="55"/>
  <c r="BP32" i="55" s="1"/>
  <c r="BO31" i="55"/>
  <c r="BP31" i="55" s="1"/>
  <c r="BO33" i="55"/>
  <c r="BP33" i="55" s="1"/>
  <c r="BO35" i="55"/>
  <c r="BP35" i="55" s="1"/>
  <c r="BO20" i="55"/>
  <c r="BP20" i="55" s="1"/>
  <c r="BO26" i="55"/>
  <c r="BP26" i="55" s="1"/>
  <c r="BO21" i="55"/>
  <c r="BP21" i="55" s="1"/>
  <c r="BO40" i="55"/>
  <c r="BP40" i="55" s="1"/>
  <c r="BO34" i="55"/>
  <c r="BP34" i="55" s="1"/>
  <c r="BO45" i="55"/>
  <c r="BP45" i="55" s="1"/>
  <c r="BO18" i="55"/>
  <c r="BP18" i="55" s="1"/>
  <c r="AO40" i="55"/>
  <c r="BQ40" i="55" s="1"/>
  <c r="Q43" i="55"/>
  <c r="Q35" i="55"/>
  <c r="A45" i="55"/>
  <c r="Q40" i="55"/>
  <c r="A35" i="55"/>
  <c r="T20" i="55"/>
  <c r="R20" i="55"/>
  <c r="Q26" i="55"/>
  <c r="Q21" i="55"/>
  <c r="A31" i="55"/>
  <c r="A32" i="55"/>
  <c r="A33" i="55"/>
  <c r="S20" i="55"/>
  <c r="A18" i="55"/>
  <c r="A19" i="55"/>
  <c r="A17" i="55"/>
  <c r="BS40" i="55" l="1"/>
  <c r="AQ12" i="55"/>
  <c r="BS26" i="55"/>
  <c r="A26" i="55"/>
  <c r="BS21" i="55"/>
  <c r="A21" i="55"/>
  <c r="BS45" i="55"/>
  <c r="Q38" i="55"/>
  <c r="BS32" i="55"/>
  <c r="BS33" i="55"/>
  <c r="BS31" i="55"/>
  <c r="Q20" i="55"/>
  <c r="BS35" i="55"/>
  <c r="BS18" i="55"/>
  <c r="BS17" i="55"/>
  <c r="BS19" i="55"/>
  <c r="AP20" i="55" l="1"/>
  <c r="A40" i="55"/>
  <c r="AO20" i="55"/>
  <c r="Q34" i="55"/>
  <c r="BQ20" i="55" l="1"/>
  <c r="BS20" i="55" s="1"/>
  <c r="AO34" i="55"/>
  <c r="AQ48" i="55" a="1"/>
  <c r="AQ48" i="55" s="1"/>
  <c r="AZ16" i="55"/>
  <c r="AZ15" i="55"/>
  <c r="AZ14" i="55"/>
  <c r="AZ13" i="55"/>
  <c r="BN12" i="55"/>
  <c r="BM12" i="55"/>
  <c r="BL12" i="55"/>
  <c r="AZ12" i="55"/>
  <c r="BN11" i="55"/>
  <c r="BM11" i="55"/>
  <c r="BL11" i="55"/>
  <c r="AZ11" i="55"/>
  <c r="BN10" i="55"/>
  <c r="BM10" i="55"/>
  <c r="BL10" i="55"/>
  <c r="AZ10" i="55"/>
  <c r="BN9" i="55"/>
  <c r="BM9" i="55"/>
  <c r="BL9" i="55"/>
  <c r="AZ9" i="55"/>
  <c r="AZ8" i="55"/>
  <c r="BN4" i="55"/>
  <c r="BM4" i="55"/>
  <c r="BL4" i="55"/>
  <c r="BG4" i="55"/>
  <c r="BF4" i="55"/>
  <c r="BE4" i="55"/>
  <c r="AY4" i="55"/>
  <c r="AX4" i="55"/>
  <c r="AW4" i="55"/>
  <c r="AI4" i="55"/>
  <c r="AH4" i="55"/>
  <c r="AG4" i="55"/>
  <c r="AF4" i="55"/>
  <c r="AA4" i="55"/>
  <c r="AD102" i="54"/>
  <c r="AX100" i="54"/>
  <c r="AW100" i="54"/>
  <c r="AV100" i="54"/>
  <c r="AU100" i="54"/>
  <c r="AP100" i="54"/>
  <c r="AR100" i="54" s="1"/>
  <c r="AL100" i="54"/>
  <c r="AN100" i="54" s="1"/>
  <c r="AI100" i="54"/>
  <c r="AJ100" i="54" s="1"/>
  <c r="AX99" i="54"/>
  <c r="AW99" i="54"/>
  <c r="AV99" i="54"/>
  <c r="AU99" i="54"/>
  <c r="AP99" i="54"/>
  <c r="AR99" i="54" s="1"/>
  <c r="AL99" i="54"/>
  <c r="AN99" i="54" s="1"/>
  <c r="AK99" i="54"/>
  <c r="AJ99" i="54"/>
  <c r="BA99" i="54" s="1"/>
  <c r="AI99" i="54"/>
  <c r="AX98" i="54"/>
  <c r="AW98" i="54"/>
  <c r="AV98" i="54"/>
  <c r="AU98" i="54"/>
  <c r="AP98" i="54"/>
  <c r="AR98" i="54" s="1"/>
  <c r="AL98" i="54"/>
  <c r="AN98" i="54" s="1"/>
  <c r="AJ98" i="54"/>
  <c r="AI98" i="54"/>
  <c r="AX97" i="54"/>
  <c r="AW97" i="54"/>
  <c r="AV97" i="54"/>
  <c r="AU97" i="54"/>
  <c r="AP97" i="54"/>
  <c r="AR97" i="54" s="1"/>
  <c r="AL97" i="54"/>
  <c r="AN97" i="54" s="1"/>
  <c r="AI97" i="54"/>
  <c r="AX96" i="54"/>
  <c r="AW96" i="54"/>
  <c r="AV96" i="54"/>
  <c r="AU96" i="54"/>
  <c r="AP96" i="54"/>
  <c r="AR96" i="54" s="1"/>
  <c r="AL96" i="54"/>
  <c r="AN96" i="54" s="1"/>
  <c r="AJ96" i="54"/>
  <c r="AI96" i="54"/>
  <c r="AJ95" i="54" s="1"/>
  <c r="M96" i="54"/>
  <c r="AX95" i="54"/>
  <c r="AW95" i="54"/>
  <c r="AV95" i="54"/>
  <c r="AU95" i="54"/>
  <c r="AP95" i="54"/>
  <c r="AR95" i="54" s="1"/>
  <c r="AL95" i="54"/>
  <c r="AN95" i="54" s="1"/>
  <c r="AI95" i="54"/>
  <c r="AX94" i="54"/>
  <c r="AW94" i="54"/>
  <c r="AV94" i="54"/>
  <c r="AU94" i="54"/>
  <c r="AP94" i="54"/>
  <c r="AR94" i="54" s="1"/>
  <c r="AL94" i="54"/>
  <c r="AN94" i="54" s="1"/>
  <c r="AI94" i="54"/>
  <c r="AX93" i="54"/>
  <c r="AW93" i="54"/>
  <c r="AV93" i="54"/>
  <c r="AU93" i="54"/>
  <c r="AP93" i="54"/>
  <c r="AR93" i="54" s="1"/>
  <c r="AL93" i="54"/>
  <c r="AN93" i="54" s="1"/>
  <c r="AI93" i="54"/>
  <c r="AX92" i="54"/>
  <c r="AW92" i="54"/>
  <c r="AV92" i="54"/>
  <c r="AU92" i="54"/>
  <c r="AP92" i="54"/>
  <c r="AR92" i="54" s="1"/>
  <c r="AL92" i="54"/>
  <c r="AI92" i="54"/>
  <c r="M92" i="54"/>
  <c r="BB91" i="54"/>
  <c r="AX91" i="54"/>
  <c r="AW91" i="54"/>
  <c r="AV91" i="54"/>
  <c r="AU91" i="54"/>
  <c r="AP91" i="54"/>
  <c r="AR91" i="54" s="1"/>
  <c r="AL91" i="54"/>
  <c r="AK91" i="54"/>
  <c r="AM91" i="54" s="1"/>
  <c r="AO91" i="54" s="1"/>
  <c r="AJ91" i="54"/>
  <c r="BA91" i="54" s="1"/>
  <c r="AI91" i="54"/>
  <c r="AJ90" i="54" s="1"/>
  <c r="AX90" i="54"/>
  <c r="AW90" i="54"/>
  <c r="AV90" i="54"/>
  <c r="AU90" i="54"/>
  <c r="AP90" i="54"/>
  <c r="AR90" i="54" s="1"/>
  <c r="AL90" i="54"/>
  <c r="AN90" i="54" s="1"/>
  <c r="AT90" i="54" s="1"/>
  <c r="AI90" i="54"/>
  <c r="AX89" i="54"/>
  <c r="AW89" i="54"/>
  <c r="AV89" i="54"/>
  <c r="AU89" i="54"/>
  <c r="AP89" i="54"/>
  <c r="AR89" i="54" s="1"/>
  <c r="AL89" i="54"/>
  <c r="AI89" i="54"/>
  <c r="AJ88" i="54" s="1"/>
  <c r="M89" i="54"/>
  <c r="AX88" i="54"/>
  <c r="AW88" i="54"/>
  <c r="AV88" i="54"/>
  <c r="AU88" i="54"/>
  <c r="AP88" i="54"/>
  <c r="AR88" i="54" s="1"/>
  <c r="AL88" i="54"/>
  <c r="AI88" i="54"/>
  <c r="AX87" i="54"/>
  <c r="AW87" i="54"/>
  <c r="AV87" i="54"/>
  <c r="AU87" i="54"/>
  <c r="AP87" i="54"/>
  <c r="AR87" i="54" s="1"/>
  <c r="AL87" i="54"/>
  <c r="AN87" i="54" s="1"/>
  <c r="AI87" i="54"/>
  <c r="AX86" i="54"/>
  <c r="AW86" i="54"/>
  <c r="AV86" i="54"/>
  <c r="AU86" i="54"/>
  <c r="AP86" i="54"/>
  <c r="AR86" i="54" s="1"/>
  <c r="AL86" i="54"/>
  <c r="AI86" i="54"/>
  <c r="AX85" i="54"/>
  <c r="AW85" i="54"/>
  <c r="AV85" i="54"/>
  <c r="AU85" i="54"/>
  <c r="AP85" i="54"/>
  <c r="AR85" i="54" s="1"/>
  <c r="AL85" i="54"/>
  <c r="AN85" i="54" s="1"/>
  <c r="AI85" i="54"/>
  <c r="AX84" i="54"/>
  <c r="AW84" i="54"/>
  <c r="AV84" i="54"/>
  <c r="AU84" i="54"/>
  <c r="AP84" i="54"/>
  <c r="AR84" i="54" s="1"/>
  <c r="AL84" i="54"/>
  <c r="AK84" i="54"/>
  <c r="AJ84" i="54"/>
  <c r="BB84" i="54" s="1"/>
  <c r="AI84" i="54"/>
  <c r="AX83" i="54"/>
  <c r="AW83" i="54"/>
  <c r="AV83" i="54"/>
  <c r="AU83" i="54"/>
  <c r="AP83" i="54"/>
  <c r="AR83" i="54" s="1"/>
  <c r="AL83" i="54"/>
  <c r="AI83" i="54"/>
  <c r="AX82" i="54"/>
  <c r="AW82" i="54"/>
  <c r="AV82" i="54"/>
  <c r="AU82" i="54"/>
  <c r="AP82" i="54"/>
  <c r="AR82" i="54" s="1"/>
  <c r="AL82" i="54"/>
  <c r="AN82" i="54" s="1"/>
  <c r="AI82" i="54"/>
  <c r="M82" i="54"/>
  <c r="AX81" i="54"/>
  <c r="AW81" i="54"/>
  <c r="AV81" i="54"/>
  <c r="AU81" i="54"/>
  <c r="AP81" i="54"/>
  <c r="AR81" i="54" s="1"/>
  <c r="AL81" i="54"/>
  <c r="AN81" i="54" s="1"/>
  <c r="AI81" i="54"/>
  <c r="AX80" i="54"/>
  <c r="AW80" i="54"/>
  <c r="AV80" i="54"/>
  <c r="AU80" i="54"/>
  <c r="AP80" i="54"/>
  <c r="AR80" i="54" s="1"/>
  <c r="AL80" i="54"/>
  <c r="AN80" i="54" s="1"/>
  <c r="AI80" i="54"/>
  <c r="AJ79" i="54" s="1"/>
  <c r="AX79" i="54"/>
  <c r="AW79" i="54"/>
  <c r="AV79" i="54"/>
  <c r="AU79" i="54"/>
  <c r="AP79" i="54"/>
  <c r="AR79" i="54" s="1"/>
  <c r="AL79" i="54"/>
  <c r="AN79" i="54" s="1"/>
  <c r="AI79" i="54"/>
  <c r="AJ78" i="54" s="1"/>
  <c r="AX78" i="54"/>
  <c r="AW78" i="54"/>
  <c r="AV78" i="54"/>
  <c r="AU78" i="54"/>
  <c r="AP78" i="54"/>
  <c r="AR78" i="54" s="1"/>
  <c r="AL78" i="54"/>
  <c r="AN78" i="54" s="1"/>
  <c r="AI78" i="54"/>
  <c r="AJ77" i="54" s="1"/>
  <c r="AX77" i="54"/>
  <c r="AW77" i="54"/>
  <c r="AV77" i="54"/>
  <c r="AU77" i="54"/>
  <c r="AP77" i="54"/>
  <c r="AR77" i="54" s="1"/>
  <c r="AL77" i="54"/>
  <c r="AN77" i="54" s="1"/>
  <c r="AI77" i="54"/>
  <c r="AX76" i="54"/>
  <c r="AW76" i="54"/>
  <c r="AV76" i="54"/>
  <c r="AU76" i="54"/>
  <c r="AP76" i="54"/>
  <c r="AR76" i="54" s="1"/>
  <c r="AL76" i="54"/>
  <c r="AN76" i="54" s="1"/>
  <c r="AI76" i="54"/>
  <c r="M76" i="54"/>
  <c r="AX75" i="54"/>
  <c r="AW75" i="54"/>
  <c r="AV75" i="54"/>
  <c r="AU75" i="54"/>
  <c r="AP75" i="54"/>
  <c r="AR75" i="54" s="1"/>
  <c r="AL75" i="54"/>
  <c r="AN75" i="54" s="1"/>
  <c r="AI75" i="54"/>
  <c r="AX74" i="54"/>
  <c r="AW74" i="54"/>
  <c r="AV74" i="54"/>
  <c r="AU74" i="54"/>
  <c r="AP74" i="54"/>
  <c r="AR74" i="54" s="1"/>
  <c r="AL74" i="54"/>
  <c r="AN74" i="54" s="1"/>
  <c r="AI74" i="54"/>
  <c r="AX73" i="54"/>
  <c r="AW73" i="54"/>
  <c r="AV73" i="54"/>
  <c r="AU73" i="54"/>
  <c r="AP73" i="54"/>
  <c r="AR73" i="54" s="1"/>
  <c r="AL73" i="54"/>
  <c r="AN73" i="54" s="1"/>
  <c r="AI73" i="54"/>
  <c r="AX72" i="54"/>
  <c r="AW72" i="54"/>
  <c r="AV72" i="54"/>
  <c r="AU72" i="54"/>
  <c r="AP72" i="54"/>
  <c r="AR72" i="54" s="1"/>
  <c r="AL72" i="54"/>
  <c r="AJ72" i="54"/>
  <c r="AI72" i="54"/>
  <c r="AX71" i="54"/>
  <c r="AW71" i="54"/>
  <c r="AV71" i="54"/>
  <c r="AU71" i="54"/>
  <c r="AP71" i="54"/>
  <c r="AR71" i="54" s="1"/>
  <c r="AL71" i="54"/>
  <c r="AN71" i="54" s="1"/>
  <c r="AT71" i="54" s="1"/>
  <c r="AJ71" i="54"/>
  <c r="BA71" i="54" s="1"/>
  <c r="AI71" i="54"/>
  <c r="AX70" i="54"/>
  <c r="AW70" i="54"/>
  <c r="AV70" i="54"/>
  <c r="AU70" i="54"/>
  <c r="AP70" i="54"/>
  <c r="AR70" i="54" s="1"/>
  <c r="AL70" i="54"/>
  <c r="AN70" i="54" s="1"/>
  <c r="AT70" i="54" s="1"/>
  <c r="AI70" i="54"/>
  <c r="AX69" i="54"/>
  <c r="AW69" i="54"/>
  <c r="AV69" i="54"/>
  <c r="AU69" i="54"/>
  <c r="AP69" i="54"/>
  <c r="AR69" i="54" s="1"/>
  <c r="AL69" i="54"/>
  <c r="AN69" i="54" s="1"/>
  <c r="AJ69" i="54"/>
  <c r="AI69" i="54"/>
  <c r="AX68" i="54"/>
  <c r="AW68" i="54"/>
  <c r="AV68" i="54"/>
  <c r="AU68" i="54"/>
  <c r="AP68" i="54"/>
  <c r="AR68" i="54" s="1"/>
  <c r="AL68" i="54"/>
  <c r="AN68" i="54" s="1"/>
  <c r="AT68" i="54" s="1"/>
  <c r="AI68" i="54"/>
  <c r="AJ68" i="54" s="1"/>
  <c r="AX67" i="54"/>
  <c r="AW67" i="54"/>
  <c r="AV67" i="54"/>
  <c r="AU67" i="54"/>
  <c r="AP67" i="54"/>
  <c r="AR67" i="54" s="1"/>
  <c r="AL67" i="54"/>
  <c r="AJ67" i="54"/>
  <c r="AI67" i="54"/>
  <c r="AX66" i="54"/>
  <c r="AW66" i="54"/>
  <c r="AV66" i="54"/>
  <c r="AU66" i="54"/>
  <c r="AP66" i="54"/>
  <c r="AR66" i="54" s="1"/>
  <c r="AL66" i="54"/>
  <c r="AN66" i="54" s="1"/>
  <c r="AI66" i="54"/>
  <c r="M66" i="54"/>
  <c r="AX65" i="54"/>
  <c r="AW65" i="54"/>
  <c r="AV65" i="54"/>
  <c r="AU65" i="54"/>
  <c r="AP65" i="54"/>
  <c r="AR65" i="54" s="1"/>
  <c r="AL65" i="54"/>
  <c r="AN65" i="54" s="1"/>
  <c r="AI65" i="54"/>
  <c r="M65" i="54"/>
  <c r="AX64" i="54"/>
  <c r="AW64" i="54"/>
  <c r="AV64" i="54"/>
  <c r="AU64" i="54"/>
  <c r="AP64" i="54"/>
  <c r="AR64" i="54" s="1"/>
  <c r="AL64" i="54"/>
  <c r="AN64" i="54" s="1"/>
  <c r="AI64" i="54"/>
  <c r="AX63" i="54"/>
  <c r="AW63" i="54"/>
  <c r="AV63" i="54"/>
  <c r="AU63" i="54"/>
  <c r="AP63" i="54"/>
  <c r="AR63" i="54" s="1"/>
  <c r="AL63" i="54"/>
  <c r="AN63" i="54" s="1"/>
  <c r="AT63" i="54" s="1"/>
  <c r="AI63" i="54"/>
  <c r="AX62" i="54"/>
  <c r="AW62" i="54"/>
  <c r="AV62" i="54"/>
  <c r="AU62" i="54"/>
  <c r="AP62" i="54"/>
  <c r="AR62" i="54" s="1"/>
  <c r="AL62" i="54"/>
  <c r="AN62" i="54" s="1"/>
  <c r="AI62" i="54"/>
  <c r="AX61" i="54"/>
  <c r="AW61" i="54"/>
  <c r="AV61" i="54"/>
  <c r="AU61" i="54"/>
  <c r="AP61" i="54"/>
  <c r="AR61" i="54" s="1"/>
  <c r="AL61" i="54"/>
  <c r="AN61" i="54" s="1"/>
  <c r="AI61" i="54"/>
  <c r="AX60" i="54"/>
  <c r="AW60" i="54"/>
  <c r="AV60" i="54"/>
  <c r="AU60" i="54"/>
  <c r="AP60" i="54"/>
  <c r="AR60" i="54" s="1"/>
  <c r="AL60" i="54"/>
  <c r="AI60" i="54"/>
  <c r="AX59" i="54"/>
  <c r="AW59" i="54"/>
  <c r="AV59" i="54"/>
  <c r="AU59" i="54"/>
  <c r="AP59" i="54"/>
  <c r="AR59" i="54" s="1"/>
  <c r="AL59" i="54"/>
  <c r="AI59" i="54"/>
  <c r="AX58" i="54"/>
  <c r="AW58" i="54"/>
  <c r="AV58" i="54"/>
  <c r="AU58" i="54"/>
  <c r="AP58" i="54"/>
  <c r="AR58" i="54" s="1"/>
  <c r="AL58" i="54"/>
  <c r="AN58" i="54" s="1"/>
  <c r="AI58" i="54"/>
  <c r="M58" i="54"/>
  <c r="AX57" i="54"/>
  <c r="AW57" i="54"/>
  <c r="AV57" i="54"/>
  <c r="AU57" i="54"/>
  <c r="AP57" i="54"/>
  <c r="AR57" i="54" s="1"/>
  <c r="AL57" i="54"/>
  <c r="AN57" i="54" s="1"/>
  <c r="AT57" i="54" s="1"/>
  <c r="AJ57" i="54"/>
  <c r="BB57" i="54" s="1"/>
  <c r="AI57" i="54"/>
  <c r="AJ55" i="54" s="1"/>
  <c r="AX56" i="54"/>
  <c r="AW56" i="54"/>
  <c r="AV56" i="54"/>
  <c r="AU56" i="54"/>
  <c r="AP56" i="54"/>
  <c r="AR56" i="54" s="1"/>
  <c r="AL56" i="54"/>
  <c r="AN56" i="54" s="1"/>
  <c r="AI56" i="54"/>
  <c r="AX55" i="54"/>
  <c r="AW55" i="54"/>
  <c r="AV55" i="54"/>
  <c r="AU55" i="54"/>
  <c r="AP55" i="54"/>
  <c r="AR55" i="54" s="1"/>
  <c r="AL55" i="54"/>
  <c r="AN55" i="54" s="1"/>
  <c r="AI55" i="54"/>
  <c r="M55" i="54"/>
  <c r="AX54" i="54"/>
  <c r="AW54" i="54"/>
  <c r="AV54" i="54"/>
  <c r="AU54" i="54"/>
  <c r="AP54" i="54"/>
  <c r="AR54" i="54" s="1"/>
  <c r="AL54" i="54"/>
  <c r="AN54" i="54" s="1"/>
  <c r="AI54" i="54"/>
  <c r="AF54" i="54"/>
  <c r="AX53" i="54"/>
  <c r="AW53" i="54"/>
  <c r="AV53" i="54"/>
  <c r="AU53" i="54"/>
  <c r="AP53" i="54"/>
  <c r="AR53" i="54" s="1"/>
  <c r="AL53" i="54"/>
  <c r="AI53" i="54"/>
  <c r="AX52" i="54"/>
  <c r="AW52" i="54"/>
  <c r="AV52" i="54"/>
  <c r="AU52" i="54"/>
  <c r="AP52" i="54"/>
  <c r="AR52" i="54" s="1"/>
  <c r="AL52" i="54"/>
  <c r="AI52" i="54"/>
  <c r="AJ52" i="54" s="1"/>
  <c r="BB52" i="54" s="1"/>
  <c r="AX51" i="54"/>
  <c r="AW51" i="54"/>
  <c r="AV51" i="54"/>
  <c r="AU51" i="54"/>
  <c r="AP51" i="54"/>
  <c r="AR51" i="54" s="1"/>
  <c r="AL51" i="54"/>
  <c r="AI51" i="54"/>
  <c r="AJ51" i="54" s="1"/>
  <c r="AX50" i="54"/>
  <c r="AW50" i="54"/>
  <c r="AV50" i="54"/>
  <c r="AU50" i="54"/>
  <c r="AP50" i="54"/>
  <c r="AR50" i="54" s="1"/>
  <c r="AL50" i="54"/>
  <c r="AN50" i="54" s="1"/>
  <c r="AI50" i="54"/>
  <c r="AX49" i="54"/>
  <c r="AW49" i="54"/>
  <c r="AV49" i="54"/>
  <c r="AU49" i="54"/>
  <c r="AP49" i="54"/>
  <c r="AR49" i="54" s="1"/>
  <c r="AL49" i="54"/>
  <c r="AN49" i="54" s="1"/>
  <c r="AI49" i="54"/>
  <c r="AX48" i="54"/>
  <c r="AW48" i="54"/>
  <c r="AV48" i="54"/>
  <c r="AU48" i="54"/>
  <c r="AP48" i="54"/>
  <c r="AR48" i="54" s="1"/>
  <c r="AL48" i="54"/>
  <c r="AN48" i="54" s="1"/>
  <c r="AI48" i="54"/>
  <c r="AX47" i="54"/>
  <c r="AW47" i="54"/>
  <c r="AV47" i="54"/>
  <c r="AU47" i="54"/>
  <c r="AP47" i="54"/>
  <c r="AR47" i="54" s="1"/>
  <c r="AL47" i="54"/>
  <c r="AN47" i="54" s="1"/>
  <c r="AI47" i="54"/>
  <c r="AX46" i="54"/>
  <c r="AW46" i="54"/>
  <c r="AV46" i="54"/>
  <c r="AU46" i="54"/>
  <c r="AP46" i="54"/>
  <c r="AR46" i="54" s="1"/>
  <c r="AL46" i="54"/>
  <c r="AN46" i="54" s="1"/>
  <c r="AI46" i="54"/>
  <c r="AX45" i="54"/>
  <c r="AW45" i="54"/>
  <c r="AV45" i="54"/>
  <c r="AU45" i="54"/>
  <c r="AP45" i="54"/>
  <c r="AR45" i="54" s="1"/>
  <c r="AL45" i="54"/>
  <c r="AI45" i="54"/>
  <c r="AJ44" i="54" s="1"/>
  <c r="AX44" i="54"/>
  <c r="AV44" i="54"/>
  <c r="AP44" i="54"/>
  <c r="AR44" i="54" s="1"/>
  <c r="AL44" i="54"/>
  <c r="AI44" i="54"/>
  <c r="AE44" i="54"/>
  <c r="AX43" i="54"/>
  <c r="AW43" i="54"/>
  <c r="AV43" i="54"/>
  <c r="AU43" i="54"/>
  <c r="AP43" i="54"/>
  <c r="AR43" i="54" s="1"/>
  <c r="AL43" i="54"/>
  <c r="AI43" i="54"/>
  <c r="AJ43" i="54" s="1"/>
  <c r="BA43" i="54" s="1"/>
  <c r="AX42" i="54"/>
  <c r="AW42" i="54"/>
  <c r="AV42" i="54"/>
  <c r="AU42" i="54"/>
  <c r="AP42" i="54"/>
  <c r="AR42" i="54" s="1"/>
  <c r="AL42" i="54"/>
  <c r="AJ42" i="54"/>
  <c r="AI42" i="54"/>
  <c r="AX41" i="54"/>
  <c r="AW41" i="54"/>
  <c r="AV41" i="54"/>
  <c r="AU41" i="54"/>
  <c r="AP41" i="54"/>
  <c r="AR41" i="54" s="1"/>
  <c r="AL41" i="54"/>
  <c r="AI41" i="54"/>
  <c r="M41" i="54"/>
  <c r="M39" i="54" s="1"/>
  <c r="AX40" i="54"/>
  <c r="AW40" i="54"/>
  <c r="AV40" i="54"/>
  <c r="AU40" i="54"/>
  <c r="AP40" i="54"/>
  <c r="AR40" i="54" s="1"/>
  <c r="AL40" i="54"/>
  <c r="AN40" i="54" s="1"/>
  <c r="AI40" i="54"/>
  <c r="AJ39" i="54" s="1"/>
  <c r="AX39" i="54"/>
  <c r="AW39" i="54"/>
  <c r="AV39" i="54"/>
  <c r="AU39" i="54"/>
  <c r="AP39" i="54"/>
  <c r="AR39" i="54" s="1"/>
  <c r="AL39" i="54"/>
  <c r="AI39" i="54"/>
  <c r="AX38" i="54"/>
  <c r="AW38" i="54"/>
  <c r="AV38" i="54"/>
  <c r="AU38" i="54"/>
  <c r="AP38" i="54"/>
  <c r="AR38" i="54" s="1"/>
  <c r="AL38" i="54"/>
  <c r="AJ38" i="54"/>
  <c r="BA38" i="54" s="1"/>
  <c r="AI38" i="54"/>
  <c r="AX37" i="54"/>
  <c r="AW37" i="54"/>
  <c r="AV37" i="54"/>
  <c r="AU37" i="54"/>
  <c r="AP37" i="54"/>
  <c r="AR37" i="54" s="1"/>
  <c r="AL37" i="54"/>
  <c r="AN37" i="54" s="1"/>
  <c r="AT37" i="54" s="1"/>
  <c r="AI37" i="54"/>
  <c r="AJ36" i="54" s="1"/>
  <c r="AK36" i="54" s="1"/>
  <c r="AX36" i="54"/>
  <c r="AW36" i="54"/>
  <c r="AV36" i="54"/>
  <c r="AU36" i="54"/>
  <c r="AP36" i="54"/>
  <c r="AR36" i="54" s="1"/>
  <c r="AL36" i="54"/>
  <c r="AN36" i="54" s="1"/>
  <c r="AI36" i="54"/>
  <c r="AX35" i="54"/>
  <c r="AW35" i="54"/>
  <c r="AV35" i="54"/>
  <c r="AU35" i="54"/>
  <c r="AP35" i="54"/>
  <c r="AR35" i="54" s="1"/>
  <c r="AL35" i="54"/>
  <c r="AI35" i="54"/>
  <c r="AX34" i="54"/>
  <c r="AW34" i="54"/>
  <c r="AV34" i="54"/>
  <c r="AU34" i="54"/>
  <c r="AP34" i="54"/>
  <c r="AR34" i="54" s="1"/>
  <c r="AL34" i="54"/>
  <c r="AN34" i="54" s="1"/>
  <c r="AI34" i="54"/>
  <c r="AX33" i="54"/>
  <c r="AW33" i="54"/>
  <c r="AV33" i="54"/>
  <c r="AU33" i="54"/>
  <c r="AP33" i="54"/>
  <c r="AR33" i="54" s="1"/>
  <c r="AL33" i="54"/>
  <c r="AI33" i="54"/>
  <c r="AJ32" i="54" s="1"/>
  <c r="AX32" i="54"/>
  <c r="AW32" i="54"/>
  <c r="AV32" i="54"/>
  <c r="AU32" i="54"/>
  <c r="AP32" i="54"/>
  <c r="AR32" i="54" s="1"/>
  <c r="AL32" i="54"/>
  <c r="AN32" i="54" s="1"/>
  <c r="AI32" i="54"/>
  <c r="AX31" i="54"/>
  <c r="AW31" i="54"/>
  <c r="AV31" i="54"/>
  <c r="AU31" i="54"/>
  <c r="AP31" i="54"/>
  <c r="AR31" i="54" s="1"/>
  <c r="AL31" i="54"/>
  <c r="AN31" i="54" s="1"/>
  <c r="AI31" i="54"/>
  <c r="M31" i="54"/>
  <c r="AX30" i="54"/>
  <c r="AW30" i="54"/>
  <c r="AV30" i="54"/>
  <c r="AU30" i="54"/>
  <c r="AP30" i="54"/>
  <c r="AR30" i="54" s="1"/>
  <c r="AL30" i="54"/>
  <c r="AN30" i="54" s="1"/>
  <c r="AI30" i="54"/>
  <c r="M30" i="54"/>
  <c r="AX29" i="54"/>
  <c r="AW29" i="54"/>
  <c r="AV29" i="54"/>
  <c r="AU29" i="54"/>
  <c r="AP29" i="54"/>
  <c r="AR29" i="54" s="1"/>
  <c r="AL29" i="54"/>
  <c r="AN29" i="54" s="1"/>
  <c r="AI29" i="54"/>
  <c r="AX28" i="54"/>
  <c r="AW28" i="54"/>
  <c r="AV28" i="54"/>
  <c r="AU28" i="54"/>
  <c r="AP28" i="54"/>
  <c r="AR28" i="54" s="1"/>
  <c r="AL28" i="54"/>
  <c r="AN28" i="54" s="1"/>
  <c r="AI28" i="54"/>
  <c r="AX27" i="54"/>
  <c r="AW27" i="54"/>
  <c r="AV27" i="54"/>
  <c r="AU27" i="54"/>
  <c r="AP27" i="54"/>
  <c r="AR27" i="54" s="1"/>
  <c r="AL27" i="54"/>
  <c r="AN27" i="54" s="1"/>
  <c r="AI27" i="54"/>
  <c r="M27" i="54"/>
  <c r="AX26" i="54"/>
  <c r="AW26" i="54"/>
  <c r="AV26" i="54"/>
  <c r="AU26" i="54"/>
  <c r="AP26" i="54"/>
  <c r="AR26" i="54" s="1"/>
  <c r="AL26" i="54"/>
  <c r="AN26" i="54" s="1"/>
  <c r="AI26" i="54"/>
  <c r="AX25" i="54"/>
  <c r="AW25" i="54"/>
  <c r="AV25" i="54"/>
  <c r="AU25" i="54"/>
  <c r="AP25" i="54"/>
  <c r="AR25" i="54" s="1"/>
  <c r="AL25" i="54"/>
  <c r="AI25" i="54"/>
  <c r="AJ25" i="54" s="1"/>
  <c r="BB25" i="54" s="1"/>
  <c r="AX24" i="54"/>
  <c r="AW24" i="54"/>
  <c r="AV24" i="54"/>
  <c r="AU24" i="54"/>
  <c r="AP24" i="54"/>
  <c r="AR24" i="54" s="1"/>
  <c r="AL24" i="54"/>
  <c r="AN24" i="54" s="1"/>
  <c r="AI24" i="54"/>
  <c r="AX23" i="54"/>
  <c r="AW23" i="54"/>
  <c r="AV23" i="54"/>
  <c r="AU23" i="54"/>
  <c r="AP23" i="54"/>
  <c r="AR23" i="54" s="1"/>
  <c r="AL23" i="54"/>
  <c r="AN23" i="54" s="1"/>
  <c r="AT23" i="54" s="1"/>
  <c r="AI23" i="54"/>
  <c r="M23" i="54"/>
  <c r="AX22" i="54"/>
  <c r="AW22" i="54"/>
  <c r="AV22" i="54"/>
  <c r="AU22" i="54"/>
  <c r="AP22" i="54"/>
  <c r="AR22" i="54" s="1"/>
  <c r="AL22" i="54"/>
  <c r="AN22" i="54" s="1"/>
  <c r="AI22" i="54"/>
  <c r="AX21" i="54"/>
  <c r="AW21" i="54"/>
  <c r="AV21" i="54"/>
  <c r="AU21" i="54"/>
  <c r="AP21" i="54"/>
  <c r="AR21" i="54" s="1"/>
  <c r="AL21" i="54"/>
  <c r="AN21" i="54" s="1"/>
  <c r="AI21" i="54"/>
  <c r="AJ21" i="54" s="1"/>
  <c r="BA21" i="54" s="1"/>
  <c r="AX20" i="54"/>
  <c r="AW20" i="54"/>
  <c r="AV20" i="54"/>
  <c r="AU20" i="54"/>
  <c r="AP20" i="54"/>
  <c r="AR20" i="54" s="1"/>
  <c r="AL20" i="54"/>
  <c r="AI20" i="54"/>
  <c r="AJ20" i="54" s="1"/>
  <c r="M20" i="54"/>
  <c r="AX19" i="54"/>
  <c r="AW19" i="54"/>
  <c r="AV19" i="54"/>
  <c r="AU19" i="54"/>
  <c r="AP19" i="54"/>
  <c r="AR19" i="54" s="1"/>
  <c r="AL19" i="54"/>
  <c r="AN19" i="54" s="1"/>
  <c r="AI19" i="54"/>
  <c r="AX18" i="54"/>
  <c r="AW18" i="54"/>
  <c r="AV18" i="54"/>
  <c r="AU18" i="54"/>
  <c r="AP18" i="54"/>
  <c r="AR18" i="54" s="1"/>
  <c r="AL18" i="54"/>
  <c r="AI18" i="54"/>
  <c r="AJ17" i="54" s="1"/>
  <c r="AX17" i="54"/>
  <c r="AW17" i="54"/>
  <c r="AV17" i="54"/>
  <c r="AU17" i="54"/>
  <c r="AP17" i="54"/>
  <c r="AR17" i="54" s="1"/>
  <c r="AL17" i="54"/>
  <c r="AN17" i="54" s="1"/>
  <c r="AI17" i="54"/>
  <c r="M17" i="54"/>
  <c r="AX16" i="54"/>
  <c r="AW16" i="54"/>
  <c r="AV16" i="54"/>
  <c r="AU16" i="54"/>
  <c r="AP16" i="54"/>
  <c r="AR16" i="54" s="1"/>
  <c r="AL16" i="54"/>
  <c r="AN16" i="54" s="1"/>
  <c r="AI16" i="54"/>
  <c r="M16" i="54"/>
  <c r="AX15" i="54"/>
  <c r="AW15" i="54"/>
  <c r="AV15" i="54"/>
  <c r="AU15" i="54"/>
  <c r="AP15" i="54"/>
  <c r="AR15" i="54" s="1"/>
  <c r="AL15" i="54"/>
  <c r="AN15" i="54" s="1"/>
  <c r="AI15" i="54"/>
  <c r="AJ14" i="54" s="1"/>
  <c r="BA14" i="54" s="1"/>
  <c r="AX14" i="54"/>
  <c r="AW14" i="54"/>
  <c r="AV14" i="54"/>
  <c r="AU14" i="54"/>
  <c r="AL14" i="54"/>
  <c r="AN14" i="54" s="1"/>
  <c r="AP14" i="54" s="1"/>
  <c r="AR14" i="54" s="1"/>
  <c r="AI14" i="54"/>
  <c r="AX13" i="54"/>
  <c r="AW13" i="54"/>
  <c r="AV13" i="54"/>
  <c r="AU13" i="54"/>
  <c r="AP13" i="54"/>
  <c r="AR13" i="54" s="1"/>
  <c r="AL13" i="54"/>
  <c r="AN13" i="54" s="1"/>
  <c r="AI13" i="54"/>
  <c r="AJ13" i="54" s="1"/>
  <c r="BB13" i="54" s="1"/>
  <c r="AX12" i="54"/>
  <c r="AW12" i="54"/>
  <c r="AV12" i="54"/>
  <c r="AU12" i="54"/>
  <c r="AP12" i="54"/>
  <c r="AR12" i="54" s="1"/>
  <c r="AL12" i="54"/>
  <c r="AI12" i="54"/>
  <c r="AJ11" i="54" s="1"/>
  <c r="AX11" i="54"/>
  <c r="AW11" i="54"/>
  <c r="AV11" i="54"/>
  <c r="AU11" i="54"/>
  <c r="AP11" i="54"/>
  <c r="AR11" i="54" s="1"/>
  <c r="AL11" i="54"/>
  <c r="AN11" i="54" s="1"/>
  <c r="AT11" i="54" s="1"/>
  <c r="AI11" i="54"/>
  <c r="AX10" i="54"/>
  <c r="AW10" i="54"/>
  <c r="AV10" i="54"/>
  <c r="AU10" i="54"/>
  <c r="AP10" i="54"/>
  <c r="AR10" i="54" s="1"/>
  <c r="AL10" i="54"/>
  <c r="AN10" i="54" s="1"/>
  <c r="AI10" i="54"/>
  <c r="AX9" i="54"/>
  <c r="AW9" i="54"/>
  <c r="AV9" i="54"/>
  <c r="AU9" i="54"/>
  <c r="AP9" i="54"/>
  <c r="AR9" i="54" s="1"/>
  <c r="AL9" i="54"/>
  <c r="AN9" i="54" s="1"/>
  <c r="AT9" i="54" s="1"/>
  <c r="AI9" i="54"/>
  <c r="M9" i="54"/>
  <c r="M7" i="54" s="1"/>
  <c r="AX8" i="54"/>
  <c r="AW8" i="54"/>
  <c r="AV8" i="54"/>
  <c r="AU8" i="54"/>
  <c r="AP8" i="54"/>
  <c r="AR8" i="54" s="1"/>
  <c r="AL8" i="54"/>
  <c r="AI8" i="54"/>
  <c r="AX7" i="54"/>
  <c r="AW7" i="54"/>
  <c r="AV7" i="54"/>
  <c r="AU7" i="54"/>
  <c r="AP7" i="54"/>
  <c r="AR7" i="54" s="1"/>
  <c r="AL7" i="54"/>
  <c r="AN7" i="54" s="1"/>
  <c r="AI7" i="54"/>
  <c r="AJ6" i="54" s="1"/>
  <c r="BB6" i="54" s="1"/>
  <c r="AX6" i="54"/>
  <c r="AW6" i="54"/>
  <c r="AV6" i="54"/>
  <c r="AU6" i="54"/>
  <c r="AP6" i="54"/>
  <c r="AR6" i="54" s="1"/>
  <c r="AL6" i="54"/>
  <c r="AN6" i="54" s="1"/>
  <c r="AI6" i="54"/>
  <c r="AX5" i="54"/>
  <c r="AV5" i="54"/>
  <c r="AU5" i="54"/>
  <c r="AP5" i="54"/>
  <c r="AL5" i="54"/>
  <c r="AI5" i="54"/>
  <c r="AF5" i="54"/>
  <c r="AF102" i="54" s="1" a="1"/>
  <c r="AF102" i="54" s="1"/>
  <c r="BB4" i="54"/>
  <c r="BA4" i="54"/>
  <c r="AX4" i="54"/>
  <c r="AW4" i="54"/>
  <c r="AV4" i="54"/>
  <c r="AU4" i="54"/>
  <c r="AT4" i="54"/>
  <c r="AS4" i="54"/>
  <c r="AR4" i="54"/>
  <c r="AQ4" i="54"/>
  <c r="AP4" i="54"/>
  <c r="AO4" i="54"/>
  <c r="AN4" i="54"/>
  <c r="AM4" i="54"/>
  <c r="AL4" i="54"/>
  <c r="AK4" i="54"/>
  <c r="AH4" i="54"/>
  <c r="AG4" i="54"/>
  <c r="AF4" i="54"/>
  <c r="AE4" i="54"/>
  <c r="AD4" i="54"/>
  <c r="AC4" i="54"/>
  <c r="AB4" i="54"/>
  <c r="AA4" i="54"/>
  <c r="Z4" i="54"/>
  <c r="Y4" i="54"/>
  <c r="B2" i="54"/>
  <c r="BO9" i="55" l="1"/>
  <c r="BP9" i="55" s="1"/>
  <c r="BO11" i="55"/>
  <c r="BP11" i="55" s="1"/>
  <c r="BO10" i="55"/>
  <c r="BP10" i="55" s="1"/>
  <c r="BO12" i="55"/>
  <c r="BP12" i="55" s="1"/>
  <c r="BQ34" i="55"/>
  <c r="BS34" i="55" s="1"/>
  <c r="BN43" i="55"/>
  <c r="BM43" i="55" s="1"/>
  <c r="BL43" i="55" s="1"/>
  <c r="BO43" i="55" s="1"/>
  <c r="BP43" i="55" s="1"/>
  <c r="BN38" i="55"/>
  <c r="BM38" i="55" s="1"/>
  <c r="BL38" i="55" s="1"/>
  <c r="BO38" i="55" s="1"/>
  <c r="BP38" i="55" s="1"/>
  <c r="A20" i="55"/>
  <c r="BN15" i="55"/>
  <c r="BM15" i="55" s="1"/>
  <c r="BN36" i="55"/>
  <c r="BM36" i="55" s="1"/>
  <c r="BL36" i="55" s="1"/>
  <c r="BO36" i="55" s="1"/>
  <c r="BP36" i="55" s="1"/>
  <c r="BN23" i="55"/>
  <c r="BM23" i="55" s="1"/>
  <c r="BL23" i="55" s="1"/>
  <c r="BO23" i="55" s="1"/>
  <c r="BP23" i="55" s="1"/>
  <c r="BN29" i="55"/>
  <c r="BM29" i="55" s="1"/>
  <c r="BL29" i="55" s="1"/>
  <c r="BO29" i="55" s="1"/>
  <c r="BP29" i="55" s="1"/>
  <c r="BN30" i="55"/>
  <c r="BM30" i="55" s="1"/>
  <c r="BL30" i="55" s="1"/>
  <c r="BN39" i="55"/>
  <c r="BM39" i="55" s="1"/>
  <c r="BL39" i="55" s="1"/>
  <c r="BO39" i="55" s="1"/>
  <c r="BP39" i="55" s="1"/>
  <c r="BN25" i="55"/>
  <c r="BM25" i="55" s="1"/>
  <c r="BL25" i="55" s="1"/>
  <c r="BO25" i="55" s="1"/>
  <c r="BP25" i="55" s="1"/>
  <c r="BN37" i="55"/>
  <c r="BM37" i="55" s="1"/>
  <c r="BL37" i="55" s="1"/>
  <c r="BO37" i="55" s="1"/>
  <c r="BP37" i="55" s="1"/>
  <c r="BN41" i="55"/>
  <c r="BM41" i="55" s="1"/>
  <c r="BL41" i="55" s="1"/>
  <c r="BO41" i="55" s="1"/>
  <c r="BP41" i="55" s="1"/>
  <c r="BN22" i="55"/>
  <c r="BM22" i="55" s="1"/>
  <c r="BL22" i="55" s="1"/>
  <c r="BO22" i="55" s="1"/>
  <c r="BP22" i="55" s="1"/>
  <c r="BN28" i="55"/>
  <c r="BM28" i="55" s="1"/>
  <c r="BL28" i="55" s="1"/>
  <c r="BO28" i="55" s="1"/>
  <c r="BP28" i="55" s="1"/>
  <c r="BN42" i="55"/>
  <c r="BM42" i="55" s="1"/>
  <c r="BL42" i="55" s="1"/>
  <c r="BO42" i="55" s="1"/>
  <c r="BP42" i="55" s="1"/>
  <c r="BN44" i="55"/>
  <c r="BM44" i="55" s="1"/>
  <c r="BL44" i="55" s="1"/>
  <c r="BO44" i="55" s="1"/>
  <c r="BP44" i="55" s="1"/>
  <c r="BN27" i="55"/>
  <c r="BM27" i="55" s="1"/>
  <c r="BL27" i="55" s="1"/>
  <c r="BO27" i="55" s="1"/>
  <c r="BP27" i="55" s="1"/>
  <c r="BN24" i="55"/>
  <c r="BM24" i="55" s="1"/>
  <c r="BL24" i="55" s="1"/>
  <c r="BO24" i="55" s="1"/>
  <c r="BP24" i="55" s="1"/>
  <c r="BN14" i="55"/>
  <c r="BM14" i="55" s="1"/>
  <c r="BN13" i="55"/>
  <c r="BM13" i="55" s="1"/>
  <c r="BN16" i="55"/>
  <c r="BM16" i="55" s="1"/>
  <c r="BN8" i="55"/>
  <c r="BM8" i="55" s="1"/>
  <c r="BL8" i="55" s="1"/>
  <c r="BO8" i="55" s="1"/>
  <c r="BP8" i="55" s="1"/>
  <c r="A11" i="55"/>
  <c r="A9" i="55"/>
  <c r="A10" i="55"/>
  <c r="AT21" i="54"/>
  <c r="AT76" i="54"/>
  <c r="AT54" i="54"/>
  <c r="AT73" i="54"/>
  <c r="BA90" i="54"/>
  <c r="BB90" i="54"/>
  <c r="AK90" i="54"/>
  <c r="AM90" i="54" s="1"/>
  <c r="AO90" i="54" s="1"/>
  <c r="BA78" i="54"/>
  <c r="BB78" i="54"/>
  <c r="BA79" i="54"/>
  <c r="BB79" i="54"/>
  <c r="AK79" i="54"/>
  <c r="BA100" i="54"/>
  <c r="BB100" i="54"/>
  <c r="AK100" i="54"/>
  <c r="AM100" i="54" s="1"/>
  <c r="AO100" i="54" s="1"/>
  <c r="AP102" i="54"/>
  <c r="AJ7" i="54"/>
  <c r="AJ8" i="54"/>
  <c r="AJ9" i="54"/>
  <c r="BB9" i="54" s="1"/>
  <c r="BB43" i="54"/>
  <c r="BC43" i="54" s="1"/>
  <c r="AJ45" i="54"/>
  <c r="BA45" i="54" s="1"/>
  <c r="AJ48" i="54"/>
  <c r="AJ50" i="54"/>
  <c r="BB50" i="54" s="1"/>
  <c r="AJ59" i="54"/>
  <c r="AJ64" i="54"/>
  <c r="AT77" i="54"/>
  <c r="AJ89" i="54"/>
  <c r="M87" i="54"/>
  <c r="AJ92" i="54"/>
  <c r="BB92" i="54" s="1"/>
  <c r="BB99" i="54"/>
  <c r="BC99" i="54" s="1"/>
  <c r="AJ66" i="54"/>
  <c r="BB66" i="54" s="1"/>
  <c r="AT15" i="54"/>
  <c r="AJ23" i="54"/>
  <c r="AJ53" i="54"/>
  <c r="AJ22" i="54"/>
  <c r="AJ75" i="54"/>
  <c r="AJ80" i="54"/>
  <c r="BB80" i="54" s="1"/>
  <c r="AJ82" i="54"/>
  <c r="AX102" i="54"/>
  <c r="AT50" i="54"/>
  <c r="AJ85" i="54"/>
  <c r="M26" i="54"/>
  <c r="M5" i="54" s="1"/>
  <c r="AJ35" i="54"/>
  <c r="BA35" i="54" s="1"/>
  <c r="AJ56" i="54"/>
  <c r="AJ87" i="54"/>
  <c r="BB87" i="54" s="1"/>
  <c r="BC91" i="54"/>
  <c r="AT87" i="54"/>
  <c r="AT22" i="54"/>
  <c r="AT27" i="54"/>
  <c r="AN33" i="54"/>
  <c r="AT33" i="54" s="1"/>
  <c r="AT36" i="54"/>
  <c r="AN41" i="54"/>
  <c r="AT41" i="54" s="1"/>
  <c r="AT48" i="54"/>
  <c r="AT58" i="54"/>
  <c r="AN60" i="54"/>
  <c r="AT60" i="54" s="1"/>
  <c r="AT74" i="54"/>
  <c r="AN88" i="54"/>
  <c r="AT88" i="54" s="1"/>
  <c r="AT96" i="54"/>
  <c r="AT56" i="54"/>
  <c r="AN20" i="54"/>
  <c r="AT20" i="54" s="1"/>
  <c r="AT75" i="54"/>
  <c r="AN84" i="54"/>
  <c r="AT84" i="54" s="1"/>
  <c r="AT94" i="54"/>
  <c r="AT6" i="54"/>
  <c r="AN35" i="54"/>
  <c r="AT35" i="54" s="1"/>
  <c r="AN38" i="54"/>
  <c r="AT38" i="54" s="1"/>
  <c r="AT62" i="54"/>
  <c r="AN67" i="54"/>
  <c r="AT67" i="54" s="1"/>
  <c r="AT80" i="54"/>
  <c r="AT100" i="54"/>
  <c r="AT82" i="54"/>
  <c r="AN25" i="54"/>
  <c r="AT25" i="54" s="1"/>
  <c r="AN72" i="54"/>
  <c r="AT72" i="54" s="1"/>
  <c r="AS91" i="54"/>
  <c r="AT95" i="54"/>
  <c r="AT47" i="54"/>
  <c r="AT7" i="54"/>
  <c r="AN12" i="54"/>
  <c r="AT12" i="54" s="1"/>
  <c r="AN18" i="54"/>
  <c r="AT18" i="54" s="1"/>
  <c r="AT19" i="54"/>
  <c r="AT32" i="54"/>
  <c r="AT46" i="54"/>
  <c r="AN51" i="54"/>
  <c r="AT51" i="54" s="1"/>
  <c r="AN83" i="54"/>
  <c r="AT83" i="54" s="1"/>
  <c r="AN89" i="54"/>
  <c r="AT89" i="54" s="1"/>
  <c r="AT99" i="54"/>
  <c r="AK8" i="54"/>
  <c r="BB8" i="54"/>
  <c r="BA8" i="54"/>
  <c r="BB32" i="54"/>
  <c r="AK32" i="54"/>
  <c r="BA32" i="54"/>
  <c r="AK20" i="54"/>
  <c r="BB20" i="54"/>
  <c r="AK11" i="54"/>
  <c r="BB11" i="54"/>
  <c r="BA11" i="54"/>
  <c r="AM36" i="54"/>
  <c r="AO36" i="54" s="1"/>
  <c r="AK7" i="54"/>
  <c r="BB7" i="54"/>
  <c r="AN5" i="54"/>
  <c r="AT5" i="54" s="1"/>
  <c r="AN8" i="54"/>
  <c r="AT8" i="54" s="1"/>
  <c r="AJ10" i="54"/>
  <c r="BA13" i="54"/>
  <c r="BC13" i="54" s="1"/>
  <c r="BB21" i="54"/>
  <c r="BC21" i="54" s="1"/>
  <c r="AT24" i="54"/>
  <c r="AT26" i="54"/>
  <c r="AN39" i="54"/>
  <c r="AT39" i="54" s="1"/>
  <c r="BA51" i="54"/>
  <c r="BB51" i="54"/>
  <c r="AK51" i="54"/>
  <c r="BB72" i="54"/>
  <c r="BA72" i="54"/>
  <c r="AK72" i="54"/>
  <c r="BB77" i="54"/>
  <c r="AK77" i="54"/>
  <c r="BA77" i="54"/>
  <c r="BB17" i="54"/>
  <c r="AK17" i="54"/>
  <c r="AJ5" i="54"/>
  <c r="BA6" i="54"/>
  <c r="BC6" i="54" s="1"/>
  <c r="AT10" i="54"/>
  <c r="AJ15" i="54"/>
  <c r="AJ19" i="54"/>
  <c r="AJ30" i="54"/>
  <c r="AT34" i="54"/>
  <c r="BB64" i="54"/>
  <c r="AK64" i="54"/>
  <c r="BA64" i="54"/>
  <c r="BB55" i="54"/>
  <c r="AK55" i="54"/>
  <c r="AK6" i="54"/>
  <c r="AJ12" i="54"/>
  <c r="AK13" i="54"/>
  <c r="AT13" i="54"/>
  <c r="AJ18" i="54"/>
  <c r="BB48" i="54"/>
  <c r="AK48" i="54"/>
  <c r="BA48" i="54"/>
  <c r="AJ29" i="54"/>
  <c r="AJ33" i="54"/>
  <c r="BB42" i="54"/>
  <c r="AK42" i="54"/>
  <c r="BA42" i="54"/>
  <c r="BB39" i="54"/>
  <c r="AK39" i="54"/>
  <c r="AK23" i="54"/>
  <c r="AK14" i="54"/>
  <c r="AK21" i="54"/>
  <c r="AT28" i="54"/>
  <c r="AJ31" i="54"/>
  <c r="AJ34" i="54"/>
  <c r="AN42" i="54"/>
  <c r="AT42" i="54" s="1"/>
  <c r="AN44" i="54"/>
  <c r="AT44" i="54" s="1"/>
  <c r="AR5" i="54"/>
  <c r="AT14" i="54"/>
  <c r="AJ16" i="54"/>
  <c r="BB23" i="54"/>
  <c r="AQ91" i="54"/>
  <c r="BB14" i="54"/>
  <c r="BC14" i="54" s="1"/>
  <c r="AJ27" i="54"/>
  <c r="AJ26" i="54"/>
  <c r="AJ28" i="54"/>
  <c r="BB36" i="54"/>
  <c r="BA36" i="54"/>
  <c r="AJ62" i="54"/>
  <c r="AJ54" i="54"/>
  <c r="AN86" i="54"/>
  <c r="AT86" i="54" s="1"/>
  <c r="BB67" i="54"/>
  <c r="BA67" i="54"/>
  <c r="AK67" i="54"/>
  <c r="BB69" i="54"/>
  <c r="BA69" i="54"/>
  <c r="AK69" i="54"/>
  <c r="BB98" i="54"/>
  <c r="AK98" i="54"/>
  <c r="BA98" i="54"/>
  <c r="BB53" i="54"/>
  <c r="AK53" i="54"/>
  <c r="BA53" i="54"/>
  <c r="BB59" i="54"/>
  <c r="AK59" i="54"/>
  <c r="BA59" i="54"/>
  <c r="AJ73" i="54"/>
  <c r="AK87" i="54"/>
  <c r="AN52" i="54"/>
  <c r="AT52" i="54" s="1"/>
  <c r="AT65" i="54"/>
  <c r="AJ74" i="54"/>
  <c r="AT16" i="54"/>
  <c r="AT17" i="54"/>
  <c r="BA25" i="54"/>
  <c r="BC25" i="54" s="1"/>
  <c r="AT29" i="54"/>
  <c r="AT30" i="54"/>
  <c r="AT31" i="54"/>
  <c r="AJ37" i="54"/>
  <c r="AK45" i="54"/>
  <c r="AJ49" i="54"/>
  <c r="AJ65" i="54"/>
  <c r="M75" i="54"/>
  <c r="AM84" i="54"/>
  <c r="AO84" i="54" s="1"/>
  <c r="AJ24" i="54"/>
  <c r="AK25" i="54"/>
  <c r="BB38" i="54"/>
  <c r="BC38" i="54" s="1"/>
  <c r="AK38" i="54"/>
  <c r="AJ46" i="54"/>
  <c r="AJ47" i="54"/>
  <c r="AT55" i="54"/>
  <c r="AK68" i="54"/>
  <c r="BB68" i="54"/>
  <c r="AT69" i="54"/>
  <c r="BB75" i="54"/>
  <c r="AK75" i="54"/>
  <c r="AT40" i="54"/>
  <c r="AJ41" i="54"/>
  <c r="AJ40" i="54"/>
  <c r="AK43" i="54"/>
  <c r="BB44" i="54"/>
  <c r="BA44" i="54"/>
  <c r="BA50" i="54"/>
  <c r="AK56" i="54"/>
  <c r="AJ58" i="54"/>
  <c r="AJ60" i="54"/>
  <c r="AJ61" i="54"/>
  <c r="BA68" i="54"/>
  <c r="BB88" i="54"/>
  <c r="BA88" i="54"/>
  <c r="AK88" i="54"/>
  <c r="AM99" i="54"/>
  <c r="AO99" i="54" s="1"/>
  <c r="AN43" i="54"/>
  <c r="AT43" i="54" s="1"/>
  <c r="AN45" i="54"/>
  <c r="AT45" i="54" s="1"/>
  <c r="AN53" i="54"/>
  <c r="AT53" i="54" s="1"/>
  <c r="AN59" i="54"/>
  <c r="AT59" i="54" s="1"/>
  <c r="AJ76" i="54"/>
  <c r="AJ81" i="54"/>
  <c r="BB96" i="54"/>
  <c r="AK96" i="54"/>
  <c r="AJ97" i="54"/>
  <c r="AT49" i="54"/>
  <c r="AT61" i="54"/>
  <c r="AK80" i="54"/>
  <c r="BA84" i="54"/>
  <c r="BC84" i="54" s="1"/>
  <c r="BB85" i="54"/>
  <c r="AJ63" i="54"/>
  <c r="AT64" i="54"/>
  <c r="AT66" i="54"/>
  <c r="AK78" i="54"/>
  <c r="AT79" i="54"/>
  <c r="AT81" i="54"/>
  <c r="BB95" i="54"/>
  <c r="AK95" i="54"/>
  <c r="AJ70" i="54"/>
  <c r="AT78" i="54"/>
  <c r="AT85" i="54"/>
  <c r="AT93" i="54"/>
  <c r="AJ93" i="54"/>
  <c r="AJ94" i="54"/>
  <c r="BA95" i="54"/>
  <c r="BA52" i="54"/>
  <c r="BC52" i="54" s="1"/>
  <c r="BA57" i="54"/>
  <c r="BC57" i="54" s="1"/>
  <c r="BB71" i="54"/>
  <c r="BC71" i="54" s="1"/>
  <c r="AK71" i="54"/>
  <c r="BB82" i="54"/>
  <c r="AK82" i="54"/>
  <c r="AT98" i="54"/>
  <c r="AK52" i="54"/>
  <c r="AK57" i="54"/>
  <c r="AJ83" i="54"/>
  <c r="AJ86" i="54"/>
  <c r="AN91" i="54"/>
  <c r="AT91" i="54" s="1"/>
  <c r="AN92" i="54"/>
  <c r="AT92" i="54" s="1"/>
  <c r="AT97" i="54"/>
  <c r="A34" i="55" l="1"/>
  <c r="A30" i="55"/>
  <c r="BO30" i="55"/>
  <c r="BP30" i="55" s="1"/>
  <c r="BS38" i="55"/>
  <c r="A38" i="55"/>
  <c r="BS43" i="55"/>
  <c r="A43" i="55"/>
  <c r="A8" i="55"/>
  <c r="X5" i="54"/>
  <c r="AW5" i="54"/>
  <c r="BS27" i="55"/>
  <c r="A27" i="55"/>
  <c r="BS44" i="55"/>
  <c r="A44" i="55"/>
  <c r="BS25" i="55"/>
  <c r="A25" i="55"/>
  <c r="BS39" i="55"/>
  <c r="A39" i="55"/>
  <c r="BS42" i="55"/>
  <c r="A42" i="55"/>
  <c r="BS28" i="55"/>
  <c r="A28" i="55"/>
  <c r="BS29" i="55"/>
  <c r="A29" i="55"/>
  <c r="BS22" i="55"/>
  <c r="A22" i="55"/>
  <c r="BS23" i="55"/>
  <c r="A23" i="55"/>
  <c r="BS41" i="55"/>
  <c r="A41" i="55"/>
  <c r="BS36" i="55"/>
  <c r="A36" i="55"/>
  <c r="BS24" i="55"/>
  <c r="A24" i="55"/>
  <c r="BS37" i="55"/>
  <c r="A37" i="55"/>
  <c r="BS30" i="55"/>
  <c r="R12" i="55"/>
  <c r="BS10" i="55"/>
  <c r="BS11" i="55"/>
  <c r="BS9" i="55"/>
  <c r="AZ91" i="54"/>
  <c r="A91" i="54" s="1"/>
  <c r="BC67" i="54"/>
  <c r="BC78" i="54"/>
  <c r="BC64" i="54"/>
  <c r="BC11" i="54"/>
  <c r="BC8" i="54"/>
  <c r="BC53" i="54"/>
  <c r="BC77" i="54"/>
  <c r="BC100" i="54"/>
  <c r="BC36" i="54"/>
  <c r="BA22" i="54"/>
  <c r="AK22" i="54"/>
  <c r="AK92" i="54"/>
  <c r="AM92" i="54" s="1"/>
  <c r="AO92" i="54" s="1"/>
  <c r="BB45" i="54"/>
  <c r="BC45" i="54" s="1"/>
  <c r="BC79" i="54"/>
  <c r="BB89" i="54"/>
  <c r="AK89" i="54"/>
  <c r="AK50" i="54"/>
  <c r="AM50" i="54" s="1"/>
  <c r="AO50" i="54" s="1"/>
  <c r="AK66" i="54"/>
  <c r="AM66" i="54" s="1"/>
  <c r="AO66" i="54" s="1"/>
  <c r="BA85" i="54"/>
  <c r="BC85" i="54" s="1"/>
  <c r="AK85" i="54"/>
  <c r="AM85" i="54" s="1"/>
  <c r="AO85" i="54" s="1"/>
  <c r="AQ85" i="54" s="1"/>
  <c r="BA80" i="54"/>
  <c r="BC80" i="54" s="1"/>
  <c r="BB35" i="54"/>
  <c r="BC35" i="54" s="1"/>
  <c r="AK9" i="54"/>
  <c r="AM9" i="54" s="1"/>
  <c r="AO9" i="54" s="1"/>
  <c r="BC50" i="54"/>
  <c r="AK35" i="54"/>
  <c r="AM35" i="54" s="1"/>
  <c r="AO35" i="54" s="1"/>
  <c r="BC42" i="54"/>
  <c r="BC72" i="54"/>
  <c r="BB22" i="54"/>
  <c r="BA56" i="54"/>
  <c r="BB56" i="54"/>
  <c r="AM79" i="54"/>
  <c r="AO79" i="54" s="1"/>
  <c r="AQ79" i="54" s="1"/>
  <c r="BC90" i="54"/>
  <c r="BC59" i="54"/>
  <c r="AT102" i="54"/>
  <c r="AM21" i="54"/>
  <c r="AO21" i="54" s="1"/>
  <c r="AM20" i="54"/>
  <c r="AO20" i="54" s="1"/>
  <c r="AM57" i="54"/>
  <c r="AO57" i="54" s="1"/>
  <c r="BA70" i="54"/>
  <c r="AK70" i="54"/>
  <c r="BB70" i="54"/>
  <c r="AM78" i="54"/>
  <c r="AO78" i="54" s="1"/>
  <c r="BC68" i="54"/>
  <c r="AS99" i="54"/>
  <c r="AZ99" i="54" s="1"/>
  <c r="A99" i="54" s="1"/>
  <c r="AM45" i="54"/>
  <c r="AO45" i="54" s="1"/>
  <c r="AS100" i="54"/>
  <c r="AZ100" i="54" s="1"/>
  <c r="A100" i="54" s="1"/>
  <c r="AM59" i="54"/>
  <c r="AO59" i="54" s="1"/>
  <c r="AM69" i="54"/>
  <c r="AO69" i="54" s="1"/>
  <c r="AM14" i="54"/>
  <c r="AO14" i="54" s="1"/>
  <c r="AM42" i="54"/>
  <c r="AO42" i="54" s="1"/>
  <c r="BB18" i="54"/>
  <c r="AK18" i="54"/>
  <c r="BA18" i="54"/>
  <c r="AM17" i="54"/>
  <c r="AO17" i="54" s="1"/>
  <c r="AM7" i="54"/>
  <c r="AO7" i="54" s="1"/>
  <c r="BC32" i="54"/>
  <c r="AQ100" i="54"/>
  <c r="BB24" i="54"/>
  <c r="AK24" i="54"/>
  <c r="BA24" i="54"/>
  <c r="AM52" i="54"/>
  <c r="AO52" i="54" s="1"/>
  <c r="AM95" i="54"/>
  <c r="AO95" i="54" s="1"/>
  <c r="AM80" i="54"/>
  <c r="AO80" i="54" s="1"/>
  <c r="BC44" i="54"/>
  <c r="BB47" i="54"/>
  <c r="AK47" i="54"/>
  <c r="BA47" i="54"/>
  <c r="AS84" i="54"/>
  <c r="AZ84" i="54" s="1"/>
  <c r="A84" i="54" s="1"/>
  <c r="BC69" i="54"/>
  <c r="BB28" i="54"/>
  <c r="AK28" i="54"/>
  <c r="BA28" i="54"/>
  <c r="AM23" i="54"/>
  <c r="AO23" i="54" s="1"/>
  <c r="AM11" i="54"/>
  <c r="AO11" i="54" s="1"/>
  <c r="AM32" i="54"/>
  <c r="AO32" i="54" s="1"/>
  <c r="AM96" i="54"/>
  <c r="AO96" i="54" s="1"/>
  <c r="AQ84" i="54"/>
  <c r="AM39" i="54"/>
  <c r="AO39" i="54" s="1"/>
  <c r="AM13" i="54"/>
  <c r="AO13" i="54" s="1"/>
  <c r="AM64" i="54"/>
  <c r="AO64" i="54" s="1"/>
  <c r="AM51" i="54"/>
  <c r="AO51" i="54" s="1"/>
  <c r="AC102" i="54"/>
  <c r="AK44" i="54"/>
  <c r="AW44" i="54"/>
  <c r="AU44" i="54"/>
  <c r="BB83" i="54"/>
  <c r="AK83" i="54"/>
  <c r="BA83" i="54"/>
  <c r="BC95" i="54"/>
  <c r="BB26" i="54"/>
  <c r="AK26" i="54"/>
  <c r="BB94" i="54"/>
  <c r="AK94" i="54"/>
  <c r="BA94" i="54"/>
  <c r="BA63" i="54"/>
  <c r="AK63" i="54"/>
  <c r="BB63" i="54"/>
  <c r="BB81" i="54"/>
  <c r="AK81" i="54"/>
  <c r="BA81" i="54"/>
  <c r="AM88" i="54"/>
  <c r="AO88" i="54" s="1"/>
  <c r="BA61" i="54"/>
  <c r="BB61" i="54"/>
  <c r="AK61" i="54"/>
  <c r="AM43" i="54"/>
  <c r="AO43" i="54" s="1"/>
  <c r="M74" i="54"/>
  <c r="BA37" i="54"/>
  <c r="AK37" i="54"/>
  <c r="BB37" i="54"/>
  <c r="AM87" i="54"/>
  <c r="AO87" i="54" s="1"/>
  <c r="AM53" i="54"/>
  <c r="AO53" i="54" s="1"/>
  <c r="AM67" i="54"/>
  <c r="AO67" i="54" s="1"/>
  <c r="BB27" i="54"/>
  <c r="AK27" i="54"/>
  <c r="BB33" i="54"/>
  <c r="AK33" i="54"/>
  <c r="BA33" i="54"/>
  <c r="BB12" i="54"/>
  <c r="AK12" i="54"/>
  <c r="BA12" i="54"/>
  <c r="BB46" i="54"/>
  <c r="AK46" i="54"/>
  <c r="BA46" i="54"/>
  <c r="AM82" i="54"/>
  <c r="AO82" i="54" s="1"/>
  <c r="BB93" i="54"/>
  <c r="AK93" i="54"/>
  <c r="BA93" i="54"/>
  <c r="BB76" i="54"/>
  <c r="AK76" i="54"/>
  <c r="BC88" i="54"/>
  <c r="AK60" i="54"/>
  <c r="BB60" i="54"/>
  <c r="BA60" i="54"/>
  <c r="BA40" i="54"/>
  <c r="AK40" i="54"/>
  <c r="BB40" i="54"/>
  <c r="AM68" i="54"/>
  <c r="AO68" i="54" s="1"/>
  <c r="AM38" i="54"/>
  <c r="AO38" i="54" s="1"/>
  <c r="BB54" i="54"/>
  <c r="AK54" i="54"/>
  <c r="BB34" i="54"/>
  <c r="BA34" i="54"/>
  <c r="AK34" i="54"/>
  <c r="BB29" i="54"/>
  <c r="AK29" i="54"/>
  <c r="BA29" i="54"/>
  <c r="AM6" i="54"/>
  <c r="AO6" i="54" s="1"/>
  <c r="AM77" i="54"/>
  <c r="AO77" i="54" s="1"/>
  <c r="BC51" i="54"/>
  <c r="AM75" i="54"/>
  <c r="AS75" i="54" s="1"/>
  <c r="BB15" i="54"/>
  <c r="AK15" i="54"/>
  <c r="BA15" i="54"/>
  <c r="AQ90" i="54"/>
  <c r="BA89" i="54" s="1"/>
  <c r="AQ99" i="54"/>
  <c r="AS90" i="54"/>
  <c r="AZ90" i="54" s="1"/>
  <c r="A90" i="54" s="1"/>
  <c r="BB58" i="54"/>
  <c r="AK58" i="54"/>
  <c r="BB41" i="54"/>
  <c r="AK41" i="54"/>
  <c r="BB65" i="54"/>
  <c r="AK65" i="54"/>
  <c r="BB74" i="54"/>
  <c r="AK74" i="54"/>
  <c r="BA73" i="54"/>
  <c r="BB73" i="54"/>
  <c r="AK73" i="54"/>
  <c r="BC98" i="54"/>
  <c r="BB62" i="54"/>
  <c r="BA62" i="54"/>
  <c r="AK62" i="54"/>
  <c r="BB16" i="54"/>
  <c r="AK16" i="54"/>
  <c r="BB31" i="54"/>
  <c r="AK31" i="54"/>
  <c r="BC48" i="54"/>
  <c r="BB30" i="54"/>
  <c r="AK30" i="54"/>
  <c r="AS36" i="54"/>
  <c r="AZ36" i="54" s="1"/>
  <c r="A36" i="54" s="1"/>
  <c r="AM8" i="54"/>
  <c r="AO8" i="54" s="1"/>
  <c r="BB86" i="54"/>
  <c r="AK86" i="54"/>
  <c r="BA86" i="54"/>
  <c r="AM71" i="54"/>
  <c r="AO71" i="54" s="1"/>
  <c r="BA97" i="54"/>
  <c r="BB97" i="54"/>
  <c r="AK97" i="54"/>
  <c r="AM56" i="54"/>
  <c r="AO56" i="54" s="1"/>
  <c r="AM25" i="54"/>
  <c r="AO25" i="54" s="1"/>
  <c r="BA49" i="54"/>
  <c r="BB49" i="54"/>
  <c r="AK49" i="54"/>
  <c r="AM98" i="54"/>
  <c r="AO98" i="54" s="1"/>
  <c r="AM48" i="54"/>
  <c r="AO48" i="54" s="1"/>
  <c r="AM55" i="54"/>
  <c r="AO55" i="54" s="1"/>
  <c r="BB19" i="54"/>
  <c r="BA19" i="54"/>
  <c r="AK19" i="54"/>
  <c r="BB5" i="54"/>
  <c r="AK5" i="54"/>
  <c r="AM72" i="54"/>
  <c r="AO72" i="54" s="1"/>
  <c r="BA10" i="54"/>
  <c r="AK10" i="54"/>
  <c r="BB10" i="54"/>
  <c r="AQ36" i="54"/>
  <c r="B2" i="30"/>
  <c r="BS8" i="55" l="1"/>
  <c r="BL15" i="55"/>
  <c r="BO15" i="55" s="1"/>
  <c r="BP15" i="55" s="1"/>
  <c r="BL16" i="55"/>
  <c r="BL14" i="55"/>
  <c r="BO14" i="55" s="1"/>
  <c r="BP14" i="55" s="1"/>
  <c r="AW102" i="54"/>
  <c r="Q12" i="55"/>
  <c r="BE91" i="54"/>
  <c r="BC97" i="54"/>
  <c r="BC89" i="54"/>
  <c r="AS52" i="54"/>
  <c r="AZ52" i="54" s="1"/>
  <c r="A52" i="54" s="1"/>
  <c r="BC73" i="54"/>
  <c r="BC10" i="54"/>
  <c r="AS48" i="54"/>
  <c r="AZ48" i="54" s="1"/>
  <c r="A48" i="54" s="1"/>
  <c r="AS85" i="54"/>
  <c r="AZ85" i="54" s="1"/>
  <c r="A85" i="54" s="1"/>
  <c r="BC56" i="54"/>
  <c r="AS38" i="54"/>
  <c r="AZ38" i="54" s="1"/>
  <c r="A38" i="54" s="1"/>
  <c r="BC34" i="54"/>
  <c r="BC28" i="54"/>
  <c r="AS98" i="54"/>
  <c r="AZ98" i="54" s="1"/>
  <c r="A98" i="54" s="1"/>
  <c r="BC22" i="54"/>
  <c r="AS51" i="54"/>
  <c r="AZ51" i="54" s="1"/>
  <c r="A51" i="54" s="1"/>
  <c r="AS95" i="54"/>
  <c r="AZ95" i="54" s="1"/>
  <c r="A95" i="54" s="1"/>
  <c r="AS14" i="54"/>
  <c r="AZ14" i="54" s="1"/>
  <c r="A14" i="54" s="1"/>
  <c r="AS79" i="54"/>
  <c r="AZ79" i="54" s="1"/>
  <c r="A79" i="54" s="1"/>
  <c r="AM22" i="54"/>
  <c r="AO22" i="54" s="1"/>
  <c r="AS68" i="54"/>
  <c r="AZ68" i="54" s="1"/>
  <c r="A68" i="54" s="1"/>
  <c r="AS13" i="54"/>
  <c r="AZ13" i="54" s="1"/>
  <c r="A13" i="54" s="1"/>
  <c r="AM89" i="54"/>
  <c r="AO89" i="54" s="1"/>
  <c r="AQ89" i="54" s="1"/>
  <c r="AS43" i="54"/>
  <c r="AZ43" i="54" s="1"/>
  <c r="A43" i="54" s="1"/>
  <c r="AS53" i="54"/>
  <c r="AZ53" i="54" s="1"/>
  <c r="A53" i="54" s="1"/>
  <c r="BC83" i="54"/>
  <c r="AS59" i="54"/>
  <c r="AZ59" i="54" s="1"/>
  <c r="A59" i="54" s="1"/>
  <c r="BC62" i="54"/>
  <c r="BC70" i="54"/>
  <c r="AS92" i="54"/>
  <c r="AZ92" i="54" s="1"/>
  <c r="A92" i="54" s="1"/>
  <c r="AS64" i="54"/>
  <c r="AZ64" i="54" s="1"/>
  <c r="A64" i="54" s="1"/>
  <c r="AS9" i="54"/>
  <c r="AZ9" i="54" s="1"/>
  <c r="A9" i="54" s="1"/>
  <c r="AS32" i="54"/>
  <c r="AZ32" i="54" s="1"/>
  <c r="A32" i="54" s="1"/>
  <c r="AS35" i="54"/>
  <c r="AZ35" i="54" s="1"/>
  <c r="A35" i="54" s="1"/>
  <c r="AS42" i="54"/>
  <c r="AZ42" i="54" s="1"/>
  <c r="A42" i="54" s="1"/>
  <c r="BC49" i="54"/>
  <c r="BC86" i="54"/>
  <c r="BC15" i="54"/>
  <c r="BC12" i="54"/>
  <c r="AS67" i="54"/>
  <c r="AZ67" i="54" s="1"/>
  <c r="A67" i="54" s="1"/>
  <c r="BC24" i="54"/>
  <c r="AS17" i="54"/>
  <c r="AZ17" i="54" s="1"/>
  <c r="A17" i="54" s="1"/>
  <c r="BE100" i="54"/>
  <c r="AQ72" i="54"/>
  <c r="AQ87" i="54"/>
  <c r="AQ96" i="54"/>
  <c r="BE36" i="54"/>
  <c r="AS25" i="54"/>
  <c r="AZ25" i="54" s="1"/>
  <c r="A25" i="54" s="1"/>
  <c r="AS71" i="54"/>
  <c r="AZ71" i="54" s="1"/>
  <c r="A71" i="54" s="1"/>
  <c r="AM30" i="54"/>
  <c r="AO30" i="54" s="1"/>
  <c r="AM74" i="54"/>
  <c r="AS74" i="54" s="1"/>
  <c r="BE90" i="54"/>
  <c r="AM34" i="54"/>
  <c r="AO34" i="54" s="1"/>
  <c r="AS87" i="54"/>
  <c r="AZ87" i="54" s="1"/>
  <c r="A87" i="54" s="1"/>
  <c r="AM61" i="54"/>
  <c r="AO61" i="54" s="1"/>
  <c r="AM44" i="54"/>
  <c r="AO44" i="54" s="1"/>
  <c r="AQ39" i="54"/>
  <c r="AM24" i="54"/>
  <c r="AO24" i="54" s="1"/>
  <c r="AQ35" i="54"/>
  <c r="AS45" i="54"/>
  <c r="AZ45" i="54" s="1"/>
  <c r="A45" i="54" s="1"/>
  <c r="AQ25" i="54"/>
  <c r="AM26" i="54"/>
  <c r="AO26" i="54" s="1"/>
  <c r="AQ21" i="54"/>
  <c r="AM5" i="54"/>
  <c r="AO5" i="54" s="1"/>
  <c r="AQ48" i="54"/>
  <c r="AQ56" i="54"/>
  <c r="AM62" i="54"/>
  <c r="AO62" i="54" s="1"/>
  <c r="AQ77" i="54"/>
  <c r="AQ68" i="54"/>
  <c r="AM76" i="54"/>
  <c r="AO76" i="54" s="1"/>
  <c r="AQ82" i="54"/>
  <c r="AQ9" i="54"/>
  <c r="AM27" i="54"/>
  <c r="AO27" i="54" s="1"/>
  <c r="AM63" i="54"/>
  <c r="AO63" i="54" s="1"/>
  <c r="AS39" i="54"/>
  <c r="AZ39" i="54" s="1"/>
  <c r="A39" i="54" s="1"/>
  <c r="AM28" i="54"/>
  <c r="AO28" i="54" s="1"/>
  <c r="AQ80" i="54"/>
  <c r="AQ14" i="54"/>
  <c r="AQ57" i="54"/>
  <c r="AQ55" i="54"/>
  <c r="AQ45" i="54"/>
  <c r="AS56" i="54"/>
  <c r="AZ56" i="54" s="1"/>
  <c r="A56" i="54" s="1"/>
  <c r="AM86" i="54"/>
  <c r="AO86" i="54" s="1"/>
  <c r="AM58" i="54"/>
  <c r="AO58" i="54" s="1"/>
  <c r="AM15" i="54"/>
  <c r="AO15" i="54" s="1"/>
  <c r="AS77" i="54"/>
  <c r="AZ77" i="54" s="1"/>
  <c r="A77" i="54" s="1"/>
  <c r="AS82" i="54"/>
  <c r="AZ82" i="54" s="1"/>
  <c r="A82" i="54" s="1"/>
  <c r="AM37" i="54"/>
  <c r="AO37" i="54" s="1"/>
  <c r="BC61" i="54"/>
  <c r="BC63" i="54"/>
  <c r="AQ66" i="54"/>
  <c r="AQ32" i="54"/>
  <c r="AS80" i="54"/>
  <c r="AZ80" i="54" s="1"/>
  <c r="A80" i="54" s="1"/>
  <c r="AQ17" i="54"/>
  <c r="AQ69" i="54"/>
  <c r="AS57" i="54"/>
  <c r="AZ57" i="54" s="1"/>
  <c r="A57" i="54" s="1"/>
  <c r="AM16" i="54"/>
  <c r="AO16" i="54" s="1"/>
  <c r="AM19" i="54"/>
  <c r="AO19" i="54" s="1"/>
  <c r="AQ98" i="54"/>
  <c r="AS6" i="54"/>
  <c r="AZ6" i="54" s="1"/>
  <c r="A6" i="54" s="1"/>
  <c r="AM40" i="54"/>
  <c r="AO40" i="54" s="1"/>
  <c r="BC46" i="54"/>
  <c r="AM12" i="54"/>
  <c r="AO12" i="54" s="1"/>
  <c r="BC37" i="54"/>
  <c r="AQ88" i="54"/>
  <c r="BC94" i="54"/>
  <c r="AM83" i="54"/>
  <c r="AO83" i="54" s="1"/>
  <c r="AQ51" i="54"/>
  <c r="AS66" i="54"/>
  <c r="AZ66" i="54" s="1"/>
  <c r="A66" i="54" s="1"/>
  <c r="AQ11" i="54"/>
  <c r="BC18" i="54"/>
  <c r="AS69" i="54"/>
  <c r="AZ69" i="54" s="1"/>
  <c r="A69" i="54" s="1"/>
  <c r="AM60" i="54"/>
  <c r="AO60" i="54" s="1"/>
  <c r="AM10" i="54"/>
  <c r="AO10" i="54" s="1"/>
  <c r="BC19" i="54"/>
  <c r="AM49" i="54"/>
  <c r="AO49" i="54" s="1"/>
  <c r="AM97" i="54"/>
  <c r="AO97" i="54" s="1"/>
  <c r="AS8" i="54"/>
  <c r="AZ8" i="54" s="1"/>
  <c r="A8" i="54" s="1"/>
  <c r="AM31" i="54"/>
  <c r="AO31" i="54" s="1"/>
  <c r="AM65" i="54"/>
  <c r="AO65" i="54" s="1"/>
  <c r="AQ6" i="54"/>
  <c r="BC40" i="54"/>
  <c r="AQ92" i="54"/>
  <c r="AM46" i="54"/>
  <c r="AO46" i="54" s="1"/>
  <c r="AQ67" i="54"/>
  <c r="M54" i="54"/>
  <c r="AM54" i="54" s="1"/>
  <c r="AS54" i="54" s="1"/>
  <c r="AS88" i="54"/>
  <c r="AZ88" i="54" s="1"/>
  <c r="A88" i="54" s="1"/>
  <c r="AM94" i="54"/>
  <c r="AO94" i="54" s="1"/>
  <c r="AQ64" i="54"/>
  <c r="AS11" i="54"/>
  <c r="AZ11" i="54" s="1"/>
  <c r="A11" i="54" s="1"/>
  <c r="AQ95" i="54"/>
  <c r="AM18" i="54"/>
  <c r="AO18" i="54" s="1"/>
  <c r="AQ59" i="54"/>
  <c r="AS78" i="54"/>
  <c r="AZ78" i="54" s="1"/>
  <c r="A78" i="54" s="1"/>
  <c r="AS20" i="54"/>
  <c r="AZ20" i="54" s="1"/>
  <c r="A20" i="54" s="1"/>
  <c r="AM93" i="54"/>
  <c r="AO93" i="54" s="1"/>
  <c r="AQ8" i="54"/>
  <c r="AM73" i="54"/>
  <c r="AO73" i="54" s="1"/>
  <c r="BC29" i="54"/>
  <c r="BC60" i="54"/>
  <c r="BC33" i="54"/>
  <c r="AQ53" i="54"/>
  <c r="AO75" i="54"/>
  <c r="BC81" i="54"/>
  <c r="BE84" i="54"/>
  <c r="BC47" i="54"/>
  <c r="AQ52" i="54"/>
  <c r="AS7" i="54"/>
  <c r="AZ7" i="54" s="1"/>
  <c r="A7" i="54" s="1"/>
  <c r="AQ78" i="54"/>
  <c r="AQ20" i="54"/>
  <c r="AQ71" i="54"/>
  <c r="AQ50" i="54"/>
  <c r="AQ23" i="54"/>
  <c r="AM70" i="54"/>
  <c r="AO70" i="54" s="1"/>
  <c r="AS72" i="54"/>
  <c r="AZ72" i="54" s="1"/>
  <c r="A72" i="54" s="1"/>
  <c r="AS55" i="54"/>
  <c r="AZ55" i="54" s="1"/>
  <c r="A55" i="54" s="1"/>
  <c r="AM41" i="54"/>
  <c r="AO41" i="54" s="1"/>
  <c r="BE99" i="54"/>
  <c r="AM29" i="54"/>
  <c r="AO29" i="54" s="1"/>
  <c r="AQ38" i="54"/>
  <c r="BC93" i="54"/>
  <c r="AS50" i="54"/>
  <c r="AZ50" i="54" s="1"/>
  <c r="A50" i="54" s="1"/>
  <c r="AM33" i="54"/>
  <c r="AO33" i="54" s="1"/>
  <c r="AQ43" i="54"/>
  <c r="AM81" i="54"/>
  <c r="AO81" i="54" s="1"/>
  <c r="AQ13" i="54"/>
  <c r="AS96" i="54"/>
  <c r="AZ96" i="54" s="1"/>
  <c r="A96" i="54" s="1"/>
  <c r="AS23" i="54"/>
  <c r="AZ23" i="54" s="1"/>
  <c r="A23" i="54" s="1"/>
  <c r="AM47" i="54"/>
  <c r="AO47" i="54" s="1"/>
  <c r="AQ7" i="54"/>
  <c r="AQ42" i="54"/>
  <c r="AS21" i="54"/>
  <c r="AZ21" i="54" s="1"/>
  <c r="A21" i="54" s="1"/>
  <c r="A16" i="55" l="1"/>
  <c r="BO16" i="55"/>
  <c r="BP16" i="55" s="1"/>
  <c r="AO12" i="55"/>
  <c r="BQ12" i="55" s="1"/>
  <c r="BL13" i="55"/>
  <c r="A15" i="55"/>
  <c r="BS15" i="55"/>
  <c r="BS16" i="55"/>
  <c r="A14" i="55"/>
  <c r="BS14" i="55"/>
  <c r="AS46" i="54"/>
  <c r="AZ46" i="54" s="1"/>
  <c r="A46" i="54" s="1"/>
  <c r="BE85" i="54"/>
  <c r="AS93" i="54"/>
  <c r="AZ93" i="54" s="1"/>
  <c r="A93" i="54" s="1"/>
  <c r="AS12" i="54"/>
  <c r="AZ12" i="54" s="1"/>
  <c r="A12" i="54" s="1"/>
  <c r="AS76" i="54"/>
  <c r="AZ76" i="54" s="1"/>
  <c r="A76" i="54" s="1"/>
  <c r="AS19" i="54"/>
  <c r="AZ19" i="54" s="1"/>
  <c r="A19" i="54" s="1"/>
  <c r="AS24" i="54"/>
  <c r="AZ24" i="54" s="1"/>
  <c r="A24" i="54" s="1"/>
  <c r="AS47" i="54"/>
  <c r="AZ47" i="54" s="1"/>
  <c r="A47" i="54" s="1"/>
  <c r="AS89" i="54"/>
  <c r="AZ89" i="54" s="1"/>
  <c r="A89" i="54" s="1"/>
  <c r="BE79" i="54"/>
  <c r="AS22" i="54"/>
  <c r="AZ22" i="54" s="1"/>
  <c r="A22" i="54" s="1"/>
  <c r="AQ22" i="54"/>
  <c r="BA20" i="54" s="1"/>
  <c r="BC20" i="54" s="1"/>
  <c r="BE20" i="54" s="1"/>
  <c r="AS73" i="54"/>
  <c r="AZ73" i="54" s="1"/>
  <c r="A73" i="54" s="1"/>
  <c r="AS94" i="54"/>
  <c r="AZ94" i="54" s="1"/>
  <c r="A94" i="54" s="1"/>
  <c r="AS62" i="54"/>
  <c r="AZ62" i="54" s="1"/>
  <c r="A62" i="54" s="1"/>
  <c r="AS61" i="54"/>
  <c r="AZ61" i="54" s="1"/>
  <c r="A61" i="54" s="1"/>
  <c r="AO74" i="54"/>
  <c r="AZ74" i="54" s="1"/>
  <c r="A74" i="54" s="1"/>
  <c r="AS44" i="54"/>
  <c r="AZ44" i="54" s="1"/>
  <c r="A44" i="54" s="1"/>
  <c r="AS16" i="54"/>
  <c r="AZ16" i="54" s="1"/>
  <c r="A16" i="54" s="1"/>
  <c r="AS63" i="54"/>
  <c r="AZ63" i="54" s="1"/>
  <c r="A63" i="54" s="1"/>
  <c r="AS5" i="54"/>
  <c r="AS81" i="54"/>
  <c r="AZ81" i="54" s="1"/>
  <c r="A81" i="54" s="1"/>
  <c r="AS29" i="54"/>
  <c r="AZ29" i="54" s="1"/>
  <c r="A29" i="54" s="1"/>
  <c r="AS49" i="54"/>
  <c r="AZ49" i="54" s="1"/>
  <c r="A49" i="54" s="1"/>
  <c r="AS37" i="54"/>
  <c r="AZ37" i="54" s="1"/>
  <c r="A37" i="54" s="1"/>
  <c r="AS28" i="54"/>
  <c r="AZ28" i="54" s="1"/>
  <c r="A28" i="54" s="1"/>
  <c r="BE69" i="54"/>
  <c r="BE8" i="54"/>
  <c r="BE88" i="54"/>
  <c r="BE80" i="54"/>
  <c r="BE11" i="54"/>
  <c r="BE71" i="54"/>
  <c r="BE78" i="54"/>
  <c r="BE21" i="54"/>
  <c r="BE50" i="54"/>
  <c r="BE25" i="54"/>
  <c r="AQ97" i="54"/>
  <c r="BA96" i="54" s="1"/>
  <c r="BC96" i="54" s="1"/>
  <c r="BE96" i="54" s="1"/>
  <c r="AQ86" i="54"/>
  <c r="AQ34" i="54"/>
  <c r="AS40" i="54"/>
  <c r="AZ40" i="54" s="1"/>
  <c r="A40" i="54" s="1"/>
  <c r="AQ76" i="54"/>
  <c r="AS34" i="54"/>
  <c r="AZ34" i="54" s="1"/>
  <c r="A34" i="54" s="1"/>
  <c r="BE13" i="54"/>
  <c r="AQ46" i="54"/>
  <c r="AQ47" i="54"/>
  <c r="BE43" i="54"/>
  <c r="AQ29" i="54"/>
  <c r="AQ93" i="54"/>
  <c r="BE95" i="54"/>
  <c r="AS60" i="54"/>
  <c r="AZ60" i="54" s="1"/>
  <c r="A60" i="54" s="1"/>
  <c r="BE51" i="54"/>
  <c r="AQ12" i="54"/>
  <c r="AQ19" i="54"/>
  <c r="AQ58" i="54"/>
  <c r="AQ28" i="54"/>
  <c r="AQ61" i="54"/>
  <c r="AS30" i="54"/>
  <c r="AZ30" i="54" s="1"/>
  <c r="A30" i="54" s="1"/>
  <c r="AQ70" i="54"/>
  <c r="BA66" i="54" s="1"/>
  <c r="BC66" i="54" s="1"/>
  <c r="BE66" i="54" s="1"/>
  <c r="AQ83" i="54"/>
  <c r="BA82" i="54" s="1"/>
  <c r="BC82" i="54" s="1"/>
  <c r="BE82" i="54" s="1"/>
  <c r="BE64" i="54"/>
  <c r="AQ63" i="54"/>
  <c r="BE42" i="54"/>
  <c r="AS41" i="54"/>
  <c r="AZ41" i="54" s="1"/>
  <c r="A41" i="54" s="1"/>
  <c r="AS33" i="54"/>
  <c r="AZ33" i="54" s="1"/>
  <c r="A33" i="54" s="1"/>
  <c r="AS70" i="54"/>
  <c r="AZ70" i="54" s="1"/>
  <c r="A70" i="54" s="1"/>
  <c r="BE67" i="54"/>
  <c r="AS97" i="54"/>
  <c r="AZ97" i="54" s="1"/>
  <c r="A97" i="54" s="1"/>
  <c r="AQ60" i="54"/>
  <c r="AS83" i="54"/>
  <c r="AZ83" i="54" s="1"/>
  <c r="A83" i="54" s="1"/>
  <c r="AS58" i="54"/>
  <c r="AZ58" i="54" s="1"/>
  <c r="A58" i="54" s="1"/>
  <c r="AQ62" i="54"/>
  <c r="AQ24" i="54"/>
  <c r="BA23" i="54" s="1"/>
  <c r="BC23" i="54" s="1"/>
  <c r="BE23" i="54" s="1"/>
  <c r="AQ30" i="54"/>
  <c r="BE6" i="54"/>
  <c r="BE57" i="54"/>
  <c r="AQ75" i="54"/>
  <c r="AZ75" i="54"/>
  <c r="A75" i="54" s="1"/>
  <c r="AQ49" i="54"/>
  <c r="BE14" i="54"/>
  <c r="AQ27" i="54"/>
  <c r="BE72" i="54"/>
  <c r="AQ65" i="54"/>
  <c r="AQ81" i="54"/>
  <c r="BA76" i="54" s="1"/>
  <c r="BC76" i="54" s="1"/>
  <c r="AS18" i="54"/>
  <c r="AZ18" i="54" s="1"/>
  <c r="A18" i="54" s="1"/>
  <c r="AQ94" i="54"/>
  <c r="AS65" i="54"/>
  <c r="AZ65" i="54" s="1"/>
  <c r="A65" i="54" s="1"/>
  <c r="AQ16" i="54"/>
  <c r="BE32" i="54"/>
  <c r="AS27" i="54"/>
  <c r="AZ27" i="54" s="1"/>
  <c r="A27" i="54" s="1"/>
  <c r="BE68" i="54"/>
  <c r="BE48" i="54"/>
  <c r="AQ44" i="54"/>
  <c r="AQ40" i="54"/>
  <c r="AQ26" i="54"/>
  <c r="AQ73" i="54"/>
  <c r="BE38" i="54"/>
  <c r="BE53" i="54"/>
  <c r="AQ18" i="54"/>
  <c r="AS31" i="54"/>
  <c r="AZ31" i="54" s="1"/>
  <c r="A31" i="54" s="1"/>
  <c r="AS10" i="54"/>
  <c r="AZ10" i="54" s="1"/>
  <c r="A10" i="54" s="1"/>
  <c r="BE98" i="54"/>
  <c r="AS15" i="54"/>
  <c r="AZ15" i="54" s="1"/>
  <c r="A15" i="54" s="1"/>
  <c r="BE45" i="54"/>
  <c r="BE77" i="54"/>
  <c r="AQ5" i="54"/>
  <c r="AQ33" i="54"/>
  <c r="AQ41" i="54"/>
  <c r="AQ37" i="54"/>
  <c r="AS86" i="54"/>
  <c r="AZ86" i="54" s="1"/>
  <c r="A86" i="54" s="1"/>
  <c r="BE56" i="54"/>
  <c r="AS26" i="54"/>
  <c r="AZ26" i="54" s="1"/>
  <c r="A26" i="54" s="1"/>
  <c r="BE59" i="54"/>
  <c r="BE52" i="54"/>
  <c r="AO54" i="54"/>
  <c r="X54" i="54"/>
  <c r="X102" i="54" s="1"/>
  <c r="AE5" i="54"/>
  <c r="AE54" i="54"/>
  <c r="AQ31" i="54"/>
  <c r="AQ10" i="54"/>
  <c r="AQ15" i="54"/>
  <c r="BE35" i="54"/>
  <c r="A13" i="55" l="1"/>
  <c r="BO13" i="55"/>
  <c r="BP13" i="55" s="1"/>
  <c r="AO48" i="55" a="1"/>
  <c r="AO48" i="55" s="1"/>
  <c r="A12" i="55"/>
  <c r="BS12" i="55"/>
  <c r="BS13" i="55"/>
  <c r="AN48" i="55" a="1"/>
  <c r="AN48" i="55" s="1"/>
  <c r="BA17" i="54"/>
  <c r="BC17" i="54" s="1"/>
  <c r="BE17" i="54" s="1"/>
  <c r="BA65" i="54"/>
  <c r="BC65" i="54" s="1"/>
  <c r="BE65" i="54" s="1"/>
  <c r="AZ5" i="54"/>
  <c r="A5" i="54" s="1"/>
  <c r="AQ74" i="54"/>
  <c r="BA54" i="54" s="1"/>
  <c r="BC54" i="54" s="1"/>
  <c r="AO102" i="54"/>
  <c r="BE89" i="54"/>
  <c r="BA41" i="54"/>
  <c r="BC41" i="54" s="1"/>
  <c r="BE41" i="54" s="1"/>
  <c r="BE22" i="54"/>
  <c r="BA58" i="54"/>
  <c r="BC58" i="54" s="1"/>
  <c r="BE58" i="54" s="1"/>
  <c r="BA74" i="54"/>
  <c r="BC74" i="54" s="1"/>
  <c r="BE74" i="54" s="1"/>
  <c r="BA31" i="54"/>
  <c r="BC31" i="54" s="1"/>
  <c r="BE31" i="54" s="1"/>
  <c r="BA7" i="54"/>
  <c r="BC7" i="54" s="1"/>
  <c r="BE7" i="54" s="1"/>
  <c r="AS102" i="54"/>
  <c r="BA30" i="54"/>
  <c r="BC30" i="54" s="1"/>
  <c r="BE30" i="54" s="1"/>
  <c r="BA5" i="54"/>
  <c r="BC5" i="54" s="1"/>
  <c r="BE70" i="54"/>
  <c r="BE33" i="54"/>
  <c r="BE83" i="54"/>
  <c r="BE86" i="54"/>
  <c r="BE44" i="54"/>
  <c r="BA16" i="54"/>
  <c r="BC16" i="54" s="1"/>
  <c r="BE16" i="54" s="1"/>
  <c r="BE19" i="54"/>
  <c r="BE73" i="54"/>
  <c r="BA26" i="54"/>
  <c r="BC26" i="54" s="1"/>
  <c r="BE26" i="54" s="1"/>
  <c r="BE63" i="54"/>
  <c r="BE47" i="54"/>
  <c r="BE37" i="54"/>
  <c r="BE60" i="54"/>
  <c r="BE61" i="54"/>
  <c r="BE76" i="54"/>
  <c r="BE10" i="54"/>
  <c r="BE12" i="54"/>
  <c r="BA92" i="54"/>
  <c r="BC92" i="54" s="1"/>
  <c r="BE92" i="54" s="1"/>
  <c r="BA75" i="54"/>
  <c r="BC75" i="54" s="1"/>
  <c r="BE75" i="54" s="1"/>
  <c r="BE97" i="54"/>
  <c r="BE15" i="54"/>
  <c r="AE102" i="54" a="1"/>
  <c r="AE102" i="54" s="1"/>
  <c r="BE94" i="54"/>
  <c r="BE24" i="54"/>
  <c r="BA27" i="54"/>
  <c r="BC27" i="54" s="1"/>
  <c r="BE27" i="54" s="1"/>
  <c r="BE93" i="54"/>
  <c r="BA55" i="54"/>
  <c r="BC55" i="54" s="1"/>
  <c r="BE55" i="54" s="1"/>
  <c r="BE40" i="54"/>
  <c r="BE28" i="54"/>
  <c r="BE29" i="54"/>
  <c r="BE46" i="54"/>
  <c r="AZ54" i="54"/>
  <c r="A54" i="54" s="1"/>
  <c r="AQ54" i="54"/>
  <c r="BA39" i="54"/>
  <c r="BC39" i="54" s="1"/>
  <c r="BE39" i="54" s="1"/>
  <c r="BA87" i="54"/>
  <c r="BC87" i="54" s="1"/>
  <c r="BE87" i="54" s="1"/>
  <c r="BE62" i="54"/>
  <c r="BE34" i="54"/>
  <c r="BA9" i="54"/>
  <c r="BC9" i="54" s="1"/>
  <c r="BE9" i="54" s="1"/>
  <c r="BE18" i="54"/>
  <c r="BE81" i="54"/>
  <c r="BE49" i="54"/>
  <c r="I6" i="11" l="1"/>
  <c r="M8" i="36"/>
  <c r="X1" i="54"/>
  <c r="AP48" i="55" a="1"/>
  <c r="AP48" i="55" s="1"/>
  <c r="Y1" i="55" s="1"/>
  <c r="BO48" i="55"/>
  <c r="BE5" i="54"/>
  <c r="BE54" i="54"/>
  <c r="M12" i="36" l="1"/>
  <c r="E12" i="36" s="1"/>
  <c r="I10" i="11"/>
  <c r="D12" i="36" l="1"/>
  <c r="N9" i="30"/>
  <c r="M9" i="53" l="1"/>
  <c r="AD9" i="53" s="1"/>
  <c r="AE9" i="53" s="1"/>
  <c r="AF9" i="53" s="1"/>
  <c r="A9" i="53" s="1"/>
  <c r="AS7" i="30"/>
  <c r="AX9" i="30"/>
  <c r="N7" i="30"/>
  <c r="M7" i="30" s="1"/>
  <c r="BC9" i="30" l="1"/>
  <c r="BM9" i="30"/>
  <c r="AX7" i="30"/>
  <c r="BM7" i="30" s="1"/>
  <c r="M7" i="53"/>
  <c r="BC7" i="30" l="1"/>
  <c r="BH7" i="30" s="1"/>
  <c r="AD7" i="53"/>
  <c r="AE7" i="53" s="1"/>
  <c r="AF7" i="53" s="1"/>
  <c r="A7" i="53" s="1"/>
  <c r="BH9" i="30"/>
  <c r="BT7" i="30" s="1"/>
  <c r="BY7" i="30" s="1"/>
  <c r="BS9" i="30"/>
  <c r="AN6" i="50"/>
  <c r="AN7" i="50"/>
  <c r="AN8" i="50"/>
  <c r="AN9" i="50"/>
  <c r="AN10" i="50"/>
  <c r="AN5" i="50"/>
  <c r="AQ6" i="50"/>
  <c r="AQ7" i="50"/>
  <c r="AQ8" i="50"/>
  <c r="AQ9" i="50"/>
  <c r="AQ10" i="50"/>
  <c r="AQ5" i="50"/>
  <c r="AJ12" i="50" a="1"/>
  <c r="AJ12" i="50" s="1"/>
  <c r="AI12" i="50" a="1"/>
  <c r="AI12" i="50" s="1"/>
  <c r="AX6" i="50"/>
  <c r="AX7" i="50"/>
  <c r="AX8" i="50"/>
  <c r="AX9" i="50"/>
  <c r="AX10" i="50"/>
  <c r="AX5" i="50"/>
  <c r="AL4" i="50"/>
  <c r="AM4" i="50"/>
  <c r="AK4" i="50"/>
  <c r="AP7" i="50"/>
  <c r="AP8" i="50"/>
  <c r="AP9" i="50"/>
  <c r="AO7" i="50"/>
  <c r="AO8" i="50"/>
  <c r="AO9" i="50"/>
  <c r="AR6" i="50"/>
  <c r="AR10" i="50"/>
  <c r="AR5" i="50"/>
  <c r="AT6" i="50"/>
  <c r="AT7" i="50"/>
  <c r="AT8" i="50"/>
  <c r="AT9" i="50"/>
  <c r="AT10" i="50"/>
  <c r="AT5" i="50"/>
  <c r="M7" i="50"/>
  <c r="M8" i="50"/>
  <c r="M9" i="50"/>
  <c r="AS10" i="50"/>
  <c r="AS5" i="50"/>
  <c r="AW7" i="50" l="1"/>
  <c r="BS7" i="30"/>
  <c r="CA7" i="30" s="1"/>
  <c r="CA9" i="30"/>
  <c r="A9" i="30"/>
  <c r="AW9" i="50"/>
  <c r="AW8" i="50"/>
  <c r="AU10" i="50"/>
  <c r="AV10" i="50" s="1"/>
  <c r="AS6" i="50"/>
  <c r="AU6" i="50" s="1"/>
  <c r="AU5" i="50"/>
  <c r="AV5" i="50" s="1"/>
  <c r="A7" i="30" l="1"/>
  <c r="AV6" i="50"/>
  <c r="AI4" i="50" l="1"/>
  <c r="AJ4" i="50"/>
  <c r="AH4" i="50"/>
  <c r="M3" i="53"/>
  <c r="AB5" i="53"/>
  <c r="Z3" i="53"/>
  <c r="Y3" i="53"/>
  <c r="BY100" i="30" l="1"/>
  <c r="AC5" i="53"/>
  <c r="N22" i="30" l="1"/>
  <c r="O4" i="30"/>
  <c r="M22" i="53" l="1"/>
  <c r="AD22" i="53" s="1"/>
  <c r="AE22" i="53" s="1"/>
  <c r="AF22" i="53" s="1"/>
  <c r="A22" i="53" s="1"/>
  <c r="AX22" i="30"/>
  <c r="N4" i="30"/>
  <c r="BC22" i="30" l="1"/>
  <c r="BM22" i="30"/>
  <c r="BH22" i="30" l="1"/>
  <c r="BS22" i="30"/>
  <c r="CA22" i="30" s="1"/>
  <c r="N18" i="30"/>
  <c r="A22" i="30" l="1"/>
  <c r="M18" i="53"/>
  <c r="AD18" i="53" s="1"/>
  <c r="AE18" i="53" s="1"/>
  <c r="AF18" i="53" s="1"/>
  <c r="A18" i="53" s="1"/>
  <c r="AX18" i="30"/>
  <c r="AS6" i="30"/>
  <c r="AQ4" i="50"/>
  <c r="AT4" i="50"/>
  <c r="AS4" i="50"/>
  <c r="AR4" i="50"/>
  <c r="AP4" i="50"/>
  <c r="AO4" i="50"/>
  <c r="AF4" i="50"/>
  <c r="AE4" i="50"/>
  <c r="AD4" i="50"/>
  <c r="AC4" i="50"/>
  <c r="AB4" i="50"/>
  <c r="F6" i="11"/>
  <c r="F11" i="11"/>
  <c r="H11" i="11"/>
  <c r="F8" i="11"/>
  <c r="H8" i="11"/>
  <c r="H6" i="11"/>
  <c r="BC18" i="30" l="1"/>
  <c r="BM18" i="30"/>
  <c r="AS8" i="50"/>
  <c r="AR8" i="50" s="1"/>
  <c r="AU8" i="50" s="1"/>
  <c r="AS9" i="50"/>
  <c r="AR9" i="50" s="1"/>
  <c r="AU9" i="50" s="1"/>
  <c r="AS7" i="50"/>
  <c r="BH18" i="30" l="1"/>
  <c r="BT6" i="30" s="1"/>
  <c r="BY6" i="30" s="1"/>
  <c r="BS18" i="30"/>
  <c r="CA18" i="30" s="1"/>
  <c r="AR7" i="50"/>
  <c r="AU7" i="50" s="1"/>
  <c r="AV9" i="50"/>
  <c r="AY9" i="50" s="1"/>
  <c r="A18" i="30" l="1"/>
  <c r="AV7" i="50"/>
  <c r="AY7" i="50" s="1"/>
  <c r="A9" i="50"/>
  <c r="AV8" i="50"/>
  <c r="AY8" i="50" s="1"/>
  <c r="A8" i="50" l="1"/>
  <c r="A7" i="50"/>
  <c r="N72" i="30"/>
  <c r="M72" i="53" l="1"/>
  <c r="AD72" i="53" s="1"/>
  <c r="AE72" i="53" s="1"/>
  <c r="AF72" i="53" s="1"/>
  <c r="A72" i="53" s="1"/>
  <c r="AX72" i="30"/>
  <c r="C5" i="28" a="1"/>
  <c r="C5" i="28" s="1"/>
  <c r="BC72" i="30" l="1"/>
  <c r="BM72" i="30"/>
  <c r="G6" i="11"/>
  <c r="BH72" i="30" l="1"/>
  <c r="BS72" i="30"/>
  <c r="N88" i="30"/>
  <c r="M88" i="53" l="1"/>
  <c r="AD88" i="53" s="1"/>
  <c r="AE88" i="53" s="1"/>
  <c r="AF88" i="53" s="1"/>
  <c r="A88" i="53" s="1"/>
  <c r="AX88" i="30"/>
  <c r="CA72" i="30"/>
  <c r="A72" i="30"/>
  <c r="N37" i="30"/>
  <c r="N116" i="30"/>
  <c r="AF116" i="30"/>
  <c r="AT116" i="30" s="1"/>
  <c r="AG116" i="30"/>
  <c r="AU116" i="30" s="1"/>
  <c r="AH116" i="30"/>
  <c r="AV116" i="30" s="1"/>
  <c r="AI116" i="30"/>
  <c r="AW116" i="30" s="1"/>
  <c r="AE116" i="30"/>
  <c r="AS116" i="30" s="1"/>
  <c r="M116" i="53" l="1"/>
  <c r="AD116" i="53" s="1"/>
  <c r="AE116" i="53" s="1"/>
  <c r="AF116" i="53" s="1"/>
  <c r="A116" i="53" s="1"/>
  <c r="AY116" i="30"/>
  <c r="BD116" i="30" s="1"/>
  <c r="BI116" i="30" s="1"/>
  <c r="BU113" i="30" s="1"/>
  <c r="BB116" i="30"/>
  <c r="BG116" i="30" s="1"/>
  <c r="BL116" i="30" s="1"/>
  <c r="BX113" i="30" s="1"/>
  <c r="BC88" i="30"/>
  <c r="BM88" i="30"/>
  <c r="AZ116" i="30"/>
  <c r="BE116" i="30" s="1"/>
  <c r="BJ116" i="30" s="1"/>
  <c r="BV113" i="30" s="1"/>
  <c r="M37" i="53"/>
  <c r="AD37" i="53" s="1"/>
  <c r="AE37" i="53" s="1"/>
  <c r="AF37" i="53" s="1"/>
  <c r="A37" i="53" s="1"/>
  <c r="AX37" i="30"/>
  <c r="AX116" i="30"/>
  <c r="BM116" i="30" s="1"/>
  <c r="BA116" i="30"/>
  <c r="BF116" i="30" s="1"/>
  <c r="BK116" i="30" s="1"/>
  <c r="BW113" i="30" s="1"/>
  <c r="AP6" i="50"/>
  <c r="BN116" i="30" l="1"/>
  <c r="BO116" i="30"/>
  <c r="BQ116" i="30"/>
  <c r="BH88" i="30"/>
  <c r="BS88" i="30"/>
  <c r="CA88" i="30" s="1"/>
  <c r="BC37" i="30"/>
  <c r="BM37" i="30"/>
  <c r="BP116" i="30"/>
  <c r="BC116" i="30"/>
  <c r="AP5" i="50"/>
  <c r="A88" i="30" l="1"/>
  <c r="BH37" i="30"/>
  <c r="BS37" i="30"/>
  <c r="CA37" i="30" s="1"/>
  <c r="BH116" i="30"/>
  <c r="BT113" i="30" s="1"/>
  <c r="BY113" i="30" s="1"/>
  <c r="BS116" i="30"/>
  <c r="CA116" i="30" s="1"/>
  <c r="AP10" i="50"/>
  <c r="AP12" i="50" s="1" a="1"/>
  <c r="AP12" i="50" s="1"/>
  <c r="D7" i="11"/>
  <c r="H7" i="11"/>
  <c r="G7" i="11"/>
  <c r="F7" i="11"/>
  <c r="A37" i="30" l="1"/>
  <c r="A116" i="30"/>
  <c r="N102" i="30" l="1"/>
  <c r="M102" i="30" s="1"/>
  <c r="N108" i="30"/>
  <c r="M108" i="30" s="1"/>
  <c r="N56" i="30"/>
  <c r="AK4" i="30"/>
  <c r="AL4" i="30"/>
  <c r="AM4" i="30"/>
  <c r="AN4" i="30"/>
  <c r="AJ4" i="30"/>
  <c r="M56" i="53" l="1"/>
  <c r="AD56" i="53" s="1"/>
  <c r="AE56" i="53" s="1"/>
  <c r="AF56" i="53" s="1"/>
  <c r="A56" i="53" s="1"/>
  <c r="AX56" i="30"/>
  <c r="AS55" i="30"/>
  <c r="M108" i="53"/>
  <c r="AD108" i="53" s="1"/>
  <c r="AE108" i="53" s="1"/>
  <c r="AF108" i="53" s="1"/>
  <c r="A108" i="53" s="1"/>
  <c r="AS107" i="30"/>
  <c r="AX108" i="30"/>
  <c r="M102" i="53"/>
  <c r="AD102" i="53" s="1"/>
  <c r="AE102" i="53" s="1"/>
  <c r="AF102" i="53" s="1"/>
  <c r="A102" i="53" s="1"/>
  <c r="AS101" i="30"/>
  <c r="AX102" i="30"/>
  <c r="N107" i="30"/>
  <c r="M107" i="30" s="1"/>
  <c r="N101" i="30"/>
  <c r="M101" i="30" s="1"/>
  <c r="BC108" i="30" l="1"/>
  <c r="BM108" i="30"/>
  <c r="M101" i="53"/>
  <c r="AD101" i="53" s="1"/>
  <c r="AE101" i="53" s="1"/>
  <c r="AF101" i="53" s="1"/>
  <c r="A101" i="53" s="1"/>
  <c r="AX107" i="30"/>
  <c r="BC107" i="30" s="1"/>
  <c r="M107" i="53"/>
  <c r="AD107" i="53" s="1"/>
  <c r="AE107" i="53" s="1"/>
  <c r="AF107" i="53" s="1"/>
  <c r="A107" i="53" s="1"/>
  <c r="AX101" i="30"/>
  <c r="BC101" i="30" s="1"/>
  <c r="BC56" i="30"/>
  <c r="BM56" i="30"/>
  <c r="BC102" i="30"/>
  <c r="BM102" i="30"/>
  <c r="AF100" i="30"/>
  <c r="AT100" i="30" s="1"/>
  <c r="AH113" i="30"/>
  <c r="AV113" i="30" s="1"/>
  <c r="AG113" i="30"/>
  <c r="AU113" i="30" s="1"/>
  <c r="AH100" i="30"/>
  <c r="AV100" i="30" s="1"/>
  <c r="AI100" i="30"/>
  <c r="AW100" i="30" s="1"/>
  <c r="AG100" i="30"/>
  <c r="AU100" i="30" s="1"/>
  <c r="BM101" i="30" l="1"/>
  <c r="BS101" i="30" s="1"/>
  <c r="BM107" i="30"/>
  <c r="BS107" i="30" s="1"/>
  <c r="A107" i="30" s="1"/>
  <c r="BH102" i="30"/>
  <c r="BT101" i="30" s="1"/>
  <c r="BY101" i="30" s="1"/>
  <c r="BS102" i="30"/>
  <c r="CA102" i="30" s="1"/>
  <c r="BH56" i="30"/>
  <c r="BT55" i="30" s="1"/>
  <c r="BY55" i="30" s="1"/>
  <c r="BS56" i="30"/>
  <c r="CA56" i="30" s="1"/>
  <c r="AZ100" i="30"/>
  <c r="BE100" i="30" s="1"/>
  <c r="BJ100" i="30" s="1"/>
  <c r="BB100" i="30"/>
  <c r="BG100" i="30" s="1"/>
  <c r="BL100" i="30" s="1"/>
  <c r="BA100" i="30"/>
  <c r="BF100" i="30" s="1"/>
  <c r="BK100" i="30" s="1"/>
  <c r="AZ113" i="30"/>
  <c r="BE113" i="30" s="1"/>
  <c r="BJ113" i="30" s="1"/>
  <c r="BH101" i="30"/>
  <c r="BA113" i="30"/>
  <c r="BF113" i="30" s="1"/>
  <c r="BK113" i="30" s="1"/>
  <c r="BH107" i="30"/>
  <c r="AY100" i="30"/>
  <c r="BD100" i="30" s="1"/>
  <c r="BI100" i="30" s="1"/>
  <c r="BH108" i="30"/>
  <c r="BT107" i="30" s="1"/>
  <c r="BY107" i="30" s="1"/>
  <c r="BS108" i="30"/>
  <c r="CA108" i="30" s="1"/>
  <c r="AF113" i="30"/>
  <c r="AT113" i="30" s="1"/>
  <c r="AI113" i="30"/>
  <c r="AW113" i="30" s="1"/>
  <c r="AG119" i="30"/>
  <c r="AU119" i="30" s="1"/>
  <c r="AH119" i="30"/>
  <c r="AV119" i="30" s="1"/>
  <c r="BA119" i="30" s="1"/>
  <c r="BU4" i="30"/>
  <c r="BV4" i="30"/>
  <c r="BW4" i="30"/>
  <c r="BX4" i="30"/>
  <c r="BT4" i="30"/>
  <c r="AC4" i="30"/>
  <c r="AY4" i="30"/>
  <c r="AZ4" i="30"/>
  <c r="BA4" i="30"/>
  <c r="BB4" i="30"/>
  <c r="AX4" i="30"/>
  <c r="BN4" i="30"/>
  <c r="BO4" i="30"/>
  <c r="BP4" i="30"/>
  <c r="BQ4" i="30"/>
  <c r="BM4" i="30"/>
  <c r="BI4" i="30"/>
  <c r="BJ4" i="30"/>
  <c r="BK4" i="30"/>
  <c r="BL4" i="30"/>
  <c r="BH4" i="30"/>
  <c r="BD4" i="30"/>
  <c r="BE4" i="30"/>
  <c r="BF4" i="30"/>
  <c r="BG4" i="30"/>
  <c r="BC4" i="30"/>
  <c r="AT4" i="30"/>
  <c r="AU4" i="30"/>
  <c r="AV4" i="30"/>
  <c r="AW4" i="30"/>
  <c r="AS4" i="30"/>
  <c r="AF4" i="30"/>
  <c r="AG4" i="30"/>
  <c r="AH4" i="30"/>
  <c r="AI4" i="30"/>
  <c r="AE4" i="30"/>
  <c r="N55" i="30"/>
  <c r="N47" i="30"/>
  <c r="N84" i="30"/>
  <c r="BO100" i="30" l="1"/>
  <c r="CA101" i="30"/>
  <c r="BP119" i="30"/>
  <c r="BF119" i="30"/>
  <c r="BK119" i="30" s="1"/>
  <c r="BN100" i="30"/>
  <c r="BO113" i="30"/>
  <c r="BB113" i="30"/>
  <c r="BG113" i="30" s="1"/>
  <c r="BL113" i="30" s="1"/>
  <c r="CA107" i="30"/>
  <c r="BP100" i="30"/>
  <c r="M84" i="53"/>
  <c r="AD84" i="53" s="1"/>
  <c r="AE84" i="53" s="1"/>
  <c r="AF84" i="53" s="1"/>
  <c r="A84" i="53" s="1"/>
  <c r="AX84" i="30"/>
  <c r="AS83" i="30"/>
  <c r="M47" i="53"/>
  <c r="AD47" i="53" s="1"/>
  <c r="AE47" i="53" s="1"/>
  <c r="AF47" i="53" s="1"/>
  <c r="A47" i="53" s="1"/>
  <c r="AX47" i="30"/>
  <c r="AS34" i="30"/>
  <c r="M55" i="53"/>
  <c r="AD55" i="53" s="1"/>
  <c r="AE55" i="53" s="1"/>
  <c r="AF55" i="53" s="1"/>
  <c r="A55" i="53" s="1"/>
  <c r="AX55" i="30"/>
  <c r="AY113" i="30"/>
  <c r="BD113" i="30" s="1"/>
  <c r="BI113" i="30" s="1"/>
  <c r="AZ119" i="30"/>
  <c r="BE119" i="30" s="1"/>
  <c r="BJ119" i="30" s="1"/>
  <c r="A101" i="30"/>
  <c r="BP113" i="30"/>
  <c r="BQ100" i="30"/>
  <c r="A56" i="30"/>
  <c r="A108" i="30"/>
  <c r="A102" i="30"/>
  <c r="AF119" i="30"/>
  <c r="AT119" i="30" s="1"/>
  <c r="AY119" i="30" s="1"/>
  <c r="AH122" i="30"/>
  <c r="AV122" i="30" s="1"/>
  <c r="AG122" i="30"/>
  <c r="AU122" i="30" s="1"/>
  <c r="AI119" i="30"/>
  <c r="AW119" i="30" s="1"/>
  <c r="N34" i="30"/>
  <c r="AD4" i="30"/>
  <c r="BO119" i="30" l="1"/>
  <c r="BN113" i="30"/>
  <c r="BQ113" i="30"/>
  <c r="AX34" i="30"/>
  <c r="BC34" i="30" s="1"/>
  <c r="AZ122" i="30"/>
  <c r="BE122" i="30" s="1"/>
  <c r="BJ122" i="30" s="1"/>
  <c r="BC55" i="30"/>
  <c r="BM55" i="30"/>
  <c r="BC84" i="30"/>
  <c r="BM84" i="30"/>
  <c r="BN119" i="30"/>
  <c r="BD119" i="30"/>
  <c r="BI119" i="30" s="1"/>
  <c r="M34" i="53"/>
  <c r="AD34" i="53" s="1"/>
  <c r="AE34" i="53" s="1"/>
  <c r="AF34" i="53" s="1"/>
  <c r="A34" i="53" s="1"/>
  <c r="AS30" i="30"/>
  <c r="BA122" i="30"/>
  <c r="BF122" i="30" s="1"/>
  <c r="BK122" i="30" s="1"/>
  <c r="BC47" i="30"/>
  <c r="BM47" i="30"/>
  <c r="BB119" i="30"/>
  <c r="BG119" i="30" s="1"/>
  <c r="BL119" i="30" s="1"/>
  <c r="N6" i="30"/>
  <c r="AF122" i="30"/>
  <c r="AT122" i="30" s="1"/>
  <c r="AI122" i="30"/>
  <c r="AW122" i="30" s="1"/>
  <c r="N30" i="30"/>
  <c r="M6" i="30" l="1"/>
  <c r="M6" i="53" s="1"/>
  <c r="BQ119" i="30"/>
  <c r="BO122" i="30"/>
  <c r="BM34" i="30"/>
  <c r="BS34" i="30" s="1"/>
  <c r="AX30" i="30"/>
  <c r="BC30" i="30" s="1"/>
  <c r="AY122" i="30"/>
  <c r="BD122" i="30" s="1"/>
  <c r="BI122" i="30" s="1"/>
  <c r="BH55" i="30"/>
  <c r="BS55" i="30"/>
  <c r="CA55" i="30" s="1"/>
  <c r="BH47" i="30"/>
  <c r="BS47" i="30"/>
  <c r="CA47" i="30" s="1"/>
  <c r="M30" i="53"/>
  <c r="AD30" i="53" s="1"/>
  <c r="AE30" i="53" s="1"/>
  <c r="AF30" i="53" s="1"/>
  <c r="A30" i="53" s="1"/>
  <c r="BB122" i="30"/>
  <c r="BG122" i="30" s="1"/>
  <c r="BL122" i="30" s="1"/>
  <c r="BP122" i="30"/>
  <c r="BH84" i="30"/>
  <c r="BT83" i="30" s="1"/>
  <c r="BY83" i="30" s="1"/>
  <c r="BS84" i="30"/>
  <c r="CA84" i="30" s="1"/>
  <c r="BH34" i="30"/>
  <c r="AX6" i="30"/>
  <c r="BM6" i="30" s="1"/>
  <c r="N83" i="30"/>
  <c r="N5" i="30"/>
  <c r="M5" i="30" s="1"/>
  <c r="BT34" i="30" l="1"/>
  <c r="BY34" i="30" s="1"/>
  <c r="CA34" i="30" s="1"/>
  <c r="BT30" i="30"/>
  <c r="BY30" i="30" s="1"/>
  <c r="AD6" i="53"/>
  <c r="AE6" i="53" s="1"/>
  <c r="AF6" i="53" s="1"/>
  <c r="A6" i="53" s="1"/>
  <c r="BC6" i="30"/>
  <c r="BH6" i="30" s="1"/>
  <c r="BN122" i="30"/>
  <c r="BM30" i="30"/>
  <c r="BS30" i="30" s="1"/>
  <c r="BQ122" i="30"/>
  <c r="A55" i="30"/>
  <c r="M83" i="53"/>
  <c r="AD83" i="53" s="1"/>
  <c r="AE83" i="53" s="1"/>
  <c r="AF83" i="53" s="1"/>
  <c r="A83" i="53" s="1"/>
  <c r="AX83" i="30"/>
  <c r="BH30" i="30"/>
  <c r="A34" i="30"/>
  <c r="A84" i="30"/>
  <c r="A47" i="30"/>
  <c r="M5" i="53"/>
  <c r="C6" i="28" a="1"/>
  <c r="C6" i="28" s="1"/>
  <c r="CA30" i="30" l="1"/>
  <c r="BS6" i="30"/>
  <c r="CA6" i="30" s="1"/>
  <c r="BC83" i="30"/>
  <c r="BM83" i="30"/>
  <c r="AD5" i="53"/>
  <c r="AE5" i="53" s="1"/>
  <c r="AF5" i="53" s="1"/>
  <c r="A5" i="53" s="1"/>
  <c r="A14" i="30"/>
  <c r="BR5" i="30"/>
  <c r="AQ5" i="30"/>
  <c r="AR5" i="30" s="1"/>
  <c r="A6" i="30" l="1"/>
  <c r="BH83" i="30"/>
  <c r="BS83" i="30"/>
  <c r="CA83" i="30" s="1"/>
  <c r="A30" i="30"/>
  <c r="BU5" i="30"/>
  <c r="BW5" i="30"/>
  <c r="BX5" i="30"/>
  <c r="BV5" i="30"/>
  <c r="BT5" i="30"/>
  <c r="AT5" i="30"/>
  <c r="AU5" i="30"/>
  <c r="AS5" i="30"/>
  <c r="AW5" i="30"/>
  <c r="AV5" i="30"/>
  <c r="A83" i="30" l="1"/>
  <c r="BY5" i="30"/>
  <c r="BB5" i="30"/>
  <c r="BG5" i="30" s="1"/>
  <c r="BL5" i="30" s="1"/>
  <c r="AZ5" i="30"/>
  <c r="BE5" i="30" s="1"/>
  <c r="BJ5" i="30" s="1"/>
  <c r="BA5" i="30"/>
  <c r="BF5" i="30" s="1"/>
  <c r="BK5" i="30" s="1"/>
  <c r="AY5" i="30"/>
  <c r="BD5" i="30" s="1"/>
  <c r="BI5" i="30" s="1"/>
  <c r="BN5" i="30" l="1"/>
  <c r="BN125" i="30" s="1"/>
  <c r="BP5" i="30"/>
  <c r="BP125" i="30" s="1"/>
  <c r="BO5" i="30"/>
  <c r="BO125" i="30" s="1"/>
  <c r="BQ5" i="30"/>
  <c r="BQ125" i="30" s="1"/>
  <c r="BD125" i="30"/>
  <c r="BF125" i="30"/>
  <c r="BE125" i="30"/>
  <c r="BG125" i="30"/>
  <c r="J2" i="11" l="1"/>
  <c r="H4" i="11"/>
  <c r="H2" i="11" l="1" a="1"/>
  <c r="H2" i="11" s="1"/>
  <c r="F2" i="11" a="1"/>
  <c r="F2" i="11" s="1"/>
  <c r="AX5" i="30" l="1"/>
  <c r="BC5" i="30" l="1"/>
  <c r="BH5" i="30" s="1"/>
  <c r="BM5" i="30"/>
  <c r="BS5" i="30" l="1"/>
  <c r="A5" i="30" s="1"/>
  <c r="CA5" i="30" l="1"/>
  <c r="AE100" i="30"/>
  <c r="AS100" i="30" s="1"/>
  <c r="N100" i="30"/>
  <c r="M100" i="30" l="1"/>
  <c r="M100" i="53" s="1"/>
  <c r="AD100" i="53" s="1"/>
  <c r="AE100" i="53" s="1"/>
  <c r="AF100" i="53" s="1"/>
  <c r="A100" i="53" s="1"/>
  <c r="AX100" i="30"/>
  <c r="BC100" i="30" s="1"/>
  <c r="AE113" i="30"/>
  <c r="AS113" i="30" s="1"/>
  <c r="N113" i="30"/>
  <c r="M113" i="30" s="1"/>
  <c r="M113" i="53" l="1"/>
  <c r="BM100" i="30"/>
  <c r="BS100" i="30" s="1"/>
  <c r="CA100" i="30" s="1"/>
  <c r="BH100" i="30"/>
  <c r="AX113" i="30"/>
  <c r="BC113" i="30" s="1"/>
  <c r="N119" i="30"/>
  <c r="M119" i="30" s="1"/>
  <c r="AE119" i="30"/>
  <c r="AS119" i="30" s="1"/>
  <c r="M119" i="53" l="1"/>
  <c r="AD113" i="53"/>
  <c r="AE113" i="53" s="1"/>
  <c r="AF113" i="53" s="1"/>
  <c r="A113" i="53" s="1"/>
  <c r="BM113" i="30"/>
  <c r="BS113" i="30" s="1"/>
  <c r="CA113" i="30" s="1"/>
  <c r="AX119" i="30"/>
  <c r="BC119" i="30" s="1"/>
  <c r="BH113" i="30"/>
  <c r="A100" i="30"/>
  <c r="N122" i="30"/>
  <c r="AO123" i="30" s="1"/>
  <c r="AO125" i="30" s="1" a="1"/>
  <c r="AO125" i="30" s="1"/>
  <c r="K7" i="11" s="1"/>
  <c r="K2" i="11" s="1"/>
  <c r="AE122" i="30"/>
  <c r="AS122" i="30" s="1"/>
  <c r="M122" i="30" l="1"/>
  <c r="BY123" i="30"/>
  <c r="CA123" i="30" s="1"/>
  <c r="M122" i="53"/>
  <c r="AD122" i="53" s="1"/>
  <c r="AD119" i="53"/>
  <c r="AE119" i="53" s="1"/>
  <c r="AF119" i="53" s="1"/>
  <c r="A119" i="53" s="1"/>
  <c r="BM119" i="30"/>
  <c r="BS119" i="30" s="1"/>
  <c r="CA119" i="30" s="1"/>
  <c r="AX122" i="30"/>
  <c r="BC122" i="30" s="1"/>
  <c r="BH119" i="30"/>
  <c r="A113" i="30"/>
  <c r="N6" i="50"/>
  <c r="G8" i="11"/>
  <c r="AE122" i="53" l="1"/>
  <c r="AF122" i="53" s="1"/>
  <c r="A122" i="53" s="1"/>
  <c r="G2" i="11" a="1"/>
  <c r="G2" i="11" s="1"/>
  <c r="BM122" i="30"/>
  <c r="BS122" i="30" s="1"/>
  <c r="CA122" i="30" s="1"/>
  <c r="BH122" i="30"/>
  <c r="AO6" i="50"/>
  <c r="M6" i="50"/>
  <c r="N5" i="50"/>
  <c r="M5" i="50" s="1"/>
  <c r="D7" i="36"/>
  <c r="AE125" i="53" l="1"/>
  <c r="I8" i="11" s="1"/>
  <c r="AW6" i="50"/>
  <c r="AY6" i="50" s="1"/>
  <c r="A119" i="30"/>
  <c r="A122" i="30"/>
  <c r="BC125" i="30"/>
  <c r="N10" i="50"/>
  <c r="AO5" i="50"/>
  <c r="AW5" i="50" s="1"/>
  <c r="BM125" i="30"/>
  <c r="E7" i="36"/>
  <c r="X1" i="53" l="1"/>
  <c r="M10" i="36"/>
  <c r="I7" i="11"/>
  <c r="M9" i="36"/>
  <c r="D9" i="36" s="1"/>
  <c r="A6" i="50"/>
  <c r="AB1" i="30"/>
  <c r="M10" i="50"/>
  <c r="AO10" i="50"/>
  <c r="E9" i="36" l="1"/>
  <c r="AW10" i="50"/>
  <c r="A10" i="50" s="1"/>
  <c r="D8" i="36"/>
  <c r="E8" i="36"/>
  <c r="A5" i="50"/>
  <c r="AY5" i="50"/>
  <c r="AO12" i="50" a="1"/>
  <c r="AO12" i="50" s="1"/>
  <c r="AY10" i="50" l="1"/>
  <c r="AG12" i="50" a="1"/>
  <c r="AG12" i="50" s="1"/>
  <c r="AH12" i="50" a="1"/>
  <c r="AH12" i="50" s="1"/>
  <c r="AU12" i="50" l="1"/>
  <c r="Z1" i="50" s="1"/>
  <c r="M11" i="36" l="1"/>
  <c r="D11" i="36" s="1"/>
  <c r="I9" i="11"/>
  <c r="I2" i="11" s="1"/>
  <c r="E11" i="36" l="1"/>
  <c r="M15" i="36"/>
  <c r="E10" i="36"/>
  <c r="D10" i="36"/>
  <c r="H8" i="36" l="1"/>
  <c r="G8" i="3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<sst xmlns="http://schemas.openxmlformats.org/spreadsheetml/2006/main" count="1338" uniqueCount="428">
  <si>
    <t>Code</t>
  </si>
  <si>
    <t>Niveau</t>
  </si>
  <si>
    <t>Bereik optelsom</t>
  </si>
  <si>
    <t>Diensten en diverse goederen</t>
  </si>
  <si>
    <t>Andere bedrijfskosten</t>
  </si>
  <si>
    <t>Omzet</t>
  </si>
  <si>
    <t>Geproduceerde vaste activa</t>
  </si>
  <si>
    <t>Sjabloonoverzicht</t>
  </si>
  <si>
    <t>Veld automatisch ingevuld</t>
  </si>
  <si>
    <t>Fout in de cel (zie telkens een uitleg ernaast)</t>
  </si>
  <si>
    <t>[diverse kleurvarianten]</t>
  </si>
  <si>
    <t>Waarschuwing (zie telkens een uitleg ernaast)</t>
  </si>
  <si>
    <t>nvt</t>
  </si>
  <si>
    <t>Controleveld</t>
  </si>
  <si>
    <t>Waarschuwingen</t>
  </si>
  <si>
    <t>Naam</t>
  </si>
  <si>
    <t>Infomeldingen</t>
  </si>
  <si>
    <t>Sjabloon</t>
  </si>
  <si>
    <t>Werkbladen</t>
  </si>
  <si>
    <t>Bladnr.</t>
  </si>
  <si>
    <t>Fouten</t>
  </si>
  <si>
    <t>Rijnr</t>
  </si>
  <si>
    <t>Vervaldatum</t>
  </si>
  <si>
    <t>631/4</t>
  </si>
  <si>
    <t>635/8</t>
  </si>
  <si>
    <t>640/8</t>
  </si>
  <si>
    <t>66A</t>
  </si>
  <si>
    <t>Niet-recurrente bedrijfskosten</t>
  </si>
  <si>
    <t>76A</t>
  </si>
  <si>
    <t>Voorraad goederen in bewerking en gereed product en bestellingen in uitvoering: toename (afname) (+)/(-)</t>
  </si>
  <si>
    <t>Lidgeld, schenkingen, legaten en subsidies</t>
  </si>
  <si>
    <t>Niet-recurrente bedrijfsopbrengsten</t>
  </si>
  <si>
    <t>Fouten samenvatting</t>
  </si>
  <si>
    <t>Waarschuwingen samenvatting</t>
  </si>
  <si>
    <t>Foutenrapport</t>
  </si>
  <si>
    <t>• Instructies</t>
  </si>
  <si>
    <t>• Gebruikte kleurcodes</t>
  </si>
  <si>
    <t>• Sjabloonoverzicht</t>
  </si>
  <si>
    <t/>
  </si>
  <si>
    <t>moet rechtgezet worden voor de indiening</t>
  </si>
  <si>
    <t>verwijst naar een fout in een andere cel</t>
  </si>
  <si>
    <t>• Algemeen</t>
  </si>
  <si>
    <t>Fout structuur verticaal</t>
  </si>
  <si>
    <t>Veld dat niet ingevuld kan worden door de gebruiker</t>
  </si>
  <si>
    <t>Naam boekhoudkundige rekening</t>
  </si>
  <si>
    <t>Vooraf</t>
  </si>
  <si>
    <t>Samenvatting</t>
  </si>
  <si>
    <t>Afwijkend aantal bladen</t>
  </si>
  <si>
    <t>Niet gevonden werkbladen</t>
  </si>
  <si>
    <t>Werkbladstructuur gewijzigd</t>
  </si>
  <si>
    <t>Verplaatste werkbladen</t>
  </si>
  <si>
    <t>| Tekst van een foutmelding</t>
  </si>
  <si>
    <t>| Tekst van een waarschuwing / info</t>
  </si>
  <si>
    <t>Toelichting</t>
  </si>
  <si>
    <t>Bedrijfsopbrengsten</t>
  </si>
  <si>
    <t>Bedrijfskosten</t>
  </si>
  <si>
    <t>Handelsgoederen, grond- en hulpstoffen</t>
  </si>
  <si>
    <t>Aankopen</t>
  </si>
  <si>
    <t>Voorraad: afname (toename) (+)/(-)</t>
  </si>
  <si>
    <t>Bezoldigingen, sociale lasten en pensioenen (+)/(-)</t>
  </si>
  <si>
    <t>Afschrijvingen en waardeverminderingen op oprichtingskosten, op immateriële en materiële vaste activa (+)/(-)</t>
  </si>
  <si>
    <t>Voorzieningen voor risico's en kosten: toevoegingen (bestedingen en terugnemingen) (+)/(-)</t>
  </si>
  <si>
    <t>Bedrijfswinst (Bedrijfsverlies) (+)/(-)</t>
  </si>
  <si>
    <t>Financiële opbrengsten</t>
  </si>
  <si>
    <t>Recurrente financiële opbrengsten</t>
  </si>
  <si>
    <t>Opbrengsten uit financiële vaste activa</t>
  </si>
  <si>
    <t>Opbrengsten uit vlottende activa</t>
  </si>
  <si>
    <t>Andere financiële opbrengsten</t>
  </si>
  <si>
    <t>Niet-recurrente financiële opbrengsten</t>
  </si>
  <si>
    <t>Financiële kosten</t>
  </si>
  <si>
    <t>Recurrente financiële kosten</t>
  </si>
  <si>
    <t>Kosten van schulden</t>
  </si>
  <si>
    <t>Waardeverminderingen op vlottende activa andere dan voorraden, bestellingen in uitvoering en handelsvorderingen: toevoegingen (terugnemingen) (+)/(-)</t>
  </si>
  <si>
    <t>Andere financiële kosten</t>
  </si>
  <si>
    <t>Niet-recurrente financiële kosten</t>
  </si>
  <si>
    <t>70/76A</t>
  </si>
  <si>
    <t>60/66A</t>
  </si>
  <si>
    <t>600/8</t>
  </si>
  <si>
    <t>75/76B</t>
  </si>
  <si>
    <t>752/9</t>
  </si>
  <si>
    <t>76B</t>
  </si>
  <si>
    <t>65/66B</t>
  </si>
  <si>
    <t>652/9</t>
  </si>
  <si>
    <t>66B</t>
  </si>
  <si>
    <t>Als herstructureringskosten geactiveerde bedrijfskosten (-)</t>
  </si>
  <si>
    <t>Fouten / onvolledig</t>
  </si>
  <si>
    <t>SAMENVATTING</t>
  </si>
  <si>
    <t>Compatibiliteit</t>
  </si>
  <si>
    <t>• Compatibiliteit</t>
  </si>
  <si>
    <t>n.v.t.</t>
  </si>
  <si>
    <t>[inactief]</t>
  </si>
  <si>
    <t>Werkingsjaar</t>
  </si>
  <si>
    <t>Deadline</t>
  </si>
  <si>
    <t>Fase</t>
  </si>
  <si>
    <t>Status</t>
  </si>
  <si>
    <t>Verplicht</t>
  </si>
  <si>
    <t>Begin beleidsperiode</t>
  </si>
  <si>
    <t>Einde beleidsperiode</t>
  </si>
  <si>
    <t>Toegelaten waarden</t>
  </si>
  <si>
    <t>Inkomgelden en vergoedingen uit eigen activiteiten²</t>
  </si>
  <si>
    <t>Opbrengsten via partnerorganisaties²</t>
  </si>
  <si>
    <t>Sponsoring²</t>
  </si>
  <si>
    <t>Opbrengsten uit verkoop van producten²</t>
  </si>
  <si>
    <t>Opbrengsten uit dienstprestaties²</t>
  </si>
  <si>
    <t>Gebouw- en zalenverhuur en verhuur technisch materiaal²</t>
  </si>
  <si>
    <t>Betaalde dienstverlening aan derden²</t>
  </si>
  <si>
    <t>Overige opbrengsten uit dienstprestaties²</t>
  </si>
  <si>
    <t>Toegekende kortingen, ristorno's en rabatten (-)¹</t>
  </si>
  <si>
    <t>Lidgelden¹</t>
  </si>
  <si>
    <t>Schenkingen¹</t>
  </si>
  <si>
    <t>Legaten¹</t>
  </si>
  <si>
    <t>Subsidies¹</t>
  </si>
  <si>
    <t>Gemeenten of andere lokale besturen²</t>
  </si>
  <si>
    <t>Provincies²</t>
  </si>
  <si>
    <t>Vlaamse entiteiten²</t>
  </si>
  <si>
    <t>Federale overheid²</t>
  </si>
  <si>
    <t>Brussels Hoofdstedelijk Gewest²</t>
  </si>
  <si>
    <t>Vlaamse Gemeenschapscommissie (VGC)²</t>
  </si>
  <si>
    <t>Franse Gemeenschap²</t>
  </si>
  <si>
    <t>Buitenlandse overheden²</t>
  </si>
  <si>
    <t>EU en Raad van Europa²</t>
  </si>
  <si>
    <t>Europese investerings- en structuurfondsen²</t>
  </si>
  <si>
    <t>Europees Fonds voor Regionale Ontwikkeling - INTERREG²</t>
  </si>
  <si>
    <t>Europees Fonds voor Regionale Ontwikkeling - Vlaanderen²</t>
  </si>
  <si>
    <t>Europees Sociaal Fonds (ESF)²</t>
  </si>
  <si>
    <t>Europees Solidariteitskorps²</t>
  </si>
  <si>
    <t>Europees Jeugdfonds (Raad van Europa)²</t>
  </si>
  <si>
    <t>Burgers, gelijkheid, rechten en waardenprogramma²</t>
  </si>
  <si>
    <t>Europese inkomsten uit partnerships met buitenlandse organisaties²</t>
  </si>
  <si>
    <t>Supranationale organisaties²</t>
  </si>
  <si>
    <t>Overige subsidies²</t>
  </si>
  <si>
    <t>Compenserende bedragen ter vermindering van de loonkost²</t>
  </si>
  <si>
    <t>Kapitaal- en intrestsubsidies²</t>
  </si>
  <si>
    <t>Validatie</t>
  </si>
  <si>
    <t>Waardeverminderingen op voorraden, op bestellingen in uitvoering en op handelsvorderingen: 
toevoegingen (terugnemingen) (+)/(-)</t>
  </si>
  <si>
    <t>Leeg onderliggend</t>
  </si>
  <si>
    <t>Controleberekening</t>
  </si>
  <si>
    <t>Subsidiesoort</t>
  </si>
  <si>
    <t>Winst (Verlies) van het boekjaar vóór belastingen (+)/(-)</t>
  </si>
  <si>
    <t>Donatie met tegenprestatie (Reward-based/Pre-sales crowdfunding)²</t>
  </si>
  <si>
    <t>Overige Europese investerings- en structuurfondsen²</t>
  </si>
  <si>
    <t>Aanpasbaar</t>
  </si>
  <si>
    <t>Automatisch</t>
  </si>
  <si>
    <t>Bereiken</t>
  </si>
  <si>
    <t>¹ Rekeningen volgens de standaarddefinitie van het MAR, zoals gedefinieerd door Koninklijk besluit van 21 oktober 2018 tot uitvoering van de artikelen III.82 tot en met III.95 van het wetboek van Economisch recht.</t>
  </si>
  <si>
    <t>² Eigen codes van Departement CJM</t>
  </si>
  <si>
    <t>Veldadres fout</t>
  </si>
  <si>
    <t>Fout leeg</t>
  </si>
  <si>
    <t>Erasmus+²</t>
  </si>
  <si>
    <t>Algemeen</t>
  </si>
  <si>
    <t>Gebruikte kleurcodes</t>
  </si>
  <si>
    <t>[Scroolbereikeinde]</t>
  </si>
  <si>
    <t>Onttrekking aan de uitgestelde belastingen</t>
  </si>
  <si>
    <t>Overboeking naar de uitgestelde belastingen</t>
  </si>
  <si>
    <t xml:space="preserve">Belastingen op het resultaat (+)/(-) </t>
  </si>
  <si>
    <t>Belastingen</t>
  </si>
  <si>
    <t>Regularisering van belastingen en terugneming van voorzieningen voor belastingen</t>
  </si>
  <si>
    <t>Winst (Verlies) van het boekjaar (+)/(-)</t>
  </si>
  <si>
    <t>Onttrekking aan de belastingvrije reserves</t>
  </si>
  <si>
    <t>Overboeking naar de belastingvrije reserves</t>
  </si>
  <si>
    <t>Te bestemmen winst (verlies) van het boekjaar (+)/(-)</t>
  </si>
  <si>
    <t>67/77</t>
  </si>
  <si>
    <t>670/3</t>
  </si>
  <si>
    <t>77</t>
  </si>
  <si>
    <t>9904</t>
  </si>
  <si>
    <t>789</t>
  </si>
  <si>
    <t>689</t>
  </si>
  <si>
    <t>9905</t>
  </si>
  <si>
    <t>Werkingssubsidie: overige DCJM²</t>
  </si>
  <si>
    <t>Werkingssubsidie: overige beleidsdomeinen²</t>
  </si>
  <si>
    <t>Projectsubsidie: overige DCJM²</t>
  </si>
  <si>
    <t>Projectsubsidie: overige beleidsdomeinen²</t>
  </si>
  <si>
    <t>Overige subsidies Vlaamse entiteiten²</t>
  </si>
  <si>
    <t>Bezoldigingen en rechtstreekse sociale voordelen¹</t>
  </si>
  <si>
    <t>Werkgeversbijdragen voor sociale verzekeringen¹</t>
  </si>
  <si>
    <t>Werkgeverspremies voor buitenwettelijke verzekeringen¹</t>
  </si>
  <si>
    <t>Andere personeelskosten¹</t>
  </si>
  <si>
    <t>Ouderdoms- en overlevingspensioenen¹</t>
  </si>
  <si>
    <t>Verplicht en leeg / nvt</t>
  </si>
  <si>
    <t>Leeg verplicht invulveld</t>
  </si>
  <si>
    <t>Niet verplicht invulveld of veld ingevuld door de gebruiker</t>
  </si>
  <si>
    <t>M15</t>
  </si>
  <si>
    <t>Horizon Europa Programma²</t>
  </si>
  <si>
    <t>Creatief Europa Programma²</t>
  </si>
  <si>
    <t>Franse Gemeenschapscommissie van het Brussels Hoofdstedelijk Gewest (Cocof)²</t>
  </si>
  <si>
    <t>Verantwoording</t>
  </si>
  <si>
    <t>ACTIVA</t>
  </si>
  <si>
    <t>20/58</t>
  </si>
  <si>
    <t>Oprichtingskosten</t>
  </si>
  <si>
    <t>Vaste activa</t>
  </si>
  <si>
    <t>21/28</t>
  </si>
  <si>
    <t>Immateriële vaste activa</t>
  </si>
  <si>
    <t>Materiële vaste activa</t>
  </si>
  <si>
    <t>22/27</t>
  </si>
  <si>
    <t>Terreinen en gebouwen</t>
  </si>
  <si>
    <t>Installaties, machines en uitrusting</t>
  </si>
  <si>
    <t>Meubilair en rollend materieel</t>
  </si>
  <si>
    <t>Leasing en soortgelijke rechten</t>
  </si>
  <si>
    <t>Overige materiële vaste activa</t>
  </si>
  <si>
    <t>Activa in aanbouw en vooruitbetalingen</t>
  </si>
  <si>
    <t>Financiële vaste activa</t>
  </si>
  <si>
    <t>Verbonden entiteiten</t>
  </si>
  <si>
    <t>280/1</t>
  </si>
  <si>
    <t>Deelnemingen</t>
  </si>
  <si>
    <t>Vorderingen</t>
  </si>
  <si>
    <t>Ondernemingen waarmee een deelnemingsverhouding bestaat</t>
  </si>
  <si>
    <t>282/3</t>
  </si>
  <si>
    <t>Andere financiële vaste activa</t>
  </si>
  <si>
    <t>284/8</t>
  </si>
  <si>
    <t>Aandelen</t>
  </si>
  <si>
    <t>Vorderingen en borgtochten in contanten</t>
  </si>
  <si>
    <t>285/8</t>
  </si>
  <si>
    <t>Vlottende activa</t>
  </si>
  <si>
    <t>29/58</t>
  </si>
  <si>
    <t>Vorderingen op meer dan één jaar</t>
  </si>
  <si>
    <t>Handelsvorderingen</t>
  </si>
  <si>
    <t>Overige vorderingen</t>
  </si>
  <si>
    <t>Voorraden en bestellingen in uitvoering</t>
  </si>
  <si>
    <t>Voorraden</t>
  </si>
  <si>
    <t>30/36</t>
  </si>
  <si>
    <t>Grond- en hulpstoffen</t>
  </si>
  <si>
    <t>30/31</t>
  </si>
  <si>
    <t>Goederen in bewerking</t>
  </si>
  <si>
    <t>Gereed product</t>
  </si>
  <si>
    <t>Handelsgoederen</t>
  </si>
  <si>
    <t>Onroerende goederen bestemd voor verkoop</t>
  </si>
  <si>
    <t>Vooruitbetalingen</t>
  </si>
  <si>
    <t>Bestellingen in uitvoering</t>
  </si>
  <si>
    <t>Vorderingen op ten hoogste één jaar</t>
  </si>
  <si>
    <t>40/41</t>
  </si>
  <si>
    <t>Geldbeleggingen</t>
  </si>
  <si>
    <t>50/53</t>
  </si>
  <si>
    <t>Liquide middelen</t>
  </si>
  <si>
    <t>54/58</t>
  </si>
  <si>
    <t>Overlopende rekeningen</t>
  </si>
  <si>
    <t>490/1</t>
  </si>
  <si>
    <t>PASSIVA</t>
  </si>
  <si>
    <t>10/49</t>
  </si>
  <si>
    <t>Eigen vermogen</t>
  </si>
  <si>
    <t>10/15</t>
  </si>
  <si>
    <t>Fondsen van de vereniging of stichting</t>
  </si>
  <si>
    <t>Herwaarderingsmeerwaarden</t>
  </si>
  <si>
    <t>Bestemde fondsen en andere reserves</t>
  </si>
  <si>
    <t>Fondsen bestemd voor investering</t>
  </si>
  <si>
    <t>Fondsen bestemd voor sociaal passief</t>
  </si>
  <si>
    <t>Belastingvrije reserves</t>
  </si>
  <si>
    <t>Andere bestemde fondsen en andere reserves</t>
  </si>
  <si>
    <t>Overgedragen winst (verlies) (+)/(-)</t>
  </si>
  <si>
    <t>Kapitaalsubsidies</t>
  </si>
  <si>
    <t>Voorzieningen en uitgestelde belastingen</t>
  </si>
  <si>
    <t>Voorzieningen voor risico's en kosten</t>
  </si>
  <si>
    <t>160/5</t>
  </si>
  <si>
    <t>Pensioenen en soortgelijke verplichtingen</t>
  </si>
  <si>
    <t>Grote herstellings- en onderhoudswerken</t>
  </si>
  <si>
    <t>Milieuverplichtingen</t>
  </si>
  <si>
    <t>Overige risico's en kosten</t>
  </si>
  <si>
    <t>164/5</t>
  </si>
  <si>
    <t>Voorzieningen voor terug te betalen subsidies en legaten en voor schenkingen met terugnemingsrecht</t>
  </si>
  <si>
    <t>Schulden</t>
  </si>
  <si>
    <t>17/49</t>
  </si>
  <si>
    <t>Schulden op meer dan één jaar</t>
  </si>
  <si>
    <t>Financiële schulden</t>
  </si>
  <si>
    <t>170/4</t>
  </si>
  <si>
    <t>Achtergestelde leningen</t>
  </si>
  <si>
    <t>Niet-achtergestelde obligatieleningen</t>
  </si>
  <si>
    <t>Leasingschulden en soortgelijke schulden</t>
  </si>
  <si>
    <t>Kredietinstellingen</t>
  </si>
  <si>
    <t>Overige leningen</t>
  </si>
  <si>
    <t>Handelsschulden</t>
  </si>
  <si>
    <t>Leveranciers</t>
  </si>
  <si>
    <t>Te betalen wissels</t>
  </si>
  <si>
    <t>Vooruitbetalingen op bestellingen</t>
  </si>
  <si>
    <t>Overige schulden</t>
  </si>
  <si>
    <t>178/9</t>
  </si>
  <si>
    <t>Schulden op ten hoogste één jaar</t>
  </si>
  <si>
    <t>42/48</t>
  </si>
  <si>
    <t>Schulden op meer dan één jaar die binnen het jaar vervallen</t>
  </si>
  <si>
    <t>430/8</t>
  </si>
  <si>
    <t>440/4</t>
  </si>
  <si>
    <t>Schulden met betrekking tot belastingen, bezoldigingen en sociale lasten</t>
  </si>
  <si>
    <t>450/3</t>
  </si>
  <si>
    <t>Bezoldigingen en sociale lasten</t>
  </si>
  <si>
    <t>454/9</t>
  </si>
  <si>
    <t>Diverse schulden</t>
  </si>
  <si>
    <t>492/3</t>
  </si>
  <si>
    <t>Te bestemmen winst (verlies) (+)/(-)</t>
  </si>
  <si>
    <t>Overgedragen positief (negatief) resultaat (+)/(-)</t>
  </si>
  <si>
    <t>14P</t>
  </si>
  <si>
    <t>Onttrekking aan het eigen vermogen: fondsen, bestemde fondsen en andere reserves</t>
  </si>
  <si>
    <t>Toevoeging aan de bestemde fondsen en andere reserves</t>
  </si>
  <si>
    <t>Over te dragen winst (verlies) (+)/(-)</t>
  </si>
  <si>
    <t>(14)</t>
  </si>
  <si>
    <t>Balans</t>
  </si>
  <si>
    <t>Werkblad 'Balans':</t>
  </si>
  <si>
    <t>Werkblad 'Resultatenrekening':</t>
  </si>
  <si>
    <t>Inhoudelijke samenwerkingen met partnerorganisaties (coproducties, …)²</t>
  </si>
  <si>
    <t>Overige compenserende bedragen ter vermindering van de loonkost²</t>
  </si>
  <si>
    <t>Multilaterale organisaties²</t>
  </si>
  <si>
    <t>Overige Europese subsidies (EACEA, e.a.)²</t>
  </si>
  <si>
    <t>Fout niet toegaleten waarden</t>
  </si>
  <si>
    <t>Verplicht (1) / Inactief (-1)</t>
  </si>
  <si>
    <t>Werkblad 'Resultaatsverwerking en reserve':</t>
  </si>
  <si>
    <t>Werkingssubsidie: Cultureelerfgoeddecreet²</t>
  </si>
  <si>
    <t>Projectsubsidie: Cultureelerfgoeddecreet²</t>
  </si>
  <si>
    <t>Overige inkomgelden en vergoedingen uit eigen activiteiten²</t>
  </si>
  <si>
    <t>Bookshop²</t>
  </si>
  <si>
    <t>Cafetaria²</t>
  </si>
  <si>
    <t>Overige opbrengsten uit verkoop van producten²</t>
  </si>
  <si>
    <t>Inschrijvingsgelden en ticketverkoop²</t>
  </si>
  <si>
    <t xml:space="preserve">Overige gefedereerde entiteiten² </t>
  </si>
  <si>
    <t>Federale en andere gefedereerde entiteiten²</t>
  </si>
  <si>
    <t>Speciale berekening</t>
  </si>
  <si>
    <t>Extra waarschuwing</t>
  </si>
  <si>
    <t>Waardeverminderingen op voorraden, op bestellingen in uitvoering en op handelsvorderingen: toevoegingen (terugnemingen) (+)/(-)</t>
  </si>
  <si>
    <t>TOELICHTING BIJ RESULTATENREKENING</t>
  </si>
  <si>
    <t>Werkingssubsidies: Onroerend erfgoed²</t>
  </si>
  <si>
    <t>Extra foutmelding</t>
  </si>
  <si>
    <t>Uitgestelde belastingen</t>
  </si>
  <si>
    <t>Fout verplicht en leeg</t>
  </si>
  <si>
    <t>Aantal lege cellen</t>
  </si>
  <si>
    <t>Bedrag</t>
  </si>
  <si>
    <t>Vergelijking bestaande data</t>
  </si>
  <si>
    <t>M [foutmelding rechtstreeks in kolom M]</t>
  </si>
  <si>
    <t>Verplicht en leeg [veldnr indien waar]</t>
  </si>
  <si>
    <t>Aanpasbaar [niet doorvoeren!] [cellen met inhoud zijn gekleurd]</t>
  </si>
  <si>
    <t>Automatisch [cellen zonder formules zijn gekleurd]</t>
  </si>
  <si>
    <t>Overige bedrijfsopbrengsten (bv. recuperatie van kosten)</t>
  </si>
  <si>
    <t>Vlaams Intersectoraal Akkoord (VIA)²</t>
  </si>
  <si>
    <t>Sociale Maribel²</t>
  </si>
  <si>
    <t>Derde Arbeidscircuit (DAC)²</t>
  </si>
  <si>
    <t>Derde Arbeidscircuit (DAC)²: Cultureelerfgoeddecreet²</t>
  </si>
  <si>
    <t>Derde Arbeidscircuit (DAC)²: overige Vlaamse entiteiten²</t>
  </si>
  <si>
    <t>Overige omzet²</t>
  </si>
  <si>
    <t>Werking</t>
  </si>
  <si>
    <t>Terug te vorderen BTW</t>
  </si>
  <si>
    <t>Terug te vorderen belastingen en voorheffingen</t>
  </si>
  <si>
    <t>Te ontvangen subsidies</t>
  </si>
  <si>
    <t>Te innen opbrengsten</t>
  </si>
  <si>
    <t>Niet-rentedragende vorderingen of gekoppeld aan een abnormaal lage rente</t>
  </si>
  <si>
    <t>Diverse vorderingen</t>
  </si>
  <si>
    <t>Dubieuze debiteuren</t>
  </si>
  <si>
    <t>Borgtochten betaald in contanten</t>
  </si>
  <si>
    <t>Geboekte waardeverminderingen (-)</t>
  </si>
  <si>
    <t>Aanpasbaar [NIET DOORVOEREN] [markering: constanten: ijsblauw, variabelen: lavendel]</t>
  </si>
  <si>
    <t>Verplicht en niet ingevuld / inactief</t>
  </si>
  <si>
    <t>Automatisch [DOORVOEREN]</t>
  </si>
  <si>
    <t>Leeg sjabloon - criteria</t>
  </si>
  <si>
    <t>Leeg verplicht</t>
  </si>
  <si>
    <t>Fout ingevuld terwijl inactief</t>
  </si>
  <si>
    <t>Indien &lt;&gt;0: sjabloon niet ingevuld</t>
  </si>
  <si>
    <t>Fout structuur verticaal [inactief]</t>
  </si>
  <si>
    <t>Personeelsregister</t>
  </si>
  <si>
    <t>Aantal werknemers</t>
  </si>
  <si>
    <t>Categorie</t>
  </si>
  <si>
    <t>Volgens de aard van dearbeidsovereenkomst</t>
  </si>
  <si>
    <t>Overeenkomst voor een onbepaalde tijd</t>
  </si>
  <si>
    <t>Overeenkomst voor een duidelijk omschreven werk</t>
  </si>
  <si>
    <t>Overeenkomst voor een bepaalde tijd</t>
  </si>
  <si>
    <t>Vervangingsovereenkomst</t>
  </si>
  <si>
    <t>Totaal</t>
  </si>
  <si>
    <t>Mannen</t>
  </si>
  <si>
    <t>lager onderwijs</t>
  </si>
  <si>
    <t>secundair onderwijs</t>
  </si>
  <si>
    <t>hoger niet-universitair onderwijs of bachelor</t>
  </si>
  <si>
    <t>universitair onderwijs of master</t>
  </si>
  <si>
    <t>Vrouwen</t>
  </si>
  <si>
    <t>Volgens de beroepscategorie</t>
  </si>
  <si>
    <t>Directiepersoneel</t>
  </si>
  <si>
    <t>Bedienden</t>
  </si>
  <si>
    <t>Arbeiders</t>
  </si>
  <si>
    <t>Andere</t>
  </si>
  <si>
    <t>Inschrijvingsgelden²</t>
  </si>
  <si>
    <t>Ticketverkoop²</t>
  </si>
  <si>
    <t>Abonnementen²</t>
  </si>
  <si>
    <t>Vergoeding Museumpas²</t>
  </si>
  <si>
    <t>Projectsubsidie: Toerisme Vlaanderen²</t>
  </si>
  <si>
    <t>Volgens het geslacht en het studieniveau</t>
  </si>
  <si>
    <t>BD101</t>
  </si>
  <si>
    <t>Werknemers</t>
  </si>
  <si>
    <t>Werkblad 'Werknemers':</t>
  </si>
  <si>
    <t>Werkblad 'Toelichting resultaat':</t>
  </si>
  <si>
    <t>N49</t>
  </si>
  <si>
    <t>Toelichting resultaat</t>
  </si>
  <si>
    <t>Cultureelerfgoeddecreet: cijferbijlage bij de verantwoording van een werkingssubsidie – financieel en personeel</t>
  </si>
  <si>
    <t>ORGANISATIEKENMERKEN</t>
  </si>
  <si>
    <t># lege verplichte velden</t>
  </si>
  <si>
    <t># fouten</t>
  </si>
  <si>
    <t>Codelijst</t>
  </si>
  <si>
    <t>Datatype</t>
  </si>
  <si>
    <t>Fout</t>
  </si>
  <si>
    <t>selecteer uit de keuzelijst:</t>
  </si>
  <si>
    <t>Financiële structuur van de werking</t>
  </si>
  <si>
    <t>lstStructuurWerking</t>
  </si>
  <si>
    <t>Organisatie rechtsvorm</t>
  </si>
  <si>
    <t>lstRechtsvorm</t>
  </si>
  <si>
    <t>Vereniging zonder winstoogmerk</t>
  </si>
  <si>
    <t>Projectvereniging</t>
  </si>
  <si>
    <t>Stad / gemeente</t>
  </si>
  <si>
    <t>Stichting van openbaar nut</t>
  </si>
  <si>
    <t>Openbare instelling</t>
  </si>
  <si>
    <t>Autonoom gemeentebedrijf</t>
  </si>
  <si>
    <t>Autonoom provinciebedrijf</t>
  </si>
  <si>
    <t>Andere rechtsvorm</t>
  </si>
  <si>
    <t>Instelling van openbaar nut</t>
  </si>
  <si>
    <t>Private stichting</t>
  </si>
  <si>
    <t>Dienstverlenende vereniging</t>
  </si>
  <si>
    <t>Organisatiekenmerken</t>
  </si>
  <si>
    <t>1. Organisatiekenmerken</t>
  </si>
  <si>
    <t>Balans van toepassing?</t>
  </si>
  <si>
    <t>Extra infomelding</t>
  </si>
  <si>
    <t>Infomeldingen samenvatting</t>
  </si>
  <si>
    <t>Werkblad 'Organisatiekenmerken':</t>
  </si>
  <si>
    <t>AG15</t>
  </si>
  <si>
    <t>BR47</t>
  </si>
  <si>
    <t>enkel cultureel-erfgoedwerking bij de uitvoerende organisatie</t>
  </si>
  <si>
    <t>cultureel-erfgoedwerking bij de uitvoerende organisatie + bij andere rechtspersoon</t>
  </si>
  <si>
    <t>Algemene toelichting</t>
  </si>
  <si>
    <t>[735]</t>
  </si>
  <si>
    <t>Tussenkomst in het verlies door de inrichtende macht (geboekt als opbrengst)²</t>
  </si>
  <si>
    <t>Tussenkomst in het verlies door de inrichtende macht (niet geboekt als opbrengst)²</t>
  </si>
  <si>
    <t>BZ124</t>
  </si>
  <si>
    <t>AE124</t>
  </si>
  <si>
    <t>Eigen rechtspersoon</t>
  </si>
  <si>
    <t>Resultaatsverwerking</t>
  </si>
  <si>
    <t>AX11</t>
  </si>
  <si>
    <t>7. Samenvatting</t>
  </si>
  <si>
    <t>Productie</t>
  </si>
  <si>
    <t>cedws_fin_pers_verantw_2024_v1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</si>
</sst>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0.00\);#,##0.00;@"/>
    <numFmt numFmtId="166" formatCode="#,##0.00;\(#,##0.00\);;@"/>
  </numFmts>
  <fonts count="47" x14ac:knownFonts="1">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6"/>
      <color theme="1"/>
      <name val="Calibri"/>
      <family val="2"/>
      <scheme val="minor"/>
    </font>
    <font>
      <b/>
      <sz val="16"/>
      <color theme="0"/>
      <name val="Calibri"/>
      <family val="2"/>
      <scheme val="minor"/>
    </font>
    <font>
      <b/>
      <sz val="16"/>
      <color theme="1"/>
      <name val="Calibri"/>
      <family val="2"/>
      <scheme val="minor"/>
    </font>
    <font>
      <b/>
      <sz val="11"/>
      <color theme="8"/>
      <name val="Calibri"/>
      <family val="2"/>
      <scheme val="minor"/>
    </font>
    <font>
      <sz val="11"/>
      <name val="Calibri"/>
      <family val="2"/>
      <scheme val="minor"/>
    </font>
    <font>
      <u/>
      <sz val="11"/>
      <color theme="10"/>
      <name val="Calibri"/>
      <family val="2"/>
      <scheme val="minor"/>
    </font>
    <font>
      <b/>
      <u/>
      <sz val="11"/>
      <color theme="10"/>
      <name val="Calibri"/>
      <family val="2"/>
      <scheme val="minor"/>
    </font>
    <font>
      <sz val="10"/>
      <color theme="1"/>
      <name val="Calibri"/>
      <family val="2"/>
      <scheme val="minor"/>
    </font>
    <font>
      <sz val="12"/>
      <color theme="1"/>
      <name val="Calibri"/>
      <family val="2"/>
      <scheme val="minor"/>
    </font>
    <font>
      <b/>
      <sz val="11"/>
      <color theme="9"/>
      <name val="Calibri"/>
      <family val="2"/>
      <scheme val="minor"/>
    </font>
    <font>
      <b/>
      <i/>
      <sz val="11"/>
      <color theme="0"/>
      <name val="Calibri"/>
      <family val="2"/>
      <scheme val="minor"/>
    </font>
    <font>
      <b/>
      <sz val="11"/>
      <name val="Calibri"/>
      <family val="2"/>
      <scheme val="minor"/>
    </font>
    <font>
      <sz val="11"/>
      <color rgb="FF000000"/>
      <name val="Calibri"/>
      <family val="2"/>
    </font>
    <font>
      <sz val="8"/>
      <name val="Calibri"/>
      <family val="2"/>
      <scheme val="minor"/>
    </font>
    <font>
      <b/>
      <sz val="10"/>
      <color theme="0"/>
      <name val="Calibri"/>
      <family val="2"/>
      <scheme val="minor"/>
    </font>
    <font>
      <b/>
      <sz val="9"/>
      <color theme="0"/>
      <name val="Calibri"/>
      <family val="2"/>
      <scheme val="minor"/>
    </font>
    <font>
      <b/>
      <sz val="11"/>
      <color theme="4" tint="-0.499984740745262"/>
      <name val="Calibri"/>
      <family val="2"/>
      <scheme val="minor"/>
    </font>
    <font>
      <b/>
      <sz val="10"/>
      <color theme="1"/>
      <name val="Calibri"/>
      <family val="2"/>
      <scheme val="minor"/>
    </font>
    <font>
      <sz val="10"/>
      <name val="Calibri"/>
      <family val="2"/>
      <scheme val="minor"/>
    </font>
    <font>
      <b/>
      <sz val="11"/>
      <color theme="8" tint="-0.249977111117893"/>
      <name val="Calibri"/>
      <family val="2"/>
      <scheme val="minor"/>
    </font>
    <font>
      <sz val="9"/>
      <color theme="1"/>
      <name val="Calibri"/>
      <family val="2"/>
      <scheme val="minor"/>
    </font>
    <font>
      <sz val="12"/>
      <color theme="0"/>
      <name val="Calibri"/>
      <family val="2"/>
      <scheme val="minor"/>
    </font>
    <font>
      <b/>
      <u/>
      <sz val="10"/>
      <color theme="10"/>
      <name val="Calibri"/>
      <family val="2"/>
      <scheme val="minor"/>
    </font>
    <font>
      <sz val="9"/>
      <name val="Calibri"/>
      <family val="2"/>
      <scheme val="minor"/>
    </font>
    <font>
      <b/>
      <sz val="9"/>
      <color theme="1"/>
      <name val="Calibri"/>
      <family val="2"/>
      <scheme val="minor"/>
    </font>
    <font>
      <sz val="16"/>
      <color theme="4" tint="-0.499984740745262"/>
      <name val="Calibri Light"/>
      <family val="2"/>
      <scheme val="major"/>
    </font>
    <font>
      <sz val="16"/>
      <color theme="0"/>
      <name val="Calibri Light"/>
      <family val="2"/>
      <scheme val="major"/>
    </font>
    <font>
      <sz val="20"/>
      <color theme="1"/>
      <name val="Calibri"/>
      <family val="2"/>
      <scheme val="minor"/>
    </font>
    <font>
      <b/>
      <sz val="10"/>
      <color theme="8" tint="-0.249977111117893"/>
      <name val="Calibri"/>
      <family val="2"/>
      <scheme val="minor"/>
    </font>
    <font>
      <b/>
      <sz val="10"/>
      <name val="Calibri"/>
      <family val="2"/>
      <scheme val="minor"/>
    </font>
    <font>
      <b/>
      <sz val="10"/>
      <color theme="9" tint="-0.249977111117893"/>
      <name val="Calibri"/>
      <family val="2"/>
      <scheme val="minor"/>
    </font>
    <font>
      <sz val="11"/>
      <color theme="0"/>
      <name val="Calibri"/>
      <family val="2"/>
      <scheme val="minor"/>
    </font>
    <font>
      <b/>
      <sz val="11"/>
      <color theme="4"/>
      <name val="Calibri"/>
      <family val="2"/>
      <scheme val="minor"/>
    </font>
    <font>
      <b/>
      <u/>
      <sz val="11"/>
      <color theme="4"/>
      <name val="Calibri"/>
      <family val="2"/>
      <scheme val="minor"/>
    </font>
    <font>
      <sz val="11"/>
      <color theme="4"/>
      <name val="Calibri"/>
      <family val="2"/>
      <scheme val="minor"/>
    </font>
    <font>
      <b/>
      <sz val="11"/>
      <color theme="4" tint="-0.249977111117893"/>
      <name val="Calibri"/>
      <family val="2"/>
      <scheme val="minor"/>
    </font>
    <font>
      <b/>
      <sz val="10"/>
      <color theme="4" tint="-0.499984740745262"/>
      <name val="Calibri Light"/>
      <family val="2"/>
      <scheme val="major"/>
    </font>
    <font>
      <b/>
      <sz val="10"/>
      <color theme="4" tint="-0.499984740745262"/>
      <name val="Calibri"/>
      <family val="2"/>
      <scheme val="minor"/>
    </font>
    <font>
      <i/>
      <sz val="9"/>
      <color theme="4" tint="-0.499984740745262"/>
      <name val="Calibri"/>
      <family val="2"/>
      <scheme val="minor"/>
    </font>
  </fonts>
  <fills count="12">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gray0625">
        <bgColor theme="4" tint="0.79992065187536243"/>
      </patternFill>
    </fill>
    <fill>
      <patternFill patternType="solid">
        <fgColor theme="4" tint="-0.249977111117893"/>
        <bgColor indexed="64"/>
      </patternFill>
    </fill>
  </fills>
  <borders count="30">
    <border>
      <left/>
      <right/>
      <top/>
      <bottom/>
      <diagonal/>
    </border>
    <border>
      <left style="thin">
        <color theme="8"/>
      </left>
      <right style="thin">
        <color theme="8"/>
      </right>
      <top style="thin">
        <color theme="8"/>
      </top>
      <bottom style="thin">
        <color theme="8"/>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right style="thin">
        <color theme="4"/>
      </right>
      <top/>
      <bottom/>
      <diagonal/>
    </border>
    <border>
      <left style="thin">
        <color theme="4"/>
      </left>
      <right/>
      <top/>
      <bottom/>
      <diagonal/>
    </border>
    <border>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right style="thin">
        <color theme="4"/>
      </right>
      <top style="thin">
        <color theme="0"/>
      </top>
      <bottom/>
      <diagonal/>
    </border>
    <border>
      <left/>
      <right style="thin">
        <color auto="1"/>
      </right>
      <top style="thin">
        <color theme="0"/>
      </top>
      <bottom/>
      <diagonal/>
    </border>
    <border>
      <left/>
      <right/>
      <top style="thin">
        <color theme="4"/>
      </top>
      <bottom style="thin">
        <color theme="4"/>
      </bottom>
      <diagonal/>
    </border>
    <border>
      <left style="medium">
        <color theme="4" tint="-0.499984740745262"/>
      </left>
      <right/>
      <top/>
      <bottom/>
      <diagonal/>
    </border>
    <border>
      <left/>
      <right/>
      <top style="thin">
        <color theme="0"/>
      </top>
      <bottom/>
      <diagonal/>
    </border>
    <border>
      <left/>
      <right style="medium">
        <color theme="4" tint="-0.499984740745262"/>
      </right>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style="hair">
        <color auto="1"/>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bottom/>
      <diagonal/>
    </border>
    <border>
      <left style="medium">
        <color indexed="64"/>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3" fillId="0" borderId="0" applyNumberFormat="0" applyFill="0" applyBorder="0" applyAlignment="0" applyProtection="0"/>
    <xf numFmtId="0" fontId="20" fillId="0" borderId="0"/>
    <xf numFmtId="0" fontId="20" fillId="0" borderId="0"/>
  </cellStyleXfs>
  <cellXfs count="296">
    <xf numFmtId="0" fontId="0" fillId="0" borderId="0" xfId="0"/>
    <xf numFmtId="0" fontId="6" fillId="0" borderId="0" xfId="0" applyFont="1"/>
    <xf numFmtId="0" fontId="8" fillId="0" borderId="0" xfId="0" applyFont="1" applyAlignment="1">
      <alignment horizontal="left"/>
    </xf>
    <xf numFmtId="0" fontId="7" fillId="0" borderId="0" xfId="0" applyFont="1" applyAlignment="1">
      <alignment horizontal="left"/>
    </xf>
    <xf numFmtId="0" fontId="6" fillId="0" borderId="0" xfId="0" applyFont="1" applyAlignment="1">
      <alignment horizontal="left"/>
    </xf>
    <xf numFmtId="0" fontId="11" fillId="0" borderId="0" xfId="0" applyFont="1"/>
    <xf numFmtId="0" fontId="0" fillId="0" borderId="0" xfId="0" applyAlignment="1">
      <alignment vertical="center"/>
    </xf>
    <xf numFmtId="0" fontId="18" fillId="6" borderId="6" xfId="0" applyFont="1" applyFill="1" applyBorder="1" applyAlignment="1">
      <alignment horizontal="center" vertical="center"/>
    </xf>
    <xf numFmtId="0" fontId="0" fillId="8" borderId="3" xfId="0" applyFill="1" applyBorder="1" applyAlignment="1">
      <alignment horizontal="center" vertical="center"/>
    </xf>
    <xf numFmtId="0" fontId="0" fillId="0" borderId="2" xfId="0" applyBorder="1" applyAlignment="1" applyProtection="1">
      <alignment horizontal="center" vertical="center"/>
      <protection locked="0"/>
    </xf>
    <xf numFmtId="0" fontId="0" fillId="3" borderId="4" xfId="0" applyFill="1" applyBorder="1" applyAlignment="1">
      <alignment horizontal="center" vertical="center"/>
    </xf>
    <xf numFmtId="0" fontId="0" fillId="3" borderId="3" xfId="0" applyFill="1"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18" fillId="6" borderId="7"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8" xfId="0" applyFont="1" applyFill="1" applyBorder="1" applyAlignment="1">
      <alignment horizontal="right" vertical="center"/>
    </xf>
    <xf numFmtId="0" fontId="18" fillId="6" borderId="11" xfId="0" applyFont="1" applyFill="1" applyBorder="1" applyAlignment="1">
      <alignment horizontal="center" vertical="center"/>
    </xf>
    <xf numFmtId="0" fontId="18" fillId="6" borderId="12" xfId="0" applyFont="1" applyFill="1" applyBorder="1" applyAlignment="1">
      <alignment horizontal="center" vertical="center"/>
    </xf>
    <xf numFmtId="0" fontId="0" fillId="7" borderId="10" xfId="0" applyFill="1" applyBorder="1" applyAlignment="1">
      <alignment horizontal="center" vertical="center"/>
    </xf>
    <xf numFmtId="0" fontId="0" fillId="7" borderId="0" xfId="0" applyFill="1" applyAlignment="1">
      <alignment vertical="center"/>
    </xf>
    <xf numFmtId="0" fontId="0" fillId="7" borderId="13" xfId="0" applyFill="1" applyBorder="1" applyAlignment="1">
      <alignment vertical="center"/>
    </xf>
    <xf numFmtId="0" fontId="0" fillId="7" borderId="4" xfId="0" applyFill="1" applyBorder="1" applyAlignment="1">
      <alignment vertical="center"/>
    </xf>
    <xf numFmtId="0" fontId="0" fillId="0" borderId="0" xfId="0" applyProtection="1">
      <protection locked="0"/>
    </xf>
    <xf numFmtId="0" fontId="25" fillId="0" borderId="0" xfId="0" applyFont="1"/>
    <xf numFmtId="0" fontId="17" fillId="0" borderId="0" xfId="0" applyFont="1" applyAlignment="1">
      <alignment horizontal="left"/>
    </xf>
    <xf numFmtId="0" fontId="15" fillId="0" borderId="0" xfId="0" applyFont="1"/>
    <xf numFmtId="0" fontId="0" fillId="2" borderId="0" xfId="0" applyFill="1"/>
    <xf numFmtId="0" fontId="15" fillId="0" borderId="0" xfId="0" applyFont="1" applyAlignment="1">
      <alignment vertical="center"/>
    </xf>
    <xf numFmtId="0" fontId="15" fillId="0" borderId="0" xfId="0" applyFont="1" applyAlignment="1">
      <alignment horizontal="left" vertical="center"/>
    </xf>
    <xf numFmtId="0" fontId="25" fillId="2" borderId="0" xfId="0" applyFont="1" applyFill="1"/>
    <xf numFmtId="0" fontId="25" fillId="0" borderId="0" xfId="0" applyFont="1" applyAlignment="1">
      <alignment vertical="center"/>
    </xf>
    <xf numFmtId="0" fontId="12" fillId="0" borderId="0" xfId="0" applyFont="1"/>
    <xf numFmtId="0" fontId="26" fillId="0" borderId="0" xfId="0" applyFont="1" applyAlignment="1">
      <alignment vertical="center"/>
    </xf>
    <xf numFmtId="0" fontId="15" fillId="0" borderId="0" xfId="0" applyFont="1" applyAlignment="1">
      <alignment vertical="top"/>
    </xf>
    <xf numFmtId="0" fontId="15" fillId="2" borderId="0" xfId="0" applyFont="1" applyFill="1"/>
    <xf numFmtId="0" fontId="27" fillId="0" borderId="0" xfId="0" applyFont="1" applyAlignment="1">
      <alignment horizontal="center"/>
    </xf>
    <xf numFmtId="0" fontId="10" fillId="0" borderId="0" xfId="0" applyFont="1" applyAlignment="1">
      <alignment horizontal="left"/>
    </xf>
    <xf numFmtId="0" fontId="5" fillId="2" borderId="0" xfId="0" applyFont="1" applyFill="1"/>
    <xf numFmtId="0" fontId="19" fillId="0" borderId="0" xfId="0" applyFont="1"/>
    <xf numFmtId="0" fontId="12" fillId="0" borderId="17" xfId="0" applyFont="1" applyBorder="1"/>
    <xf numFmtId="0" fontId="12" fillId="0" borderId="17" xfId="0" applyFont="1" applyBorder="1" applyAlignment="1">
      <alignment horizontal="left" indent="1"/>
    </xf>
    <xf numFmtId="0" fontId="19" fillId="0" borderId="0" xfId="0" applyFont="1" applyAlignment="1">
      <alignment horizontal="left"/>
    </xf>
    <xf numFmtId="0" fontId="15" fillId="0" borderId="0" xfId="0" applyFont="1" applyProtection="1">
      <protection locked="0"/>
    </xf>
    <xf numFmtId="0" fontId="30" fillId="0" borderId="0" xfId="1" applyFont="1" applyAlignment="1"/>
    <xf numFmtId="49" fontId="15" fillId="0" borderId="0" xfId="0" applyNumberFormat="1" applyFont="1" applyAlignment="1">
      <alignment horizontal="left"/>
    </xf>
    <xf numFmtId="0" fontId="15" fillId="0" borderId="0" xfId="0" applyFont="1" applyAlignment="1">
      <alignment horizontal="right"/>
    </xf>
    <xf numFmtId="164" fontId="15" fillId="0" borderId="0" xfId="0" applyNumberFormat="1" applyFont="1" applyAlignment="1">
      <alignment horizontal="right"/>
    </xf>
    <xf numFmtId="0" fontId="26" fillId="0" borderId="0" xfId="0" applyFont="1"/>
    <xf numFmtId="49" fontId="15" fillId="0" borderId="0" xfId="0" applyNumberFormat="1" applyFont="1" applyAlignment="1">
      <alignment horizontal="left" vertical="top"/>
    </xf>
    <xf numFmtId="0" fontId="26" fillId="0" borderId="0" xfId="0" applyFont="1" applyAlignment="1">
      <alignment horizontal="left" vertical="center"/>
    </xf>
    <xf numFmtId="0" fontId="26" fillId="0" borderId="0" xfId="0" quotePrefix="1" applyFont="1" applyAlignment="1">
      <alignment horizontal="left" vertical="center"/>
    </xf>
    <xf numFmtId="166" fontId="26" fillId="0" borderId="14" xfId="0" applyNumberFormat="1" applyFont="1" applyBorder="1" applyAlignment="1">
      <alignment horizontal="right" vertical="center"/>
    </xf>
    <xf numFmtId="165" fontId="26" fillId="0" borderId="0" xfId="0" applyNumberFormat="1" applyFont="1" applyAlignment="1" applyProtection="1">
      <alignment horizontal="right" vertical="center"/>
      <protection locked="0"/>
    </xf>
    <xf numFmtId="164" fontId="15" fillId="0" borderId="0" xfId="0" applyNumberFormat="1" applyFont="1" applyAlignment="1">
      <alignment vertical="center"/>
    </xf>
    <xf numFmtId="0" fontId="15" fillId="0" borderId="0" xfId="0" quotePrefix="1" applyFont="1" applyAlignment="1">
      <alignment horizontal="left" vertical="center"/>
    </xf>
    <xf numFmtId="165" fontId="15" fillId="0" borderId="0" xfId="0" applyNumberFormat="1" applyFont="1" applyAlignment="1" applyProtection="1">
      <alignment horizontal="right" vertical="center"/>
      <protection locked="0"/>
    </xf>
    <xf numFmtId="165" fontId="15" fillId="0" borderId="0" xfId="0" quotePrefix="1" applyNumberFormat="1" applyFont="1" applyAlignment="1" applyProtection="1">
      <alignment horizontal="right" vertical="center"/>
      <protection locked="0"/>
    </xf>
    <xf numFmtId="0" fontId="15" fillId="2" borderId="0" xfId="0" applyFont="1" applyFill="1" applyAlignment="1">
      <alignment horizontal="left"/>
    </xf>
    <xf numFmtId="0" fontId="15" fillId="1" borderId="0" xfId="0" applyFont="1" applyFill="1"/>
    <xf numFmtId="0" fontId="26" fillId="1" borderId="0" xfId="0" applyFont="1" applyFill="1"/>
    <xf numFmtId="0" fontId="15" fillId="0" borderId="0" xfId="0" applyFont="1" applyAlignment="1">
      <alignment horizontal="left"/>
    </xf>
    <xf numFmtId="0" fontId="25" fillId="0" borderId="0" xfId="0" applyFont="1" applyAlignment="1">
      <alignment horizontal="left"/>
    </xf>
    <xf numFmtId="0" fontId="23" fillId="2" borderId="0" xfId="0" applyFont="1" applyFill="1" applyAlignment="1">
      <alignment vertical="center"/>
    </xf>
    <xf numFmtId="0" fontId="23" fillId="2" borderId="0" xfId="0" applyFont="1" applyFill="1" applyAlignment="1">
      <alignment horizontal="left" vertical="center"/>
    </xf>
    <xf numFmtId="0" fontId="23" fillId="2" borderId="14" xfId="0" applyFont="1" applyFill="1" applyBorder="1" applyAlignment="1">
      <alignment horizontal="center" vertical="center"/>
    </xf>
    <xf numFmtId="0" fontId="23" fillId="2" borderId="0" xfId="0" applyFont="1" applyFill="1" applyAlignment="1">
      <alignment horizontal="center" vertical="center"/>
    </xf>
    <xf numFmtId="0" fontId="23" fillId="2" borderId="16" xfId="0" applyFont="1" applyFill="1" applyBorder="1" applyAlignment="1">
      <alignment horizontal="center" vertical="center"/>
    </xf>
    <xf numFmtId="0" fontId="28" fillId="0" borderId="0" xfId="0" applyFont="1" applyAlignment="1">
      <alignment vertical="center"/>
    </xf>
    <xf numFmtId="164" fontId="28" fillId="0" borderId="0" xfId="0" applyNumberFormat="1" applyFont="1" applyAlignment="1">
      <alignment vertical="center"/>
    </xf>
    <xf numFmtId="0" fontId="31" fillId="0" borderId="0" xfId="0" applyFont="1" applyAlignment="1">
      <alignment horizontal="left" vertical="center"/>
    </xf>
    <xf numFmtId="0" fontId="32" fillId="2" borderId="0" xfId="0" applyFont="1" applyFill="1" applyAlignment="1">
      <alignment vertical="center"/>
    </xf>
    <xf numFmtId="0" fontId="32" fillId="0" borderId="0" xfId="0" applyFont="1" applyAlignment="1">
      <alignment vertical="center"/>
    </xf>
    <xf numFmtId="0" fontId="27" fillId="0" borderId="0" xfId="0" applyFont="1" applyAlignment="1">
      <alignment vertical="top"/>
    </xf>
    <xf numFmtId="0" fontId="5" fillId="0" borderId="0" xfId="0" applyFont="1"/>
    <xf numFmtId="0" fontId="33" fillId="0" borderId="0" xfId="0" applyFont="1" applyAlignment="1">
      <alignment vertical="center"/>
    </xf>
    <xf numFmtId="0" fontId="9" fillId="0" borderId="0" xfId="0" applyFont="1" applyAlignment="1">
      <alignment vertical="center"/>
    </xf>
    <xf numFmtId="0" fontId="34" fillId="0" borderId="0" xfId="0" applyFont="1" applyAlignment="1">
      <alignment vertical="center"/>
    </xf>
    <xf numFmtId="0" fontId="0" fillId="2" borderId="0" xfId="0" applyFill="1" applyAlignment="1">
      <alignment vertical="top" wrapText="1"/>
    </xf>
    <xf numFmtId="0" fontId="27" fillId="2" borderId="0" xfId="0" applyFont="1" applyFill="1" applyAlignment="1">
      <alignment vertical="top"/>
    </xf>
    <xf numFmtId="0" fontId="0" fillId="0" borderId="0" xfId="0" applyAlignment="1">
      <alignment vertical="top" wrapText="1"/>
    </xf>
    <xf numFmtId="0" fontId="24" fillId="0" borderId="0" xfId="0" applyFont="1" applyAlignment="1">
      <alignment horizontal="left"/>
    </xf>
    <xf numFmtId="0" fontId="14" fillId="0" borderId="0" xfId="1" applyFont="1" applyAlignment="1" applyProtection="1">
      <protection locked="0"/>
    </xf>
    <xf numFmtId="0" fontId="19" fillId="0" borderId="0" xfId="0" applyFont="1" applyAlignment="1">
      <alignment horizontal="center"/>
    </xf>
    <xf numFmtId="0" fontId="12" fillId="0" borderId="18" xfId="0" applyFont="1" applyBorder="1"/>
    <xf numFmtId="0" fontId="36" fillId="0" borderId="0" xfId="0" applyFont="1" applyAlignment="1">
      <alignment horizontal="right"/>
    </xf>
    <xf numFmtId="0" fontId="15" fillId="0" borderId="0" xfId="0" applyFont="1" applyAlignment="1">
      <alignment horizontal="left" indent="1"/>
    </xf>
    <xf numFmtId="0" fontId="36" fillId="0" borderId="0" xfId="0" applyFont="1" applyAlignment="1">
      <alignment horizontal="left"/>
    </xf>
    <xf numFmtId="0" fontId="0" fillId="9" borderId="1" xfId="0" applyFill="1" applyBorder="1" applyAlignment="1">
      <alignment vertical="center"/>
    </xf>
    <xf numFmtId="0" fontId="0" fillId="0" borderId="0" xfId="0" applyAlignment="1">
      <alignment horizontal="left" indent="1"/>
    </xf>
    <xf numFmtId="0" fontId="0" fillId="5" borderId="0" xfId="0" applyFill="1"/>
    <xf numFmtId="0" fontId="0" fillId="4" borderId="0" xfId="0" applyFill="1"/>
    <xf numFmtId="0" fontId="0" fillId="0" borderId="19" xfId="0" applyBorder="1"/>
    <xf numFmtId="0" fontId="0" fillId="0" borderId="19" xfId="0" applyBorder="1" applyAlignment="1">
      <alignment horizontal="left" indent="1"/>
    </xf>
    <xf numFmtId="0" fontId="0" fillId="0" borderId="18" xfId="0" applyBorder="1"/>
    <xf numFmtId="0" fontId="38" fillId="0" borderId="0" xfId="0" applyFont="1" applyAlignment="1">
      <alignment horizontal="left"/>
    </xf>
    <xf numFmtId="49" fontId="0" fillId="0" borderId="2" xfId="0" applyNumberFormat="1" applyBorder="1" applyAlignment="1">
      <alignment horizontal="center" vertical="center"/>
    </xf>
    <xf numFmtId="14" fontId="0" fillId="0" borderId="2" xfId="0" applyNumberFormat="1" applyBorder="1" applyAlignment="1">
      <alignment horizontal="center" vertical="center"/>
    </xf>
    <xf numFmtId="0" fontId="18" fillId="6" borderId="0" xfId="0" applyFont="1" applyFill="1" applyAlignment="1">
      <alignment horizontal="right" vertical="center"/>
    </xf>
    <xf numFmtId="0" fontId="0" fillId="0" borderId="2" xfId="0" applyBorder="1" applyAlignment="1">
      <alignment horizontal="center" vertical="center"/>
    </xf>
    <xf numFmtId="0" fontId="36" fillId="0" borderId="0" xfId="0" applyFont="1" applyAlignment="1">
      <alignment vertical="center"/>
    </xf>
    <xf numFmtId="0" fontId="0" fillId="0" borderId="10" xfId="0" applyBorder="1"/>
    <xf numFmtId="0" fontId="26" fillId="0" borderId="0" xfId="0" applyFont="1" applyAlignment="1">
      <alignment vertical="top"/>
    </xf>
    <xf numFmtId="165" fontId="15" fillId="0" borderId="0" xfId="0" applyNumberFormat="1" applyFont="1" applyAlignment="1">
      <alignment vertical="center"/>
    </xf>
    <xf numFmtId="4" fontId="15" fillId="0" borderId="0" xfId="0" applyNumberFormat="1" applyFont="1" applyAlignment="1">
      <alignment vertical="center"/>
    </xf>
    <xf numFmtId="0" fontId="15" fillId="0" borderId="10" xfId="0" applyFont="1" applyBorder="1"/>
    <xf numFmtId="0" fontId="28" fillId="0" borderId="10" xfId="0" applyFont="1" applyBorder="1" applyAlignment="1">
      <alignment vertical="center"/>
    </xf>
    <xf numFmtId="0" fontId="15" fillId="0" borderId="10" xfId="0" applyFont="1" applyBorder="1" applyAlignment="1">
      <alignment vertical="center"/>
    </xf>
    <xf numFmtId="165" fontId="15" fillId="0" borderId="10" xfId="0" applyNumberFormat="1" applyFont="1" applyBorder="1" applyAlignment="1">
      <alignment vertical="center"/>
    </xf>
    <xf numFmtId="4" fontId="15" fillId="0" borderId="10" xfId="0" applyNumberFormat="1" applyFont="1" applyBorder="1" applyAlignment="1">
      <alignment vertical="center"/>
    </xf>
    <xf numFmtId="164" fontId="28" fillId="0" borderId="10" xfId="0" applyNumberFormat="1" applyFont="1" applyBorder="1" applyAlignment="1">
      <alignment vertical="center"/>
    </xf>
    <xf numFmtId="0" fontId="26" fillId="0" borderId="10" xfId="0" applyFont="1" applyBorder="1"/>
    <xf numFmtId="0" fontId="31" fillId="0" borderId="10" xfId="0" applyFont="1" applyBorder="1" applyAlignment="1">
      <alignment horizontal="left" vertical="center"/>
    </xf>
    <xf numFmtId="0" fontId="26" fillId="0" borderId="10" xfId="0" applyFont="1" applyBorder="1" applyAlignment="1">
      <alignment vertical="center"/>
    </xf>
    <xf numFmtId="164" fontId="15" fillId="0" borderId="10" xfId="0" applyNumberFormat="1" applyFont="1" applyBorder="1" applyAlignment="1">
      <alignment vertical="center"/>
    </xf>
    <xf numFmtId="0" fontId="31" fillId="0" borderId="20" xfId="0" applyFont="1" applyBorder="1" applyAlignment="1">
      <alignment horizontal="left" vertical="center"/>
    </xf>
    <xf numFmtId="0" fontId="26" fillId="0" borderId="20" xfId="0" applyFont="1" applyBorder="1" applyAlignment="1">
      <alignment vertical="center"/>
    </xf>
    <xf numFmtId="0" fontId="28" fillId="0" borderId="20" xfId="0" applyFont="1" applyBorder="1" applyAlignment="1">
      <alignment vertical="center"/>
    </xf>
    <xf numFmtId="0" fontId="15" fillId="0" borderId="20" xfId="0" applyFont="1" applyBorder="1" applyAlignment="1">
      <alignment vertical="center"/>
    </xf>
    <xf numFmtId="0" fontId="28" fillId="0" borderId="22" xfId="0" applyFont="1" applyBorder="1" applyAlignment="1">
      <alignment vertical="center"/>
    </xf>
    <xf numFmtId="0" fontId="31" fillId="0" borderId="21" xfId="0" applyFont="1" applyBorder="1" applyAlignment="1">
      <alignment horizontal="left" vertical="center"/>
    </xf>
    <xf numFmtId="0" fontId="15" fillId="0" borderId="22" xfId="0" applyFont="1" applyBorder="1" applyAlignment="1">
      <alignment vertical="center"/>
    </xf>
    <xf numFmtId="0" fontId="15" fillId="0" borderId="21" xfId="0" applyFont="1" applyBorder="1" applyAlignment="1">
      <alignment vertical="center"/>
    </xf>
    <xf numFmtId="164" fontId="28" fillId="0" borderId="20" xfId="0" applyNumberFormat="1" applyFont="1" applyBorder="1" applyAlignment="1">
      <alignment vertical="center"/>
    </xf>
    <xf numFmtId="164" fontId="15" fillId="0" borderId="22" xfId="0" applyNumberFormat="1" applyFont="1" applyBorder="1" applyAlignment="1">
      <alignment vertical="center"/>
    </xf>
    <xf numFmtId="0" fontId="28" fillId="0" borderId="0" xfId="0" applyFont="1" applyAlignment="1">
      <alignment horizontal="left"/>
    </xf>
    <xf numFmtId="0" fontId="15" fillId="0" borderId="10" xfId="0" applyFont="1" applyBorder="1" applyAlignment="1">
      <alignment vertical="top"/>
    </xf>
    <xf numFmtId="166" fontId="36" fillId="0" borderId="0" xfId="0" applyNumberFormat="1" applyFont="1" applyAlignment="1">
      <alignment vertical="top"/>
    </xf>
    <xf numFmtId="0" fontId="14" fillId="0" borderId="0" xfId="1" applyFont="1"/>
    <xf numFmtId="0" fontId="15" fillId="0" borderId="0" xfId="0" applyFont="1" applyAlignment="1" applyProtection="1">
      <alignment vertical="top"/>
      <protection locked="0"/>
    </xf>
    <xf numFmtId="0" fontId="15" fillId="2" borderId="0" xfId="0" applyFont="1" applyFill="1" applyAlignment="1">
      <alignment vertical="top"/>
    </xf>
    <xf numFmtId="0" fontId="36" fillId="0" borderId="0" xfId="0" applyFont="1" applyAlignment="1">
      <alignment horizontal="left" vertical="top"/>
    </xf>
    <xf numFmtId="166" fontId="15" fillId="0" borderId="10" xfId="0" applyNumberFormat="1" applyFont="1" applyBorder="1" applyAlignment="1">
      <alignment vertical="top"/>
    </xf>
    <xf numFmtId="0" fontId="39" fillId="0" borderId="0" xfId="0" applyFont="1" applyAlignment="1" applyProtection="1">
      <alignment vertical="top"/>
      <protection hidden="1"/>
    </xf>
    <xf numFmtId="0" fontId="14" fillId="0" borderId="0" xfId="1" applyFont="1" applyProtection="1">
      <protection locked="0"/>
    </xf>
    <xf numFmtId="0" fontId="22" fillId="0" borderId="0" xfId="0" applyFont="1" applyAlignment="1">
      <alignment horizontal="center" vertical="center"/>
    </xf>
    <xf numFmtId="0" fontId="15" fillId="0" borderId="10" xfId="0" applyFont="1" applyBorder="1" applyAlignment="1">
      <alignment horizontal="left" vertical="center"/>
    </xf>
    <xf numFmtId="0" fontId="15" fillId="0" borderId="0" xfId="0" applyFont="1" applyAlignment="1">
      <alignment vertical="center" wrapText="1"/>
    </xf>
    <xf numFmtId="0" fontId="22" fillId="0" borderId="0" xfId="0" applyFont="1" applyAlignment="1">
      <alignment vertical="center"/>
    </xf>
    <xf numFmtId="165" fontId="26" fillId="0" borderId="0" xfId="0" applyNumberFormat="1" applyFont="1" applyAlignment="1">
      <alignment horizontal="right" vertical="center"/>
    </xf>
    <xf numFmtId="165" fontId="15" fillId="0" borderId="0" xfId="0" applyNumberFormat="1" applyFont="1" applyAlignment="1">
      <alignment horizontal="right" vertical="center"/>
    </xf>
    <xf numFmtId="164" fontId="28" fillId="3" borderId="2" xfId="0" applyNumberFormat="1" applyFont="1" applyFill="1" applyBorder="1" applyAlignment="1">
      <alignment horizontal="center" vertical="center"/>
    </xf>
    <xf numFmtId="0" fontId="28" fillId="3" borderId="0" xfId="0" applyFont="1" applyFill="1" applyAlignment="1">
      <alignment horizontal="center" vertical="center"/>
    </xf>
    <xf numFmtId="164" fontId="28" fillId="10" borderId="0" xfId="0" applyNumberFormat="1" applyFont="1" applyFill="1" applyAlignment="1">
      <alignment horizontal="center" vertical="center"/>
    </xf>
    <xf numFmtId="166" fontId="26" fillId="0" borderId="0" xfId="0" applyNumberFormat="1" applyFont="1" applyAlignment="1">
      <alignment horizontal="right" vertical="center"/>
    </xf>
    <xf numFmtId="0" fontId="24" fillId="0" borderId="0" xfId="0" applyFont="1"/>
    <xf numFmtId="0" fontId="15" fillId="0" borderId="23" xfId="0" applyFont="1" applyBorder="1"/>
    <xf numFmtId="0" fontId="28" fillId="0" borderId="23" xfId="0" applyFont="1" applyBorder="1" applyAlignment="1">
      <alignment vertical="center"/>
    </xf>
    <xf numFmtId="0" fontId="15" fillId="0" borderId="23" xfId="0" applyFont="1" applyBorder="1" applyAlignment="1">
      <alignment vertical="center"/>
    </xf>
    <xf numFmtId="0" fontId="31" fillId="0" borderId="23" xfId="0" applyFont="1" applyBorder="1" applyAlignment="1">
      <alignment horizontal="left" vertical="center"/>
    </xf>
    <xf numFmtId="166" fontId="26" fillId="0" borderId="0" xfId="0" applyNumberFormat="1" applyFont="1" applyAlignment="1">
      <alignment vertical="center"/>
    </xf>
    <xf numFmtId="0" fontId="36" fillId="0" borderId="0" xfId="0" applyFont="1" applyAlignment="1">
      <alignment vertical="top"/>
    </xf>
    <xf numFmtId="0" fontId="36" fillId="0" borderId="0" xfId="0" applyFont="1" applyAlignment="1">
      <alignment vertical="center" wrapText="1"/>
    </xf>
    <xf numFmtId="0" fontId="27" fillId="0" borderId="0" xfId="0" applyFont="1"/>
    <xf numFmtId="0" fontId="37" fillId="0" borderId="0" xfId="0" applyFont="1" applyAlignment="1">
      <alignment horizontal="right" vertical="top"/>
    </xf>
    <xf numFmtId="0" fontId="23" fillId="2" borderId="0" xfId="0" applyFont="1" applyFill="1" applyAlignment="1">
      <alignment vertical="top"/>
    </xf>
    <xf numFmtId="0" fontId="15" fillId="0" borderId="0" xfId="0" applyFont="1" applyAlignment="1">
      <alignment horizontal="left" vertical="top"/>
    </xf>
    <xf numFmtId="0" fontId="15" fillId="0" borderId="0" xfId="0" quotePrefix="1" applyFont="1" applyAlignment="1">
      <alignment horizontal="left" vertical="top"/>
    </xf>
    <xf numFmtId="166" fontId="26" fillId="0" borderId="14" xfId="0" applyNumberFormat="1" applyFont="1" applyBorder="1" applyAlignment="1">
      <alignment horizontal="right" vertical="top"/>
    </xf>
    <xf numFmtId="165" fontId="15" fillId="0" borderId="0" xfId="0" applyNumberFormat="1" applyFont="1" applyAlignment="1" applyProtection="1">
      <alignment horizontal="left" vertical="top" wrapText="1"/>
      <protection locked="0"/>
    </xf>
    <xf numFmtId="0" fontId="15" fillId="1" borderId="0" xfId="0" applyFont="1" applyFill="1" applyAlignment="1">
      <alignment horizontal="right"/>
    </xf>
    <xf numFmtId="0" fontId="15" fillId="0" borderId="8" xfId="0" applyFont="1" applyBorder="1"/>
    <xf numFmtId="0" fontId="28" fillId="0" borderId="8" xfId="0" applyFont="1" applyBorder="1" applyAlignment="1">
      <alignment vertical="center"/>
    </xf>
    <xf numFmtId="0" fontId="15" fillId="0" borderId="8" xfId="0" applyFont="1" applyBorder="1" applyAlignment="1">
      <alignment vertical="center"/>
    </xf>
    <xf numFmtId="0" fontId="28" fillId="0" borderId="17" xfId="0" applyFont="1" applyBorder="1" applyAlignment="1">
      <alignment vertical="center"/>
    </xf>
    <xf numFmtId="0" fontId="15" fillId="0" borderId="17" xfId="0" applyFont="1" applyBorder="1" applyAlignment="1">
      <alignment vertical="center"/>
    </xf>
    <xf numFmtId="0" fontId="26" fillId="0" borderId="10" xfId="0" applyFont="1" applyBorder="1" applyAlignment="1">
      <alignment horizontal="center" vertical="center"/>
    </xf>
    <xf numFmtId="0" fontId="26" fillId="0" borderId="0" xfId="0" applyFont="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26" fillId="0" borderId="23" xfId="0" applyFont="1" applyBorder="1" applyAlignment="1">
      <alignment horizontal="center" vertical="center"/>
    </xf>
    <xf numFmtId="165" fontId="4" fillId="0" borderId="0" xfId="0" applyNumberFormat="1" applyFont="1" applyAlignment="1" applyProtection="1">
      <alignment horizontal="left" vertical="top" wrapText="1"/>
      <protection locked="0"/>
    </xf>
    <xf numFmtId="0" fontId="3" fillId="0" borderId="0" xfId="0" applyFont="1" applyAlignment="1">
      <alignment horizontal="left" vertical="center"/>
    </xf>
    <xf numFmtId="0" fontId="43" fillId="0" borderId="0" xfId="0" applyFont="1"/>
    <xf numFmtId="0" fontId="3" fillId="0" borderId="0" xfId="0" applyFont="1" applyProtection="1">
      <protection locked="0"/>
    </xf>
    <xf numFmtId="0" fontId="3" fillId="0" borderId="0" xfId="0" applyFont="1" applyAlignment="1">
      <alignment horizontal="right"/>
    </xf>
    <xf numFmtId="164" fontId="3" fillId="0" borderId="0" xfId="0" applyNumberFormat="1" applyFont="1" applyAlignment="1">
      <alignment horizontal="right"/>
    </xf>
    <xf numFmtId="0" fontId="3" fillId="0" borderId="0" xfId="0" applyFont="1"/>
    <xf numFmtId="0" fontId="25" fillId="0" borderId="24" xfId="0" applyFont="1" applyBorder="1"/>
    <xf numFmtId="0" fontId="3" fillId="0" borderId="10" xfId="0" applyFont="1" applyBorder="1"/>
    <xf numFmtId="0" fontId="3" fillId="0" borderId="0" xfId="0" applyFont="1" applyAlignment="1">
      <alignment vertical="top"/>
    </xf>
    <xf numFmtId="0" fontId="3" fillId="0" borderId="24" xfId="0" applyFont="1" applyBorder="1"/>
    <xf numFmtId="0" fontId="3" fillId="0" borderId="10" xfId="0" applyFont="1" applyBorder="1" applyProtection="1">
      <protection locked="0"/>
    </xf>
    <xf numFmtId="0" fontId="3" fillId="0" borderId="0" xfId="0" applyFont="1" applyAlignment="1">
      <alignment horizontal="center"/>
    </xf>
    <xf numFmtId="0" fontId="28" fillId="0" borderId="24" xfId="0" applyFont="1" applyBorder="1" applyAlignment="1">
      <alignment vertical="center"/>
    </xf>
    <xf numFmtId="0" fontId="3" fillId="0" borderId="0" xfId="0" applyFont="1" applyAlignment="1">
      <alignment vertical="center"/>
    </xf>
    <xf numFmtId="0" fontId="3" fillId="0" borderId="24" xfId="0" applyFont="1" applyBorder="1" applyAlignment="1">
      <alignment vertical="center"/>
    </xf>
    <xf numFmtId="0" fontId="3" fillId="0" borderId="10" xfId="0" applyFont="1" applyBorder="1" applyAlignment="1">
      <alignment vertical="center"/>
    </xf>
    <xf numFmtId="165" fontId="3" fillId="0" borderId="10" xfId="0" applyNumberFormat="1" applyFont="1" applyBorder="1" applyAlignment="1">
      <alignment vertical="center"/>
    </xf>
    <xf numFmtId="165" fontId="3" fillId="0" borderId="0" xfId="0" applyNumberFormat="1" applyFont="1" applyAlignment="1">
      <alignment vertical="center"/>
    </xf>
    <xf numFmtId="0" fontId="3" fillId="0" borderId="20" xfId="0" applyFont="1" applyBorder="1" applyAlignment="1">
      <alignment vertical="center"/>
    </xf>
    <xf numFmtId="0" fontId="3" fillId="0" borderId="22" xfId="0" applyFont="1" applyBorder="1" applyAlignment="1">
      <alignment vertical="center"/>
    </xf>
    <xf numFmtId="0" fontId="3" fillId="0" borderId="21" xfId="0" applyFont="1" applyBorder="1" applyAlignment="1">
      <alignment vertical="center"/>
    </xf>
    <xf numFmtId="164" fontId="3" fillId="0" borderId="10" xfId="0" applyNumberFormat="1" applyFont="1" applyBorder="1" applyAlignment="1">
      <alignment vertical="center"/>
    </xf>
    <xf numFmtId="164" fontId="3" fillId="0" borderId="0" xfId="0" applyNumberFormat="1" applyFont="1" applyAlignment="1">
      <alignment vertical="center"/>
    </xf>
    <xf numFmtId="164" fontId="3" fillId="0" borderId="22" xfId="0" applyNumberFormat="1" applyFont="1" applyBorder="1" applyAlignment="1">
      <alignment vertical="center"/>
    </xf>
    <xf numFmtId="0" fontId="3" fillId="0" borderId="0" xfId="0" quotePrefix="1" applyFont="1" applyAlignment="1">
      <alignment horizontal="left" vertical="center"/>
    </xf>
    <xf numFmtId="165" fontId="3" fillId="0" borderId="0" xfId="0" applyNumberFormat="1" applyFont="1" applyAlignment="1" applyProtection="1">
      <alignment horizontal="right" vertical="center"/>
      <protection locked="0"/>
    </xf>
    <xf numFmtId="165" fontId="3" fillId="0" borderId="0" xfId="0" quotePrefix="1" applyNumberFormat="1" applyFont="1" applyAlignment="1" applyProtection="1">
      <alignment horizontal="right" vertical="center"/>
      <protection locked="0"/>
    </xf>
    <xf numFmtId="0" fontId="3" fillId="2" borderId="0" xfId="0" applyFont="1" applyFill="1"/>
    <xf numFmtId="0" fontId="3" fillId="2" borderId="0" xfId="0" applyFont="1" applyFill="1" applyAlignment="1">
      <alignment horizontal="left"/>
    </xf>
    <xf numFmtId="0" fontId="3" fillId="1" borderId="0" xfId="0" applyFont="1" applyFill="1"/>
    <xf numFmtId="0" fontId="3" fillId="0" borderId="0" xfId="0" applyFont="1" applyAlignment="1">
      <alignment horizontal="left"/>
    </xf>
    <xf numFmtId="49" fontId="3" fillId="0" borderId="0" xfId="0" applyNumberFormat="1" applyFont="1" applyAlignment="1">
      <alignment horizontal="left"/>
    </xf>
    <xf numFmtId="0" fontId="3" fillId="0" borderId="8" xfId="0" applyFont="1" applyBorder="1"/>
    <xf numFmtId="0" fontId="3" fillId="0" borderId="10" xfId="0" applyFont="1" applyBorder="1" applyAlignment="1">
      <alignment vertical="top"/>
    </xf>
    <xf numFmtId="0" fontId="3" fillId="0" borderId="23" xfId="0" applyFont="1" applyBorder="1"/>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vertical="center"/>
    </xf>
    <xf numFmtId="0" fontId="3" fillId="0" borderId="23" xfId="0" applyFont="1" applyBorder="1" applyAlignment="1">
      <alignment vertical="center"/>
    </xf>
    <xf numFmtId="0" fontId="3" fillId="0" borderId="0" xfId="0" applyFont="1" applyAlignment="1">
      <alignment vertical="center" wrapText="1"/>
    </xf>
    <xf numFmtId="3" fontId="26" fillId="0" borderId="14" xfId="0" applyNumberFormat="1" applyFont="1" applyBorder="1" applyAlignment="1">
      <alignment horizontal="right" vertical="center"/>
    </xf>
    <xf numFmtId="3" fontId="26" fillId="0" borderId="0" xfId="0" applyNumberFormat="1" applyFont="1" applyAlignment="1">
      <alignment horizontal="right" vertical="center"/>
    </xf>
    <xf numFmtId="0" fontId="2" fillId="0" borderId="0" xfId="0" applyFont="1" applyAlignment="1">
      <alignment vertical="center"/>
    </xf>
    <xf numFmtId="0" fontId="2" fillId="0" borderId="0" xfId="0" applyFont="1" applyAlignment="1">
      <alignment horizontal="left" vertical="center"/>
    </xf>
    <xf numFmtId="0" fontId="3" fillId="0" borderId="0" xfId="0" quotePrefix="1" applyFont="1" applyAlignment="1" applyProtection="1">
      <alignment horizontal="right" vertical="center"/>
      <protection locked="0"/>
    </xf>
    <xf numFmtId="0" fontId="3" fillId="0" borderId="0" xfId="0" applyFont="1" applyAlignment="1">
      <alignment horizontal="right" vertical="center"/>
    </xf>
    <xf numFmtId="0" fontId="26"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2" fillId="0" borderId="0" xfId="0" applyFont="1" applyAlignment="1" applyProtection="1">
      <alignment horizontal="right" vertical="center"/>
      <protection locked="0"/>
    </xf>
    <xf numFmtId="0" fontId="1" fillId="0" borderId="0" xfId="0" applyFont="1" applyAlignment="1">
      <alignment horizontal="left" vertical="center"/>
    </xf>
    <xf numFmtId="0" fontId="1" fillId="0" borderId="0" xfId="0" quotePrefix="1" applyFont="1" applyAlignment="1">
      <alignment horizontal="left" vertical="center"/>
    </xf>
    <xf numFmtId="0" fontId="1" fillId="0" borderId="0" xfId="0" quotePrefix="1" applyFont="1" applyAlignment="1" applyProtection="1">
      <alignment horizontal="right" vertical="center"/>
      <protection locked="0"/>
    </xf>
    <xf numFmtId="0" fontId="1" fillId="0" borderId="0" xfId="0" applyFont="1" applyAlignment="1">
      <alignment horizontal="right" vertical="center"/>
    </xf>
    <xf numFmtId="0" fontId="40" fillId="0" borderId="0" xfId="1" applyFont="1" applyAlignment="1" applyProtection="1"/>
    <xf numFmtId="0" fontId="42" fillId="0" borderId="0" xfId="1" applyFont="1" applyAlignment="1" applyProtection="1"/>
    <xf numFmtId="0" fontId="42" fillId="0" borderId="0" xfId="1" applyFont="1" applyAlignment="1" applyProtection="1">
      <alignment horizontal="left" indent="1"/>
    </xf>
    <xf numFmtId="0" fontId="41" fillId="0" borderId="0" xfId="1" applyFont="1" applyAlignment="1" applyProtection="1"/>
    <xf numFmtId="0" fontId="14" fillId="0" borderId="0" xfId="1" applyFont="1" applyAlignment="1" applyProtection="1"/>
    <xf numFmtId="0" fontId="12" fillId="0" borderId="17" xfId="0" applyFont="1" applyBorder="1" applyProtection="1">
      <protection locked="0"/>
    </xf>
    <xf numFmtId="0" fontId="0" fillId="0" borderId="0" xfId="0" applyAlignment="1" applyProtection="1">
      <alignment horizontal="center" vertical="top"/>
      <protection locked="0"/>
    </xf>
    <xf numFmtId="0" fontId="27" fillId="0" borderId="0" xfId="0" applyFont="1" applyAlignment="1">
      <alignment vertical="center"/>
    </xf>
    <xf numFmtId="0" fontId="37" fillId="0" borderId="0" xfId="0" applyFont="1"/>
    <xf numFmtId="0" fontId="5" fillId="0" borderId="0" xfId="0" applyFont="1" applyAlignment="1">
      <alignment horizontal="center" vertical="top"/>
    </xf>
    <xf numFmtId="0" fontId="25" fillId="0" borderId="10" xfId="0" applyFont="1" applyBorder="1"/>
    <xf numFmtId="0" fontId="44" fillId="0" borderId="0" xfId="0" applyFont="1" applyAlignment="1">
      <alignment vertical="top"/>
    </xf>
    <xf numFmtId="0" fontId="1" fillId="0" borderId="0" xfId="0" applyFont="1"/>
    <xf numFmtId="0" fontId="1" fillId="0" borderId="10" xfId="0" applyFont="1" applyBorder="1"/>
    <xf numFmtId="0" fontId="1" fillId="0" borderId="10" xfId="0" applyFont="1" applyBorder="1" applyAlignment="1">
      <alignment vertical="top"/>
    </xf>
    <xf numFmtId="0" fontId="1" fillId="0" borderId="23" xfId="0" applyFont="1" applyBorder="1"/>
    <xf numFmtId="0" fontId="38" fillId="2" borderId="0" xfId="0" applyFont="1" applyFill="1" applyAlignment="1">
      <alignment vertical="center"/>
    </xf>
    <xf numFmtId="0" fontId="31" fillId="0" borderId="0" xfId="0" applyFont="1" applyAlignment="1">
      <alignment vertical="top"/>
    </xf>
    <xf numFmtId="0" fontId="28" fillId="0" borderId="0" xfId="0" applyFont="1" applyAlignment="1">
      <alignment vertical="top"/>
    </xf>
    <xf numFmtId="0" fontId="28" fillId="0" borderId="10" xfId="0" applyFont="1" applyBorder="1" applyAlignment="1">
      <alignment vertical="top"/>
    </xf>
    <xf numFmtId="0" fontId="28" fillId="0" borderId="23" xfId="0" applyFont="1" applyBorder="1" applyAlignment="1">
      <alignment vertical="top"/>
    </xf>
    <xf numFmtId="0" fontId="37" fillId="2" borderId="0" xfId="0" applyFont="1" applyFill="1"/>
    <xf numFmtId="0" fontId="0" fillId="0" borderId="0" xfId="0" applyAlignment="1">
      <alignment vertical="top"/>
    </xf>
    <xf numFmtId="0" fontId="36" fillId="0" borderId="0" xfId="0" applyFont="1" applyAlignment="1">
      <alignment horizontal="center" vertical="center"/>
    </xf>
    <xf numFmtId="0" fontId="45" fillId="0" borderId="0" xfId="0" applyFont="1" applyAlignment="1">
      <alignment vertical="center"/>
    </xf>
    <xf numFmtId="0" fontId="1" fillId="0" borderId="0" xfId="0" applyFont="1" applyAlignment="1">
      <alignment vertical="center"/>
    </xf>
    <xf numFmtId="0" fontId="1" fillId="0" borderId="10" xfId="0" applyFont="1" applyBorder="1" applyAlignment="1">
      <alignment vertical="center"/>
    </xf>
    <xf numFmtId="0" fontId="1" fillId="0" borderId="23" xfId="0" applyFont="1" applyBorder="1" applyAlignment="1">
      <alignment horizontal="left" vertical="center"/>
    </xf>
    <xf numFmtId="0" fontId="1" fillId="0" borderId="23" xfId="0" applyFont="1" applyBorder="1" applyAlignment="1">
      <alignment vertical="center"/>
    </xf>
    <xf numFmtId="0" fontId="46" fillId="0" borderId="0" xfId="0" applyFont="1" applyAlignment="1">
      <alignment vertical="top"/>
    </xf>
    <xf numFmtId="0" fontId="26" fillId="3" borderId="25"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45" fillId="0" borderId="0" xfId="0" applyFont="1"/>
    <xf numFmtId="0" fontId="1" fillId="0" borderId="8" xfId="0" applyFont="1" applyBorder="1"/>
    <xf numFmtId="0" fontId="0" fillId="2" borderId="0" xfId="0" applyFill="1" applyAlignment="1">
      <alignment horizontal="center" vertical="top"/>
    </xf>
    <xf numFmtId="0" fontId="12" fillId="2" borderId="0" xfId="0" applyFont="1" applyFill="1"/>
    <xf numFmtId="0" fontId="39" fillId="2" borderId="0" xfId="0" applyFont="1" applyFill="1" applyAlignment="1">
      <alignment horizontal="right"/>
    </xf>
    <xf numFmtId="0" fontId="0" fillId="0" borderId="0" xfId="0" applyAlignment="1">
      <alignment horizontal="center" vertical="top"/>
    </xf>
    <xf numFmtId="0" fontId="0" fillId="0" borderId="26" xfId="0" applyBorder="1"/>
    <xf numFmtId="0" fontId="0" fillId="0" borderId="27" xfId="0" applyBorder="1"/>
    <xf numFmtId="0" fontId="0" fillId="0" borderId="8" xfId="0" applyBorder="1"/>
    <xf numFmtId="0" fontId="0" fillId="0" borderId="28" xfId="0" applyBorder="1"/>
    <xf numFmtId="0" fontId="0" fillId="0" borderId="29" xfId="0" applyBorder="1"/>
    <xf numFmtId="0" fontId="38" fillId="0" borderId="0" xfId="0" applyFont="1" applyAlignment="1">
      <alignment vertical="top"/>
    </xf>
    <xf numFmtId="0" fontId="1" fillId="0" borderId="10" xfId="0" applyFont="1" applyBorder="1" applyAlignment="1">
      <alignment horizontal="left" vertical="center"/>
    </xf>
    <xf numFmtId="0" fontId="38" fillId="0" borderId="0" xfId="0" applyFont="1" applyAlignment="1">
      <alignment horizontal="left" vertical="top"/>
    </xf>
    <xf numFmtId="49" fontId="0" fillId="8" borderId="4" xfId="0" applyNumberFormat="1" applyFill="1" applyBorder="1" applyAlignment="1">
      <alignment horizontal="center" vertical="center"/>
    </xf>
    <xf numFmtId="0" fontId="1" fillId="0" borderId="0" xfId="0" applyFont="1" applyAlignment="1" applyProtection="1">
      <alignment horizontal="right" vertical="center"/>
      <protection locked="0"/>
    </xf>
    <xf numFmtId="165" fontId="1" fillId="0" borderId="0" xfId="0" quotePrefix="1" applyNumberFormat="1" applyFont="1" applyAlignment="1" applyProtection="1">
      <alignment horizontal="right" vertical="center"/>
      <protection locked="0"/>
    </xf>
    <xf numFmtId="0" fontId="1" fillId="0" borderId="0" xfId="0" applyFont="1" applyAlignment="1">
      <alignment horizontal="left" vertical="top"/>
    </xf>
    <xf numFmtId="0" fontId="1" fillId="0" borderId="0" xfId="0" quotePrefix="1" applyFont="1" applyAlignment="1">
      <alignment horizontal="left" vertical="top"/>
    </xf>
    <xf numFmtId="165" fontId="1" fillId="0" borderId="0" xfId="0" applyNumberFormat="1" applyFont="1" applyAlignment="1" applyProtection="1">
      <alignment horizontal="left" vertical="top" wrapText="1"/>
      <protection locked="0"/>
    </xf>
    <xf numFmtId="165" fontId="1" fillId="0" borderId="0" xfId="0" applyNumberFormat="1" applyFont="1" applyAlignment="1" applyProtection="1">
      <alignment horizontal="right" vertical="center"/>
      <protection locked="0"/>
    </xf>
    <xf numFmtId="0" fontId="14" fillId="0" borderId="0" xfId="1" applyFont="1" applyAlignment="1" applyProtection="1">
      <protection locked="0"/>
    </xf>
    <xf numFmtId="0" fontId="9" fillId="2" borderId="0" xfId="0" applyFont="1" applyFill="1" applyAlignment="1">
      <alignment horizontal="center"/>
    </xf>
    <xf numFmtId="0" fontId="27" fillId="0" borderId="0" xfId="0" applyFont="1" applyAlignment="1">
      <alignment horizontal="center" vertical="center"/>
    </xf>
    <xf numFmtId="0" fontId="29" fillId="2" borderId="0" xfId="0" applyFont="1" applyFill="1" applyAlignment="1">
      <alignment horizontal="center" vertical="top"/>
    </xf>
    <xf numFmtId="0" fontId="14" fillId="0" borderId="0" xfId="1" applyFont="1" applyAlignment="1" applyProtection="1">
      <alignment horizontal="left"/>
      <protection locked="0"/>
    </xf>
    <xf numFmtId="0" fontId="41" fillId="0" borderId="0" xfId="1" applyFont="1" applyAlignment="1" applyProtection="1">
      <protection locked="0"/>
    </xf>
    <xf numFmtId="0" fontId="33"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1" fillId="0" borderId="0" xfId="0" applyFont="1" applyAlignment="1">
      <alignment horizontal="left" vertical="top" wrapText="1"/>
    </xf>
    <xf numFmtId="0" fontId="23" fillId="11" borderId="0" xfId="0" applyFont="1" applyFill="1" applyAlignment="1">
      <alignment horizontal="center" vertical="top"/>
    </xf>
    <xf numFmtId="0" fontId="23" fillId="11" borderId="16" xfId="0" applyFont="1" applyFill="1" applyBorder="1" applyAlignment="1">
      <alignment horizontal="center" vertical="top"/>
    </xf>
    <xf numFmtId="0" fontId="23" fillId="11" borderId="14" xfId="0" applyFont="1" applyFill="1" applyBorder="1" applyAlignment="1">
      <alignment horizontal="center" vertical="top"/>
    </xf>
    <xf numFmtId="0" fontId="35" fillId="0" borderId="0" xfId="0" applyFont="1" applyAlignment="1">
      <alignment horizontal="right" vertical="center" wrapText="1"/>
    </xf>
    <xf numFmtId="0" fontId="16" fillId="0" borderId="0" xfId="0" applyFont="1" applyAlignment="1">
      <alignment horizontal="center" vertical="center" wrapText="1"/>
    </xf>
    <xf numFmtId="0" fontId="18" fillId="6" borderId="15" xfId="0" applyFont="1" applyFill="1" applyBorder="1" applyAlignment="1">
      <alignment horizontal="center" vertical="center" textRotation="90"/>
    </xf>
    <xf numFmtId="0" fontId="18" fillId="6" borderId="0" xfId="0" applyFont="1" applyFill="1" applyAlignment="1">
      <alignment horizontal="center" vertical="center" textRotation="90"/>
    </xf>
  </cellXfs>
  <cellStyles count="4">
    <cellStyle name="Hyperlink" xfId="1" builtinId="8"/>
    <cellStyle name="Normal 2" xfId="2" xr:uid="{E684F63F-0058-41B5-B04A-FE1D8A1C1B40}"/>
    <cellStyle name="Normal 3" xfId="3" xr:uid="{F93048C9-BA38-467C-BD98-A3064654389C}"/>
    <cellStyle name="Standaard" xfId="0" builtinId="0"/>
  </cellStyles>
  <dxfs count="112">
    <dxf>
      <font>
        <b/>
        <i val="0"/>
        <color auto="1"/>
      </font>
      <fill>
        <patternFill>
          <bgColor theme="9" tint="0.39994506668294322"/>
        </patternFill>
      </fill>
    </dxf>
    <dxf>
      <font>
        <b/>
        <i val="0"/>
        <color theme="0"/>
      </font>
      <fill>
        <patternFill>
          <bgColor theme="9"/>
        </patternFill>
      </fill>
    </dxf>
    <dxf>
      <font>
        <b/>
        <i val="0"/>
        <color auto="1"/>
      </font>
      <fill>
        <patternFill>
          <bgColor theme="8" tint="0.59996337778862885"/>
        </patternFill>
      </fill>
    </dxf>
    <dxf>
      <font>
        <b/>
        <i val="0"/>
        <color auto="1"/>
      </font>
      <fill>
        <patternFill>
          <bgColor theme="8" tint="0.59996337778862885"/>
        </patternFill>
      </fill>
    </dxf>
    <dxf>
      <font>
        <b val="0"/>
        <i val="0"/>
        <color theme="0" tint="-0.499984740745262"/>
      </font>
      <fill>
        <patternFill>
          <bgColor theme="3" tint="0.79998168889431442"/>
        </patternFill>
      </fill>
    </dxf>
    <dxf>
      <font>
        <b/>
        <i val="0"/>
        <color theme="0"/>
      </font>
      <fill>
        <patternFill>
          <bgColor theme="8"/>
        </patternFill>
      </fill>
    </dxf>
    <dxf>
      <font>
        <color theme="8" tint="-0.499984740745262"/>
      </font>
      <fill>
        <patternFill>
          <bgColor theme="8" tint="0.79998168889431442"/>
        </patternFill>
      </fill>
      <border>
        <vertical/>
        <horizontal/>
      </border>
    </dxf>
    <dxf>
      <font>
        <color theme="5" tint="-0.499984740745262"/>
      </font>
      <fill>
        <patternFill>
          <bgColor theme="5" tint="0.79998168889431442"/>
        </patternFill>
      </fill>
      <border>
        <vertical/>
        <horizontal/>
      </border>
    </dxf>
    <dxf>
      <font>
        <color theme="5" tint="-0.24994659260841701"/>
      </font>
    </dxf>
    <dxf>
      <font>
        <color theme="8" tint="-0.24994659260841701"/>
      </font>
    </dxf>
    <dxf>
      <font>
        <b/>
        <i val="0"/>
        <color theme="8" tint="-0.24994659260841701"/>
      </font>
    </dxf>
    <dxf>
      <font>
        <b/>
        <i val="0"/>
        <color theme="9" tint="-0.24994659260841701"/>
      </font>
    </dxf>
    <dxf>
      <fill>
        <patternFill>
          <bgColor theme="8" tint="0.79998168889431442"/>
        </patternFill>
      </fill>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theme="1"/>
      </font>
      <fill>
        <patternFill>
          <bgColor theme="9" tint="0.79998168889431442"/>
        </patternFill>
      </fill>
      <border>
        <left style="thin">
          <color theme="8"/>
        </left>
        <right style="thin">
          <color theme="8"/>
        </right>
        <top style="thin">
          <color theme="8"/>
        </top>
        <bottom style="thin">
          <color theme="8"/>
        </bottom>
        <vertical/>
        <horizontal/>
      </border>
    </dxf>
    <dxf>
      <font>
        <strike/>
        <color theme="8" tint="-0.24994659260841701"/>
      </font>
      <numFmt numFmtId="166" formatCode="#,##0.00;\(#,##0.00\);;@"/>
      <fill>
        <patternFill patternType="gray0625"/>
      </fill>
    </dxf>
    <dxf>
      <font>
        <color theme="0"/>
      </font>
      <fill>
        <patternFill>
          <bgColor theme="9"/>
        </patternFill>
      </fill>
    </dxf>
    <dxf>
      <font>
        <color theme="0"/>
      </font>
      <fill>
        <patternFill>
          <bgColor theme="8"/>
        </patternFill>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8" tint="-0.24994659260841701"/>
      </font>
    </dxf>
    <dxf>
      <font>
        <b/>
        <i val="0"/>
        <color theme="9" tint="-0.24994659260841701"/>
      </font>
    </dxf>
    <dxf>
      <fill>
        <patternFill>
          <bgColor theme="8" tint="0.79998168889431442"/>
        </patternFill>
      </fill>
    </dxf>
    <dxf>
      <fill>
        <patternFill>
          <bgColor theme="4" tint="0.79998168889431442"/>
        </patternFill>
      </fill>
      <border>
        <left style="thin">
          <color theme="4"/>
        </left>
        <right style="thin">
          <color theme="4"/>
        </right>
        <top style="thin">
          <color theme="4"/>
        </top>
        <bottom style="thin">
          <color theme="4"/>
        </bottom>
        <vertical/>
        <horizontal/>
      </border>
    </dxf>
    <dxf>
      <font>
        <color theme="0"/>
      </font>
      <fill>
        <patternFill>
          <bgColor theme="9"/>
        </patternFill>
      </fill>
    </dxf>
    <dxf>
      <font>
        <color theme="0"/>
      </font>
      <fill>
        <patternFill>
          <bgColor theme="8"/>
        </patternFill>
      </fill>
    </dxf>
    <dxf>
      <font>
        <color theme="0"/>
      </font>
      <fill>
        <patternFill>
          <bgColor theme="8"/>
        </patternFill>
      </fill>
    </dxf>
    <dxf>
      <font>
        <strike/>
        <color theme="8" tint="-0.24994659260841701"/>
      </font>
      <numFmt numFmtId="166" formatCode="#,##0.00;\(#,##0.00\);;@"/>
      <fill>
        <patternFill patternType="gray0625"/>
      </fill>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theme="1"/>
      </font>
      <fill>
        <patternFill>
          <bgColor theme="9" tint="0.79998168889431442"/>
        </patternFill>
      </fill>
      <border>
        <left style="thin">
          <color theme="8"/>
        </left>
        <right style="thin">
          <color theme="8"/>
        </right>
        <top style="thin">
          <color theme="8"/>
        </top>
        <bottom style="thin">
          <color theme="8"/>
        </bottom>
        <vertical/>
        <horizontal/>
      </border>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8"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ont>
        <b val="0"/>
        <i val="0"/>
        <color auto="1"/>
      </font>
      <fill>
        <patternFill>
          <bgColor theme="9" tint="0.79998168889431442"/>
        </patternFill>
      </fill>
      <border>
        <left style="thin">
          <color theme="8"/>
        </left>
        <right style="thin">
          <color theme="8"/>
        </right>
        <top style="thin">
          <color theme="8"/>
        </top>
        <bottom style="thin">
          <color theme="8"/>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strike/>
        <color theme="8" tint="-0.24994659260841701"/>
      </font>
      <fill>
        <patternFill patternType="gray0625"/>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9" tint="-0.24994659260841701"/>
      </font>
    </dxf>
    <dxf>
      <font>
        <b/>
        <i val="0"/>
        <color theme="8" tint="-0.24994659260841701"/>
      </font>
    </dxf>
    <dxf>
      <fill>
        <patternFill>
          <bgColor theme="4" tint="0.79998168889431442"/>
        </patternFill>
      </fill>
      <border>
        <left style="thin">
          <color theme="4"/>
        </left>
        <right style="thin">
          <color theme="4"/>
        </right>
        <top style="thin">
          <color theme="4"/>
        </top>
        <bottom style="thin">
          <color theme="4"/>
        </bottom>
      </border>
    </dxf>
    <dxf>
      <font>
        <color theme="0"/>
      </font>
      <fill>
        <patternFill>
          <bgColor theme="9"/>
        </patternFill>
      </fill>
    </dxf>
    <dxf>
      <font>
        <color theme="0"/>
      </font>
      <fill>
        <patternFill>
          <bgColor theme="8"/>
        </patternFill>
      </fill>
    </dxf>
    <dxf>
      <font>
        <color theme="0"/>
      </font>
      <fill>
        <patternFill>
          <bgColor theme="8"/>
        </patternFill>
      </fill>
    </dxf>
    <dxf>
      <font>
        <color theme="0"/>
      </font>
      <fill>
        <patternFill>
          <bgColor theme="9"/>
        </patternFill>
      </fill>
    </dxf>
    <dxf>
      <font>
        <color theme="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strike/>
        <color theme="8" tint="-0.24994659260841701"/>
      </font>
      <numFmt numFmtId="166" formatCode="#,##0.00;\(#,##0.00\);;@"/>
      <fill>
        <patternFill patternType="gray0625"/>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9" tint="-0.24994659260841701"/>
      </font>
    </dxf>
    <dxf>
      <font>
        <b/>
        <i val="0"/>
        <color theme="8"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4" tint="0.79998168889431442"/>
        </patternFill>
      </fill>
      <border>
        <left style="thin">
          <color theme="4"/>
        </left>
        <right style="thin">
          <color theme="4"/>
        </right>
        <top style="thin">
          <color theme="4"/>
        </top>
        <bottom style="thin">
          <color theme="4"/>
        </bottom>
      </border>
    </dxf>
    <dxf>
      <fill>
        <patternFill>
          <bgColor theme="6" tint="0.79998168889431442"/>
        </patternFill>
      </fill>
      <border>
        <left style="thin">
          <color theme="6"/>
        </left>
        <right style="thin">
          <color theme="6"/>
        </right>
        <top style="thin">
          <color theme="6"/>
        </top>
        <bottom style="thin">
          <color theme="6"/>
        </bottom>
        <vertical/>
        <horizontal/>
      </border>
    </dxf>
    <dxf>
      <font>
        <color theme="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color auto="1"/>
      </font>
      <fill>
        <patternFill>
          <bgColor theme="9" tint="0.79998168889431442"/>
        </patternFill>
      </fill>
      <border>
        <left style="thin">
          <color theme="8"/>
        </left>
        <right style="thin">
          <color theme="8"/>
        </right>
        <top style="thin">
          <color theme="8"/>
        </top>
        <bottom style="thin">
          <color theme="8"/>
        </bottom>
        <vertical/>
        <horizontal/>
      </border>
    </dxf>
    <dxf>
      <font>
        <strike/>
        <color auto="1"/>
      </font>
      <numFmt numFmtId="166" formatCode="#,##0.00;\(#,##0.00\);;@"/>
      <fill>
        <patternFill patternType="gray0625"/>
      </fill>
    </dxf>
    <dxf>
      <font>
        <color theme="0"/>
      </font>
      <fill>
        <patternFill>
          <bgColor theme="9"/>
        </patternFill>
      </fill>
    </dxf>
    <dxf>
      <font>
        <color theme="0"/>
      </font>
      <fill>
        <patternFill>
          <bgColor theme="9"/>
        </patternFill>
      </fill>
    </dxf>
    <dxf>
      <font>
        <color theme="0"/>
      </font>
      <fill>
        <patternFill>
          <bgColor theme="8"/>
        </patternFill>
      </fill>
    </dxf>
    <dxf>
      <font>
        <color theme="0"/>
      </font>
      <fill>
        <patternFill>
          <bgColor theme="8"/>
        </patternFill>
      </fill>
    </dxf>
    <dxf>
      <font>
        <color theme="0"/>
      </font>
      <fill>
        <patternFill>
          <bgColor theme="8"/>
        </patternFill>
      </fill>
    </dxf>
    <dxf>
      <font>
        <color theme="0"/>
      </font>
      <fill>
        <patternFill>
          <bgColor theme="8"/>
        </patternFill>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9" tint="-0.24994659260841701"/>
      </font>
    </dxf>
    <dxf>
      <font>
        <b/>
        <i val="0"/>
        <color theme="8"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numFmt numFmtId="167" formatCode=";;;&quot;✔&quot;"/>
    </dxf>
    <dxf>
      <border>
        <left style="thin">
          <color theme="4" tint="-0.24994659260841701"/>
        </left>
        <right style="thin">
          <color theme="4" tint="-0.24994659260841701"/>
        </right>
        <top style="thin">
          <color theme="4" tint="-0.24994659260841701"/>
        </top>
        <bottom style="thin">
          <color theme="4" tint="-0.24994659260841701"/>
        </bottom>
        <vertical/>
        <horizontal/>
      </border>
    </dxf>
    <dxf>
      <fill>
        <patternFill>
          <bgColor theme="9" tint="0.79998168889431442"/>
        </patternFill>
      </fill>
      <border>
        <left style="thin">
          <color theme="8"/>
        </left>
        <right style="thin">
          <color theme="8"/>
        </right>
        <top style="thin">
          <color theme="8"/>
        </top>
        <bottom style="thin">
          <color theme="8"/>
        </bottom>
        <vertical/>
        <horizontal/>
      </border>
    </dxf>
    <dxf>
      <fill>
        <patternFill patternType="gray0625">
          <bgColor theme="0" tint="-4.9989318521683403E-2"/>
        </patternFill>
      </fill>
    </dxf>
    <dxf>
      <font>
        <color theme="0"/>
      </font>
      <fill>
        <patternFill>
          <bgColor theme="8"/>
        </patternFill>
      </fill>
    </dxf>
    <dxf>
      <font>
        <color theme="0"/>
      </font>
      <fill>
        <patternFill>
          <bgColor theme="8"/>
        </patternFill>
      </fill>
    </dxf>
  </dxfs>
  <tableStyles count="0" defaultTableStyle="TableStyleMedium2" defaultPivotStyle="PivotStyleLight16"/>
  <colors>
    <mruColors>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vlaanderen.be/cjm/sites/default/files/2024-12/Leidraad_formulier%20beleidsrelevante%20gegevens_CED_2024.pdf"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microsoft.com/nl-be/microsoft-365/free-office-online-for-the-web"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Balans'!A1"/><Relationship Id="rId1" Type="http://schemas.openxmlformats.org/officeDocument/2006/relationships/hyperlink" Target="#'Vooraf'!A1"/></Relationships>
</file>

<file path=xl/drawings/_rels/drawing3.xml.rels><?xml version="1.0" encoding="UTF-8" standalone="yes"?>
<Relationships xmlns="http://schemas.openxmlformats.org/package/2006/relationships"><Relationship Id="rId2" Type="http://schemas.openxmlformats.org/officeDocument/2006/relationships/hyperlink" Target="#'Resultatenrekening'!A1"/><Relationship Id="rId1" Type="http://schemas.openxmlformats.org/officeDocument/2006/relationships/hyperlink" Target="#'Organisatiekenmerken'!A1"/></Relationships>
</file>

<file path=xl/drawings/_rels/drawing4.xml.rels><?xml version="1.0" encoding="UTF-8" standalone="yes"?>
<Relationships xmlns="http://schemas.openxmlformats.org/package/2006/relationships"><Relationship Id="rId2" Type="http://schemas.openxmlformats.org/officeDocument/2006/relationships/hyperlink" Target="#'Toelichting resultaat'!A1"/><Relationship Id="rId1" Type="http://schemas.openxmlformats.org/officeDocument/2006/relationships/hyperlink" Target="#'Balans'!A1"/></Relationships>
</file>

<file path=xl/drawings/_rels/drawing5.xml.rels><?xml version="1.0" encoding="UTF-8" standalone="yes"?>
<Relationships xmlns="http://schemas.openxmlformats.org/package/2006/relationships"><Relationship Id="rId2" Type="http://schemas.openxmlformats.org/officeDocument/2006/relationships/hyperlink" Target="#'Resultaatsverwerking'!A1"/><Relationship Id="rId1" Type="http://schemas.openxmlformats.org/officeDocument/2006/relationships/hyperlink" Target="#'Resultatenrekening'!A1"/></Relationships>
</file>

<file path=xl/drawings/_rels/drawing6.xml.rels><?xml version="1.0" encoding="UTF-8" standalone="yes"?>
<Relationships xmlns="http://schemas.openxmlformats.org/package/2006/relationships"><Relationship Id="rId2" Type="http://schemas.openxmlformats.org/officeDocument/2006/relationships/hyperlink" Target="#'Werknemers'!A1"/><Relationship Id="rId1" Type="http://schemas.openxmlformats.org/officeDocument/2006/relationships/hyperlink" Target="#'Toelichting resultaat'!A1"/></Relationships>
</file>

<file path=xl/drawings/_rels/drawing7.xml.rels><?xml version="1.0" encoding="UTF-8" standalone="yes"?>
<Relationships xmlns="http://schemas.openxmlformats.org/package/2006/relationships"><Relationship Id="rId2" Type="http://schemas.openxmlformats.org/officeDocument/2006/relationships/hyperlink" Target="#'Samenvatting'!A1"/><Relationship Id="rId1" Type="http://schemas.openxmlformats.org/officeDocument/2006/relationships/hyperlink" Target="#'Resultaatsverwerking'!A1"/></Relationships>
</file>

<file path=xl/drawings/_rels/drawing8.xml.rels><?xml version="1.0" encoding="UTF-8" standalone="yes"?>
<Relationships xmlns="http://schemas.openxmlformats.org/package/2006/relationships"><Relationship Id="rId1" Type="http://schemas.openxmlformats.org/officeDocument/2006/relationships/hyperlink" Target="#'Werknemer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3</xdr:col>
      <xdr:colOff>681319</xdr:colOff>
      <xdr:row>1</xdr:row>
      <xdr:rowOff>458725</xdr:rowOff>
    </xdr:to>
    <xdr:pic>
      <xdr:nvPicPr>
        <xdr:cNvPr id="2" name="Afbeelding 1">
          <a:extLst>
            <a:ext uri="{FF2B5EF4-FFF2-40B4-BE49-F238E27FC236}">
              <a16:creationId xmlns:a16="http://schemas.microsoft.com/office/drawing/2014/main" id="{8CE97CF7-30F2-4D0F-8BD6-940B486BE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28600"/>
          <a:ext cx="2850479" cy="420625"/>
        </a:xfrm>
        <a:prstGeom prst="rect">
          <a:avLst/>
        </a:prstGeom>
      </xdr:spPr>
    </xdr:pic>
    <xdr:clientData/>
  </xdr:twoCellAnchor>
  <xdr:twoCellAnchor editAs="oneCell">
    <xdr:from>
      <xdr:col>10</xdr:col>
      <xdr:colOff>500965</xdr:colOff>
      <xdr:row>0</xdr:row>
      <xdr:rowOff>140475</xdr:rowOff>
    </xdr:from>
    <xdr:to>
      <xdr:col>12</xdr:col>
      <xdr:colOff>1318</xdr:colOff>
      <xdr:row>2</xdr:row>
      <xdr:rowOff>148590</xdr:rowOff>
    </xdr:to>
    <xdr:pic>
      <xdr:nvPicPr>
        <xdr:cNvPr id="3" name="Afbeelding 2">
          <a:extLst>
            <a:ext uri="{FF2B5EF4-FFF2-40B4-BE49-F238E27FC236}">
              <a16:creationId xmlns:a16="http://schemas.microsoft.com/office/drawing/2014/main" id="{EE460F5F-00B6-4849-8AFF-CCDC1FAE59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5345" y="140475"/>
          <a:ext cx="1601568" cy="650100"/>
        </a:xfrm>
        <a:prstGeom prst="rect">
          <a:avLst/>
        </a:prstGeom>
      </xdr:spPr>
    </xdr:pic>
    <xdr:clientData/>
  </xdr:twoCellAnchor>
  <xdr:twoCellAnchor>
    <xdr:from>
      <xdr:col>2</xdr:col>
      <xdr:colOff>26670</xdr:colOff>
      <xdr:row>8</xdr:row>
      <xdr:rowOff>28575</xdr:rowOff>
    </xdr:from>
    <xdr:to>
      <xdr:col>4</xdr:col>
      <xdr:colOff>754380</xdr:colOff>
      <xdr:row>33</xdr:row>
      <xdr:rowOff>19050</xdr:rowOff>
    </xdr:to>
    <xdr:sp macro="" textlink="">
      <xdr:nvSpPr>
        <xdr:cNvPr id="4" name="Tekstvak 3">
          <a:extLst>
            <a:ext uri="{FF2B5EF4-FFF2-40B4-BE49-F238E27FC236}">
              <a16:creationId xmlns:a16="http://schemas.microsoft.com/office/drawing/2014/main" id="{854F17E0-FEE5-4DD4-BD1B-EEA6240A82E9}"/>
            </a:ext>
          </a:extLst>
        </xdr:cNvPr>
        <xdr:cNvSpPr txBox="1"/>
      </xdr:nvSpPr>
      <xdr:spPr>
        <a:xfrm>
          <a:off x="346710" y="1979295"/>
          <a:ext cx="3554730" cy="387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BE" sz="1050">
              <a:solidFill>
                <a:schemeClr val="dk1"/>
              </a:solidFill>
              <a:effectLst/>
              <a:latin typeface="+mn-lt"/>
              <a:ea typeface="+mn-ea"/>
              <a:cs typeface="+mn-cs"/>
            </a:rPr>
            <a:t>Dit sjabloon moet ingevuld worden in het kader van een verantwoording van een werkingssubsidie binnen het</a:t>
          </a:r>
          <a:r>
            <a:rPr lang="nl-BE" sz="1050" baseline="0">
              <a:solidFill>
                <a:schemeClr val="dk1"/>
              </a:solidFill>
              <a:effectLst/>
              <a:latin typeface="+mn-lt"/>
              <a:ea typeface="+mn-ea"/>
              <a:cs typeface="+mn-cs"/>
            </a:rPr>
            <a:t> Cultureelerfgoeddecreet</a:t>
          </a:r>
          <a:r>
            <a:rPr lang="nl-BE" sz="1050">
              <a:solidFill>
                <a:schemeClr val="dk1"/>
              </a:solidFill>
              <a:effectLst/>
              <a:latin typeface="+mn-lt"/>
              <a:ea typeface="+mn-ea"/>
              <a:cs typeface="+mn-cs"/>
            </a:rPr>
            <a:t>.</a:t>
          </a:r>
        </a:p>
        <a:p>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l-BE" sz="1050" b="1" i="0" u="none" strike="noStrike" kern="0" cap="none" spc="0" normalizeH="0" baseline="0" noProof="0">
              <a:ln>
                <a:noFill/>
              </a:ln>
              <a:solidFill>
                <a:prstClr val="black"/>
              </a:solidFill>
              <a:effectLst/>
              <a:uLnTx/>
              <a:uFillTx/>
              <a:latin typeface="+mn-lt"/>
              <a:ea typeface="+mn-ea"/>
              <a:cs typeface="+mn-cs"/>
            </a:rPr>
            <a:t>Invulinstructies</a:t>
          </a:r>
          <a:r>
            <a:rPr kumimoji="0" lang="nl-BE" sz="1050" b="0" i="0" u="none" strike="noStrike" kern="0" cap="none" spc="0" normalizeH="0" baseline="0" noProof="0">
              <a:ln>
                <a:noFill/>
              </a:ln>
              <a:solidFill>
                <a:prstClr val="black"/>
              </a:solidFill>
              <a:effectLst/>
              <a:uLnTx/>
              <a:uFillTx/>
              <a:latin typeface="+mn-lt"/>
              <a:ea typeface="+mn-ea"/>
              <a:cs typeface="+mn-cs"/>
            </a:rPr>
            <a:t> per werkblad vindt u onderaan op dit blad. De volledige handleiding kunt u via onderstaande link downloaden: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Vul enkel die velden in die hiervoor voorzien zijn (zie ook ‘</a:t>
          </a:r>
          <a:r>
            <a:rPr lang="nl-BE" sz="1050" b="1">
              <a:solidFill>
                <a:schemeClr val="dk1"/>
              </a:solidFill>
              <a:effectLst/>
              <a:latin typeface="+mn-lt"/>
              <a:ea typeface="+mn-ea"/>
              <a:cs typeface="+mn-cs"/>
            </a:rPr>
            <a:t>Gebruikte kleurcodes</a:t>
          </a:r>
          <a:r>
            <a:rPr lang="nl-BE" sz="1050">
              <a:solidFill>
                <a:schemeClr val="dk1"/>
              </a:solidFill>
              <a:effectLst/>
              <a:latin typeface="+mn-lt"/>
              <a:ea typeface="+mn-ea"/>
              <a:cs typeface="+mn-cs"/>
            </a:rPr>
            <a:t>’ rechts).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Gebruik steeds de </a:t>
          </a:r>
          <a:r>
            <a:rPr lang="nl-BE" sz="1050" b="1">
              <a:solidFill>
                <a:schemeClr val="dk1"/>
              </a:solidFill>
              <a:effectLst/>
              <a:latin typeface="+mn-lt"/>
              <a:ea typeface="+mn-ea"/>
              <a:cs typeface="+mn-cs"/>
            </a:rPr>
            <a:t>boekhoudkundige regels </a:t>
          </a:r>
          <a:r>
            <a:rPr lang="nl-BE" sz="1050">
              <a:solidFill>
                <a:schemeClr val="dk1"/>
              </a:solidFill>
              <a:effectLst/>
              <a:latin typeface="+mn-lt"/>
              <a:ea typeface="+mn-ea"/>
              <a:cs typeface="+mn-cs"/>
            </a:rPr>
            <a:t>die op uw organisatie van toepassing zijn.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Los alle </a:t>
          </a:r>
          <a:r>
            <a:rPr lang="nl-BE" sz="1050" b="1">
              <a:solidFill>
                <a:schemeClr val="dk1"/>
              </a:solidFill>
              <a:effectLst/>
              <a:latin typeface="+mn-lt"/>
              <a:ea typeface="+mn-ea"/>
              <a:cs typeface="+mn-cs"/>
            </a:rPr>
            <a:t>foutmeldingen</a:t>
          </a:r>
          <a:r>
            <a:rPr lang="nl-BE" sz="1050">
              <a:solidFill>
                <a:schemeClr val="dk1"/>
              </a:solidFill>
              <a:effectLst/>
              <a:latin typeface="+mn-lt"/>
              <a:ea typeface="+mn-ea"/>
              <a:cs typeface="+mn-cs"/>
            </a:rPr>
            <a:t> op vooraleer u het sjabloon indient via een daartoe bestemde KIOSK-module. Fouten worden samengevat zowel bovenaan op elk blad van dit sjabloon, als gezamenlijk op blad ‘Samenvatting’.</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Gebruik</a:t>
          </a:r>
          <a:r>
            <a:rPr lang="nl-BE" sz="1050" baseline="0">
              <a:solidFill>
                <a:schemeClr val="dk1"/>
              </a:solidFill>
              <a:effectLst/>
              <a:latin typeface="+mn-lt"/>
              <a:ea typeface="+mn-ea"/>
              <a:cs typeface="+mn-cs"/>
            </a:rPr>
            <a:t> b</a:t>
          </a:r>
          <a:r>
            <a:rPr lang="nl-BE" sz="1050">
              <a:solidFill>
                <a:schemeClr val="dk1"/>
              </a:solidFill>
              <a:effectLst/>
              <a:latin typeface="+mn-lt"/>
              <a:ea typeface="+mn-ea"/>
              <a:cs typeface="+mn-cs"/>
            </a:rPr>
            <a:t>ij het </a:t>
          </a:r>
          <a:r>
            <a:rPr lang="nl-BE" sz="1050" b="1">
              <a:solidFill>
                <a:schemeClr val="dk1"/>
              </a:solidFill>
              <a:effectLst/>
              <a:latin typeface="+mn-lt"/>
              <a:ea typeface="+mn-ea"/>
              <a:cs typeface="+mn-cs"/>
            </a:rPr>
            <a:t>plakken van data </a:t>
          </a:r>
          <a:r>
            <a:rPr lang="nl-BE" sz="1050">
              <a:solidFill>
                <a:schemeClr val="dk1"/>
              </a:solidFill>
              <a:effectLst/>
              <a:latin typeface="+mn-lt"/>
              <a:ea typeface="+mn-ea"/>
              <a:cs typeface="+mn-cs"/>
            </a:rPr>
            <a:t>exclusief de </a:t>
          </a:r>
          <a:r>
            <a:rPr lang="nl-BE" sz="1050" b="0">
              <a:solidFill>
                <a:schemeClr val="dk1"/>
              </a:solidFill>
              <a:effectLst/>
              <a:latin typeface="+mn-lt"/>
              <a:ea typeface="+mn-ea"/>
              <a:cs typeface="+mn-cs"/>
            </a:rPr>
            <a:t>‘waarden plakken’</a:t>
          </a:r>
          <a:r>
            <a:rPr lang="nl-BE" sz="1050">
              <a:solidFill>
                <a:schemeClr val="dk1"/>
              </a:solidFill>
              <a:effectLst/>
              <a:latin typeface="+mn-lt"/>
              <a:ea typeface="+mn-ea"/>
              <a:cs typeface="+mn-cs"/>
            </a:rPr>
            <a:t>-functie om problemen met de lay-out te voorkomen.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b="0">
              <a:solidFill>
                <a:schemeClr val="dk1"/>
              </a:solidFill>
              <a:effectLst/>
              <a:latin typeface="+mn-lt"/>
              <a:ea typeface="+mn-ea"/>
              <a:cs typeface="+mn-cs"/>
            </a:rPr>
            <a:t>Verander de </a:t>
          </a:r>
          <a:r>
            <a:rPr lang="nl-BE" sz="1050" b="1">
              <a:solidFill>
                <a:schemeClr val="dk1"/>
              </a:solidFill>
              <a:effectLst/>
              <a:latin typeface="+mn-lt"/>
              <a:ea typeface="+mn-ea"/>
              <a:cs typeface="+mn-cs"/>
            </a:rPr>
            <a:t>structuur van het sjabloon </a:t>
          </a:r>
          <a:r>
            <a:rPr lang="nl-BE" sz="1050" b="0">
              <a:solidFill>
                <a:schemeClr val="dk1"/>
              </a:solidFill>
              <a:effectLst/>
              <a:latin typeface="+mn-lt"/>
              <a:ea typeface="+mn-ea"/>
              <a:cs typeface="+mn-cs"/>
            </a:rPr>
            <a:t>niet</a:t>
          </a:r>
          <a:r>
            <a:rPr lang="nl-BE" sz="1050" b="1">
              <a:solidFill>
                <a:schemeClr val="dk1"/>
              </a:solidFill>
              <a:effectLst/>
              <a:latin typeface="+mn-lt"/>
              <a:ea typeface="+mn-ea"/>
              <a:cs typeface="+mn-cs"/>
            </a:rPr>
            <a:t> </a:t>
          </a:r>
          <a:r>
            <a:rPr lang="nl-BE" sz="1050">
              <a:solidFill>
                <a:schemeClr val="dk1"/>
              </a:solidFill>
              <a:effectLst/>
              <a:latin typeface="+mn-lt"/>
              <a:ea typeface="+mn-ea"/>
              <a:cs typeface="+mn-cs"/>
            </a:rPr>
            <a:t>door bv. rijen / kolommen te verplaatsen, toe te voegen of te verwijderen.</a:t>
          </a:r>
        </a:p>
      </xdr:txBody>
    </xdr:sp>
    <xdr:clientData/>
  </xdr:twoCellAnchor>
  <xdr:twoCellAnchor>
    <xdr:from>
      <xdr:col>7</xdr:col>
      <xdr:colOff>7620</xdr:colOff>
      <xdr:row>24</xdr:row>
      <xdr:rowOff>91440</xdr:rowOff>
    </xdr:from>
    <xdr:to>
      <xdr:col>11</xdr:col>
      <xdr:colOff>7620</xdr:colOff>
      <xdr:row>31</xdr:row>
      <xdr:rowOff>114300</xdr:rowOff>
    </xdr:to>
    <xdr:sp macro="" textlink="">
      <xdr:nvSpPr>
        <xdr:cNvPr id="8" name="Tekstvak 7">
          <a:extLst>
            <a:ext uri="{FF2B5EF4-FFF2-40B4-BE49-F238E27FC236}">
              <a16:creationId xmlns:a16="http://schemas.microsoft.com/office/drawing/2014/main" id="{405B65A1-276F-4B89-BA31-AA7384AA4AC9}"/>
            </a:ext>
          </a:extLst>
        </xdr:cNvPr>
        <xdr:cNvSpPr txBox="1"/>
      </xdr:nvSpPr>
      <xdr:spPr>
        <a:xfrm>
          <a:off x="3970020" y="4472940"/>
          <a:ext cx="6057900" cy="1120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BE" sz="1050" b="0" baseline="0">
              <a:solidFill>
                <a:schemeClr val="dk1"/>
              </a:solidFill>
              <a:effectLst/>
              <a:latin typeface="+mn-lt"/>
              <a:ea typeface="+mn-ea"/>
              <a:cs typeface="+mn-cs"/>
            </a:rPr>
            <a:t>Dit bestand is geoptimaliseerd voor </a:t>
          </a:r>
          <a:r>
            <a:rPr lang="nl-BE" sz="1050" b="1" baseline="0">
              <a:solidFill>
                <a:schemeClr val="dk1"/>
              </a:solidFill>
              <a:effectLst/>
              <a:latin typeface="+mn-lt"/>
              <a:ea typeface="+mn-ea"/>
              <a:cs typeface="+mn-cs"/>
            </a:rPr>
            <a:t>Microsoft Excel 365</a:t>
          </a:r>
          <a:r>
            <a:rPr lang="nl-BE" sz="1050" b="0" baseline="0">
              <a:solidFill>
                <a:schemeClr val="dk1"/>
              </a:solidFill>
              <a:effectLst/>
              <a:latin typeface="+mn-lt"/>
              <a:ea typeface="+mn-ea"/>
              <a:cs typeface="+mn-cs"/>
            </a:rPr>
            <a:t>, maar werd ontworpen met het oog op maximale compatibiliteit met oudere versies van Excel alsook met alternatieve software.</a:t>
          </a:r>
        </a:p>
        <a:p>
          <a:endParaRPr lang="nl-BE" sz="1050" b="0" baseline="0">
            <a:solidFill>
              <a:schemeClr val="dk1"/>
            </a:solidFill>
            <a:effectLst/>
            <a:latin typeface="+mn-lt"/>
            <a:ea typeface="+mn-ea"/>
            <a:cs typeface="+mn-cs"/>
          </a:endParaRPr>
        </a:p>
        <a:p>
          <a:r>
            <a:rPr lang="nl-BE" sz="1050" b="0" baseline="0">
              <a:solidFill>
                <a:schemeClr val="dk1"/>
              </a:solidFill>
              <a:effectLst/>
              <a:latin typeface="+mn-lt"/>
              <a:ea typeface="+mn-ea"/>
              <a:cs typeface="+mn-cs"/>
            </a:rPr>
            <a:t>Als u technische problemen ervaart bij het invullen van de cijferbijlage, of u heeft geen toegang tot een recente desktopversie van Microsoft Excel, dan kunt u een gratis online alternatief gebruiken op:</a:t>
          </a:r>
        </a:p>
      </xdr:txBody>
    </xdr:sp>
    <xdr:clientData/>
  </xdr:twoCellAnchor>
  <xdr:twoCellAnchor>
    <xdr:from>
      <xdr:col>2</xdr:col>
      <xdr:colOff>233045</xdr:colOff>
      <xdr:row>16</xdr:row>
      <xdr:rowOff>155575</xdr:rowOff>
    </xdr:from>
    <xdr:to>
      <xdr:col>4</xdr:col>
      <xdr:colOff>657225</xdr:colOff>
      <xdr:row>18</xdr:row>
      <xdr:rowOff>34925</xdr:rowOff>
    </xdr:to>
    <xdr:sp macro="" textlink="">
      <xdr:nvSpPr>
        <xdr:cNvPr id="5" name="Tekstvak 4">
          <a:hlinkClick xmlns:r="http://schemas.openxmlformats.org/officeDocument/2006/relationships" r:id="rId3"/>
          <a:extLst>
            <a:ext uri="{FF2B5EF4-FFF2-40B4-BE49-F238E27FC236}">
              <a16:creationId xmlns:a16="http://schemas.microsoft.com/office/drawing/2014/main" id="{50013143-DFD9-4447-AEF7-918A49F6EF85}"/>
            </a:ext>
          </a:extLst>
        </xdr:cNvPr>
        <xdr:cNvSpPr txBox="1"/>
      </xdr:nvSpPr>
      <xdr:spPr>
        <a:xfrm>
          <a:off x="556895" y="3175000"/>
          <a:ext cx="324358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nl-BE" sz="1000" u="sng" baseline="0"/>
            <a:t>L</a:t>
          </a:r>
          <a:r>
            <a:rPr lang="nl-BE" sz="1000" u="sng"/>
            <a:t>eidraad bij het invullen van het formulier</a:t>
          </a:r>
        </a:p>
      </xdr:txBody>
    </xdr:sp>
    <xdr:clientData/>
  </xdr:twoCellAnchor>
  <xdr:twoCellAnchor>
    <xdr:from>
      <xdr:col>7</xdr:col>
      <xdr:colOff>44450</xdr:colOff>
      <xdr:row>29</xdr:row>
      <xdr:rowOff>31750</xdr:rowOff>
    </xdr:from>
    <xdr:to>
      <xdr:col>10</xdr:col>
      <xdr:colOff>989965</xdr:colOff>
      <xdr:row>30</xdr:row>
      <xdr:rowOff>127635</xdr:rowOff>
    </xdr:to>
    <xdr:sp macro="" textlink="">
      <xdr:nvSpPr>
        <xdr:cNvPr id="6" name="Tekstvak 5">
          <a:hlinkClick xmlns:r="http://schemas.openxmlformats.org/officeDocument/2006/relationships" r:id="rId4"/>
          <a:extLst>
            <a:ext uri="{FF2B5EF4-FFF2-40B4-BE49-F238E27FC236}">
              <a16:creationId xmlns:a16="http://schemas.microsoft.com/office/drawing/2014/main" id="{EC7EAD3A-D75A-4260-9238-590686CC843D}"/>
            </a:ext>
          </a:extLst>
        </xdr:cNvPr>
        <xdr:cNvSpPr txBox="1"/>
      </xdr:nvSpPr>
      <xdr:spPr>
        <a:xfrm>
          <a:off x="4502150" y="5181600"/>
          <a:ext cx="5022215" cy="273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nl-BE" sz="1050" b="0" u="sng" baseline="0">
              <a:solidFill>
                <a:schemeClr val="dk1"/>
              </a:solidFill>
              <a:effectLst/>
              <a:latin typeface="+mn-lt"/>
              <a:ea typeface="+mn-ea"/>
              <a:cs typeface="+mn-cs"/>
            </a:rPr>
            <a:t>https://www.microsoft.com/nl-be/microsoft-365/free-office-online-for-the-web</a:t>
          </a:r>
          <a:endParaRPr lang="nl-BE" sz="1050"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1216026</xdr:colOff>
      <xdr:row>1</xdr:row>
      <xdr:rowOff>98423</xdr:rowOff>
    </xdr:from>
    <xdr:to>
      <xdr:col>34</xdr:col>
      <xdr:colOff>1</xdr:colOff>
      <xdr:row>2</xdr:row>
      <xdr:rowOff>164123</xdr:rowOff>
    </xdr:to>
    <xdr:sp macro="" textlink="$H$1">
      <xdr:nvSpPr>
        <xdr:cNvPr id="2" name="Tekstvak 1">
          <a:extLst>
            <a:ext uri="{FF2B5EF4-FFF2-40B4-BE49-F238E27FC236}">
              <a16:creationId xmlns:a16="http://schemas.microsoft.com/office/drawing/2014/main" id="{26609526-AE6D-4BE7-9965-70C0C57C172F}"/>
            </a:ext>
          </a:extLst>
        </xdr:cNvPr>
        <xdr:cNvSpPr txBox="1"/>
      </xdr:nvSpPr>
      <xdr:spPr>
        <a:xfrm>
          <a:off x="2656206" y="410843"/>
          <a:ext cx="2837815" cy="187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C58FB552-E2E7-4444-946B-463A628A951D}" type="TxLink">
            <a:rPr lang="en-US" sz="1000" b="1" i="0" u="none" strike="noStrike">
              <a:solidFill>
                <a:srgbClr val="952424"/>
              </a:solidFill>
              <a:latin typeface="Calibri"/>
              <a:ea typeface="Calibri"/>
              <a:cs typeface="Calibri"/>
            </a:rPr>
            <a:pPr algn="l"/>
            <a:t>Vul verplichte velden in.  </a:t>
          </a:fld>
          <a:endParaRPr lang="nl-BE" sz="1000"/>
        </a:p>
      </xdr:txBody>
    </xdr:sp>
    <xdr:clientData/>
  </xdr:twoCellAnchor>
  <xdr:twoCellAnchor>
    <xdr:from>
      <xdr:col>2</xdr:col>
      <xdr:colOff>1183639</xdr:colOff>
      <xdr:row>0</xdr:row>
      <xdr:rowOff>55880</xdr:rowOff>
    </xdr:from>
    <xdr:to>
      <xdr:col>42</xdr:col>
      <xdr:colOff>277639</xdr:colOff>
      <xdr:row>0</xdr:row>
      <xdr:rowOff>251120</xdr:rowOff>
    </xdr:to>
    <xdr:sp macro="" textlink="Vooraf!C6">
      <xdr:nvSpPr>
        <xdr:cNvPr id="3" name="Tekstvak 2">
          <a:extLst>
            <a:ext uri="{FF2B5EF4-FFF2-40B4-BE49-F238E27FC236}">
              <a16:creationId xmlns:a16="http://schemas.microsoft.com/office/drawing/2014/main" id="{7350F535-4134-49F8-B728-84C4D74AA2FA}"/>
            </a:ext>
          </a:extLst>
        </xdr:cNvPr>
        <xdr:cNvSpPr txBox="1"/>
      </xdr:nvSpPr>
      <xdr:spPr>
        <a:xfrm>
          <a:off x="2631439" y="55880"/>
          <a:ext cx="9000000" cy="195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D90568D-AE24-462E-B734-694EA79AB3F0}" type="TxLink">
            <a:rPr lang="en-US" sz="1000" b="1" i="0" u="none" strike="noStrike">
              <a:solidFill>
                <a:srgbClr val="952424"/>
              </a:solidFill>
              <a:latin typeface="Calibri"/>
              <a:ea typeface="Calibri"/>
              <a:cs typeface="Calibri"/>
            </a:rPr>
            <a:pPr/>
            <a:t> </a:t>
          </a:fld>
          <a:endParaRPr lang="nl-BE" sz="600"/>
        </a:p>
      </xdr:txBody>
    </xdr:sp>
    <xdr:clientData/>
  </xdr:twoCellAnchor>
  <xdr:twoCellAnchor>
    <xdr:from>
      <xdr:col>1</xdr:col>
      <xdr:colOff>0</xdr:colOff>
      <xdr:row>0</xdr:row>
      <xdr:rowOff>63500</xdr:rowOff>
    </xdr:from>
    <xdr:to>
      <xdr:col>1</xdr:col>
      <xdr:colOff>1092200</xdr:colOff>
      <xdr:row>0</xdr:row>
      <xdr:rowOff>279400</xdr:rowOff>
    </xdr:to>
    <xdr:sp macro="" textlink="">
      <xdr:nvSpPr>
        <xdr:cNvPr id="4" name="shpTerug">
          <a:hlinkClick xmlns:r="http://schemas.openxmlformats.org/officeDocument/2006/relationships" r:id="rId1" tooltip="Ga naar blad 'Vooraf'"/>
          <a:extLst>
            <a:ext uri="{FF2B5EF4-FFF2-40B4-BE49-F238E27FC236}">
              <a16:creationId xmlns:a16="http://schemas.microsoft.com/office/drawing/2014/main" id="{424BC23A-0EE9-9495-0E85-C35AC0CD7DFA}"/>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1</xdr:col>
      <xdr:colOff>1092200</xdr:colOff>
      <xdr:row>0</xdr:row>
      <xdr:rowOff>63500</xdr:rowOff>
    </xdr:from>
    <xdr:to>
      <xdr:col>2</xdr:col>
      <xdr:colOff>946150</xdr:colOff>
      <xdr:row>0</xdr:row>
      <xdr:rowOff>279400</xdr:rowOff>
    </xdr:to>
    <xdr:sp macro="" textlink="">
      <xdr:nvSpPr>
        <xdr:cNvPr id="5" name="shpVolgende">
          <a:hlinkClick xmlns:r="http://schemas.openxmlformats.org/officeDocument/2006/relationships" r:id="rId2" tooltip="Ga naar blad 'Balans'"/>
          <a:extLst>
            <a:ext uri="{FF2B5EF4-FFF2-40B4-BE49-F238E27FC236}">
              <a16:creationId xmlns:a16="http://schemas.microsoft.com/office/drawing/2014/main" id="{2200265A-0D16-0D7A-75F1-9B75B5107790}"/>
            </a:ext>
          </a:extLst>
        </xdr:cNvPr>
        <xdr:cNvSpPr/>
      </xdr:nvSpPr>
      <xdr:spPr>
        <a:xfrm>
          <a:off x="1254125" y="63500"/>
          <a:ext cx="1092200" cy="215900"/>
        </a:xfrm>
        <a:prstGeom prst="homePlate">
          <a:avLst/>
        </a:prstGeom>
        <a:solidFill>
          <a:srgbClr val="2B979D"/>
        </a:solidFill>
        <a:ln>
          <a:solidFill>
            <a:srgbClr val="164B4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1659891</xdr:colOff>
      <xdr:row>1</xdr:row>
      <xdr:rowOff>114935</xdr:rowOff>
    </xdr:from>
    <xdr:to>
      <xdr:col>12</xdr:col>
      <xdr:colOff>870586</xdr:colOff>
      <xdr:row>2</xdr:row>
      <xdr:rowOff>110490</xdr:rowOff>
    </xdr:to>
    <xdr:sp macro="" textlink="$Y$1">
      <xdr:nvSpPr>
        <xdr:cNvPr id="10" name="Tekstvak 9">
          <a:extLst>
            <a:ext uri="{FF2B5EF4-FFF2-40B4-BE49-F238E27FC236}">
              <a16:creationId xmlns:a16="http://schemas.microsoft.com/office/drawing/2014/main" id="{4F9306FE-802E-46C4-8A1C-C16F66394B32}"/>
            </a:ext>
          </a:extLst>
        </xdr:cNvPr>
        <xdr:cNvSpPr txBox="1"/>
      </xdr:nvSpPr>
      <xdr:spPr>
        <a:xfrm>
          <a:off x="2517141" y="419735"/>
          <a:ext cx="5487670" cy="167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2E7C4422-71A0-4A99-B076-DD788F61CFC0}" type="TxLink">
            <a:rPr lang="en-US" sz="1000" b="1" i="0" u="none" strike="noStrike">
              <a:solidFill>
                <a:srgbClr val="6F6813"/>
              </a:solidFill>
              <a:latin typeface="Calibri"/>
              <a:ea typeface="Calibri"/>
              <a:cs typeface="Calibri"/>
            </a:rPr>
            <a:pPr algn="l"/>
            <a:t> </a:t>
          </a:fld>
          <a:endParaRPr lang="nl-BE" sz="1000"/>
        </a:p>
      </xdr:txBody>
    </xdr:sp>
    <xdr:clientData/>
  </xdr:twoCellAnchor>
  <xdr:twoCellAnchor>
    <xdr:from>
      <xdr:col>9</xdr:col>
      <xdr:colOff>1654808</xdr:colOff>
      <xdr:row>0</xdr:row>
      <xdr:rowOff>55878</xdr:rowOff>
    </xdr:from>
    <xdr:to>
      <xdr:col>61</xdr:col>
      <xdr:colOff>596408</xdr:colOff>
      <xdr:row>0</xdr:row>
      <xdr:rowOff>241593</xdr:rowOff>
    </xdr:to>
    <xdr:sp macro="" textlink="Vooraf!C6">
      <xdr:nvSpPr>
        <xdr:cNvPr id="2" name="Tekstvak 1">
          <a:extLst>
            <a:ext uri="{FF2B5EF4-FFF2-40B4-BE49-F238E27FC236}">
              <a16:creationId xmlns:a16="http://schemas.microsoft.com/office/drawing/2014/main" id="{E39104D8-0C19-46DC-B792-D2BECF1303DA}"/>
            </a:ext>
          </a:extLst>
        </xdr:cNvPr>
        <xdr:cNvSpPr txBox="1"/>
      </xdr:nvSpPr>
      <xdr:spPr>
        <a:xfrm>
          <a:off x="2512058" y="55878"/>
          <a:ext cx="9000000" cy="185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DC213B5C-488A-4A20-939F-C16FD4F8441E}" type="TxLink">
            <a:rPr lang="en-US" sz="1000" b="1" i="0" u="none" strike="noStrike">
              <a:solidFill>
                <a:srgbClr val="952424"/>
              </a:solidFill>
              <a:latin typeface="Calibri"/>
              <a:ea typeface="Calibri"/>
              <a:cs typeface="Calibri"/>
            </a:rPr>
            <a:pPr/>
            <a:t> </a:t>
          </a:fld>
          <a:endParaRPr lang="nl-BE" sz="800"/>
        </a:p>
      </xdr:txBody>
    </xdr:sp>
    <xdr:clientData/>
  </xdr:twoCellAnchor>
  <xdr:twoCellAnchor>
    <xdr:from>
      <xdr:col>9</xdr:col>
      <xdr:colOff>1656079</xdr:colOff>
      <xdr:row>1</xdr:row>
      <xdr:rowOff>114935</xdr:rowOff>
    </xdr:from>
    <xdr:to>
      <xdr:col>57</xdr:col>
      <xdr:colOff>327529</xdr:colOff>
      <xdr:row>3</xdr:row>
      <xdr:rowOff>0</xdr:rowOff>
    </xdr:to>
    <xdr:sp macro="" textlink="$X$1">
      <xdr:nvSpPr>
        <xdr:cNvPr id="3" name="Tekstvak 2">
          <a:extLst>
            <a:ext uri="{FF2B5EF4-FFF2-40B4-BE49-F238E27FC236}">
              <a16:creationId xmlns:a16="http://schemas.microsoft.com/office/drawing/2014/main" id="{9626EBC2-7D16-4E2B-B471-5FF27AD8536B}"/>
            </a:ext>
          </a:extLst>
        </xdr:cNvPr>
        <xdr:cNvSpPr txBox="1"/>
      </xdr:nvSpPr>
      <xdr:spPr>
        <a:xfrm>
          <a:off x="2503804" y="419735"/>
          <a:ext cx="6120000" cy="17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DAE6F791-AB19-4E75-8BC6-9C0FB4B6E45E}" type="TxLink">
            <a:rPr lang="en-US" sz="1000" b="1" i="0" u="none" strike="noStrike">
              <a:solidFill>
                <a:schemeClr val="accent5">
                  <a:lumMod val="75000"/>
                </a:schemeClr>
              </a:solidFill>
              <a:latin typeface="Calibri"/>
              <a:cs typeface="Calibri"/>
            </a:rPr>
            <a:pPr algn="l"/>
            <a:t>Selecteer uw rechtsvorm in veld 'C8' op blad 'Organisatiekenmerken' vooraleer u de tabel onderaan invult.</a:t>
          </a:fld>
          <a:endParaRPr lang="nl-BE" sz="1000">
            <a:solidFill>
              <a:schemeClr val="accent5">
                <a:lumMod val="75000"/>
              </a:schemeClr>
            </a:solidFill>
          </a:endParaRPr>
        </a:p>
      </xdr:txBody>
    </xdr:sp>
    <xdr:clientData/>
  </xdr:twoCellAnchor>
  <xdr:twoCellAnchor editAs="oneCell">
    <xdr:from>
      <xdr:col>12</xdr:col>
      <xdr:colOff>39912</xdr:colOff>
      <xdr:row>2</xdr:row>
      <xdr:rowOff>46264</xdr:rowOff>
    </xdr:from>
    <xdr:to>
      <xdr:col>12</xdr:col>
      <xdr:colOff>263523</xdr:colOff>
      <xdr:row>3</xdr:row>
      <xdr:rowOff>150404</xdr:rowOff>
    </xdr:to>
    <xdr:sp macro="" textlink="">
      <xdr:nvSpPr>
        <xdr:cNvPr id="4" name="Check Box 4" hidden="1">
          <a:extLst>
            <a:ext uri="{63B3BB69-23CF-44E3-9099-C40C66FF867C}">
              <a14:compatExt xmlns:a14="http://schemas.microsoft.com/office/drawing/2010/main" spid="_x0000_s2052"/>
            </a:ext>
            <a:ext uri="{FF2B5EF4-FFF2-40B4-BE49-F238E27FC236}">
              <a16:creationId xmlns:a16="http://schemas.microsoft.com/office/drawing/2014/main" id="{B99968E5-FAAB-40DB-9447-5A24C6BED496}"/>
            </a:ext>
          </a:extLst>
        </xdr:cNvPr>
        <xdr:cNvSpPr/>
      </xdr:nvSpPr>
      <xdr:spPr bwMode="auto">
        <a:xfrm>
          <a:off x="7266212" y="528864"/>
          <a:ext cx="221706" cy="2247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2</xdr:row>
      <xdr:rowOff>46264</xdr:rowOff>
    </xdr:from>
    <xdr:ext cx="214086" cy="217714"/>
    <xdr:sp macro="" textlink="">
      <xdr:nvSpPr>
        <xdr:cNvPr id="5" name="Check Box 8" hidden="1">
          <a:extLst>
            <a:ext uri="{63B3BB69-23CF-44E3-9099-C40C66FF867C}">
              <a14:compatExt xmlns:a14="http://schemas.microsoft.com/office/drawing/2010/main" spid="_x0000_s2056"/>
            </a:ext>
            <a:ext uri="{FF2B5EF4-FFF2-40B4-BE49-F238E27FC236}">
              <a16:creationId xmlns:a16="http://schemas.microsoft.com/office/drawing/2014/main" id="{D6B97A44-E222-4663-9568-229817FD53C3}"/>
            </a:ext>
          </a:extLst>
        </xdr:cNvPr>
        <xdr:cNvSpPr/>
      </xdr:nvSpPr>
      <xdr:spPr bwMode="auto">
        <a:xfrm>
          <a:off x="8375650" y="528864"/>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46264</xdr:rowOff>
    </xdr:from>
    <xdr:ext cx="214086" cy="217714"/>
    <xdr:sp macro="" textlink="">
      <xdr:nvSpPr>
        <xdr:cNvPr id="6" name="Check Box 9" hidden="1">
          <a:extLst>
            <a:ext uri="{63B3BB69-23CF-44E3-9099-C40C66FF867C}">
              <a14:compatExt xmlns:a14="http://schemas.microsoft.com/office/drawing/2010/main" spid="_x0000_s2057"/>
            </a:ext>
            <a:ext uri="{FF2B5EF4-FFF2-40B4-BE49-F238E27FC236}">
              <a16:creationId xmlns:a16="http://schemas.microsoft.com/office/drawing/2014/main" id="{1ED2D09C-123D-4B3A-8216-5B849D02DB64}"/>
            </a:ext>
          </a:extLst>
        </xdr:cNvPr>
        <xdr:cNvSpPr/>
      </xdr:nvSpPr>
      <xdr:spPr bwMode="auto">
        <a:xfrm>
          <a:off x="8375650" y="528864"/>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39912</xdr:colOff>
      <xdr:row>1</xdr:row>
      <xdr:rowOff>46264</xdr:rowOff>
    </xdr:from>
    <xdr:ext cx="223611" cy="226060"/>
    <xdr:sp macro="" textlink="">
      <xdr:nvSpPr>
        <xdr:cNvPr id="9" name="Check Box 4" hidden="1">
          <a:extLst>
            <a:ext uri="{63B3BB69-23CF-44E3-9099-C40C66FF867C}">
              <a14:compatExt xmlns:a14="http://schemas.microsoft.com/office/drawing/2010/main" spid="_x0000_s2052"/>
            </a:ext>
            <a:ext uri="{FF2B5EF4-FFF2-40B4-BE49-F238E27FC236}">
              <a16:creationId xmlns:a16="http://schemas.microsoft.com/office/drawing/2014/main" id="{D2888F14-90F5-4080-9120-9671BF5B2776}"/>
            </a:ext>
          </a:extLst>
        </xdr:cNvPr>
        <xdr:cNvSpPr/>
      </xdr:nvSpPr>
      <xdr:spPr bwMode="auto">
        <a:xfrm>
          <a:off x="7174137" y="524419"/>
          <a:ext cx="223611" cy="2260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0</xdr:colOff>
      <xdr:row>0</xdr:row>
      <xdr:rowOff>63500</xdr:rowOff>
    </xdr:from>
    <xdr:to>
      <xdr:col>9</xdr:col>
      <xdr:colOff>406400</xdr:colOff>
      <xdr:row>0</xdr:row>
      <xdr:rowOff>279400</xdr:rowOff>
    </xdr:to>
    <xdr:sp macro="" textlink="">
      <xdr:nvSpPr>
        <xdr:cNvPr id="7" name="shpTerug">
          <a:hlinkClick xmlns:r="http://schemas.openxmlformats.org/officeDocument/2006/relationships" r:id="rId1" tooltip="Ga naar blad 'Organisatiekenmerken'"/>
          <a:extLst>
            <a:ext uri="{FF2B5EF4-FFF2-40B4-BE49-F238E27FC236}">
              <a16:creationId xmlns:a16="http://schemas.microsoft.com/office/drawing/2014/main" id="{FBFCC0F9-8A4A-0634-1D78-6D0374F4317C}"/>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406400</xdr:colOff>
      <xdr:row>0</xdr:row>
      <xdr:rowOff>63500</xdr:rowOff>
    </xdr:from>
    <xdr:to>
      <xdr:col>9</xdr:col>
      <xdr:colOff>1498600</xdr:colOff>
      <xdr:row>0</xdr:row>
      <xdr:rowOff>279400</xdr:rowOff>
    </xdr:to>
    <xdr:sp macro="" textlink="">
      <xdr:nvSpPr>
        <xdr:cNvPr id="8" name="shpVolgende">
          <a:hlinkClick xmlns:r="http://schemas.openxmlformats.org/officeDocument/2006/relationships" r:id="rId2" tooltip="Ga naar blad 'Resultatenrekening'"/>
          <a:extLst>
            <a:ext uri="{FF2B5EF4-FFF2-40B4-BE49-F238E27FC236}">
              <a16:creationId xmlns:a16="http://schemas.microsoft.com/office/drawing/2014/main" id="{869BC523-A3F9-97BE-B28D-72E81792C0D3}"/>
            </a:ext>
          </a:extLst>
        </xdr:cNvPr>
        <xdr:cNvSpPr/>
      </xdr:nvSpPr>
      <xdr:spPr>
        <a:xfrm>
          <a:off x="1254125" y="63500"/>
          <a:ext cx="1092200" cy="215900"/>
        </a:xfrm>
        <a:prstGeom prst="homePlate">
          <a:avLst/>
        </a:prstGeom>
        <a:solidFill>
          <a:srgbClr val="2B979D"/>
        </a:solidFill>
        <a:ln>
          <a:solidFill>
            <a:srgbClr val="164B4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2086608</xdr:colOff>
      <xdr:row>0</xdr:row>
      <xdr:rowOff>46990</xdr:rowOff>
    </xdr:from>
    <xdr:to>
      <xdr:col>81</xdr:col>
      <xdr:colOff>75708</xdr:colOff>
      <xdr:row>0</xdr:row>
      <xdr:rowOff>230800</xdr:rowOff>
    </xdr:to>
    <xdr:sp macro="" textlink="Vooraf!C6">
      <xdr:nvSpPr>
        <xdr:cNvPr id="4" name="Tekstvak 3">
          <a:extLst>
            <a:ext uri="{FF2B5EF4-FFF2-40B4-BE49-F238E27FC236}">
              <a16:creationId xmlns:a16="http://schemas.microsoft.com/office/drawing/2014/main" id="{1BAD3F37-D2F9-4170-A338-468E435CB6DA}"/>
            </a:ext>
          </a:extLst>
        </xdr:cNvPr>
        <xdr:cNvSpPr txBox="1"/>
      </xdr:nvSpPr>
      <xdr:spPr>
        <a:xfrm>
          <a:off x="2943858" y="46990"/>
          <a:ext cx="9000000" cy="183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731BFF0-068F-4414-BC94-FF7DA605C88C}" type="TxLink">
            <a:rPr lang="en-US" sz="1000" b="1" i="0" u="none" strike="noStrike">
              <a:solidFill>
                <a:srgbClr val="952424"/>
              </a:solidFill>
              <a:latin typeface="Calibri"/>
              <a:cs typeface="Calibri"/>
            </a:rPr>
            <a:pPr/>
            <a:t> </a:t>
          </a:fld>
          <a:endParaRPr lang="nl-BE" sz="800"/>
        </a:p>
      </xdr:txBody>
    </xdr:sp>
    <xdr:clientData/>
  </xdr:twoCellAnchor>
  <xdr:twoCellAnchor>
    <xdr:from>
      <xdr:col>9</xdr:col>
      <xdr:colOff>2095500</xdr:colOff>
      <xdr:row>1</xdr:row>
      <xdr:rowOff>101598</xdr:rowOff>
    </xdr:from>
    <xdr:to>
      <xdr:col>14</xdr:col>
      <xdr:colOff>1074419</xdr:colOff>
      <xdr:row>2</xdr:row>
      <xdr:rowOff>121919</xdr:rowOff>
    </xdr:to>
    <xdr:sp macro="" textlink="$AB$1">
      <xdr:nvSpPr>
        <xdr:cNvPr id="5" name="Tekstvak 4">
          <a:extLst>
            <a:ext uri="{FF2B5EF4-FFF2-40B4-BE49-F238E27FC236}">
              <a16:creationId xmlns:a16="http://schemas.microsoft.com/office/drawing/2014/main" id="{B6DC0460-1918-4D2C-8C75-05E27335AC04}"/>
            </a:ext>
          </a:extLst>
        </xdr:cNvPr>
        <xdr:cNvSpPr txBox="1"/>
      </xdr:nvSpPr>
      <xdr:spPr>
        <a:xfrm>
          <a:off x="2933700" y="406398"/>
          <a:ext cx="7437119" cy="195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DAE6F791-AB19-4E75-8BC6-9C0FB4B6E45E}" type="TxLink">
            <a:rPr lang="en-US" sz="1000" b="1" i="0" u="none" strike="noStrike">
              <a:solidFill>
                <a:srgbClr val="952424"/>
              </a:solidFill>
              <a:latin typeface="Calibri"/>
              <a:cs typeface="Calibri"/>
            </a:rPr>
            <a:pPr algn="l"/>
            <a:t>Selecteer de financiële structuur van uw werking in veld 'C12' op blad 'Organisatiekenmerken' vooraleer u de tabel onderaan invult.</a:t>
          </a:fld>
          <a:endParaRPr lang="nl-BE" sz="1000"/>
        </a:p>
      </xdr:txBody>
    </xdr:sp>
    <xdr:clientData/>
  </xdr:twoCellAnchor>
  <xdr:twoCellAnchor>
    <xdr:from>
      <xdr:col>10</xdr:col>
      <xdr:colOff>1276350</xdr:colOff>
      <xdr:row>1</xdr:row>
      <xdr:rowOff>101599</xdr:rowOff>
    </xdr:from>
    <xdr:to>
      <xdr:col>14</xdr:col>
      <xdr:colOff>1058460</xdr:colOff>
      <xdr:row>2</xdr:row>
      <xdr:rowOff>108584</xdr:rowOff>
    </xdr:to>
    <xdr:sp macro="" textlink="$AC$1">
      <xdr:nvSpPr>
        <xdr:cNvPr id="6" name="Tekstvak 5">
          <a:extLst>
            <a:ext uri="{FF2B5EF4-FFF2-40B4-BE49-F238E27FC236}">
              <a16:creationId xmlns:a16="http://schemas.microsoft.com/office/drawing/2014/main" id="{C24F9B42-35B3-4757-B290-3EFB10AFCF4A}"/>
            </a:ext>
          </a:extLst>
        </xdr:cNvPr>
        <xdr:cNvSpPr txBox="1"/>
      </xdr:nvSpPr>
      <xdr:spPr>
        <a:xfrm>
          <a:off x="4629150" y="406399"/>
          <a:ext cx="5754285" cy="178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93F428A4-DE55-4A9E-A32A-E65E7BE18091}" type="TxLink">
            <a:rPr lang="en-US" sz="1000" b="1" i="0" u="none" strike="noStrike">
              <a:solidFill>
                <a:srgbClr val="6F6813"/>
              </a:solidFill>
              <a:latin typeface="Calibri"/>
              <a:ea typeface="Calibri"/>
              <a:cs typeface="Calibri"/>
            </a:rPr>
            <a:pPr algn="r"/>
            <a:t> </a:t>
          </a:fld>
          <a:endParaRPr lang="nl-BE" sz="1000">
            <a:solidFill>
              <a:schemeClr val="accent6">
                <a:lumMod val="75000"/>
              </a:schemeClr>
            </a:solidFill>
          </a:endParaRPr>
        </a:p>
      </xdr:txBody>
    </xdr:sp>
    <xdr:clientData/>
  </xdr:twoCellAnchor>
  <xdr:twoCellAnchor>
    <xdr:from>
      <xdr:col>1</xdr:col>
      <xdr:colOff>0</xdr:colOff>
      <xdr:row>0</xdr:row>
      <xdr:rowOff>63500</xdr:rowOff>
    </xdr:from>
    <xdr:to>
      <xdr:col>9</xdr:col>
      <xdr:colOff>406400</xdr:colOff>
      <xdr:row>0</xdr:row>
      <xdr:rowOff>279400</xdr:rowOff>
    </xdr:to>
    <xdr:sp macro="" textlink="">
      <xdr:nvSpPr>
        <xdr:cNvPr id="2" name="shpTerug">
          <a:hlinkClick xmlns:r="http://schemas.openxmlformats.org/officeDocument/2006/relationships" r:id="rId1" tooltip="Ga naar blad 'Balans'"/>
          <a:extLst>
            <a:ext uri="{FF2B5EF4-FFF2-40B4-BE49-F238E27FC236}">
              <a16:creationId xmlns:a16="http://schemas.microsoft.com/office/drawing/2014/main" id="{AFD96813-945A-10FA-8472-654E9FB15B10}"/>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406400</xdr:colOff>
      <xdr:row>0</xdr:row>
      <xdr:rowOff>63500</xdr:rowOff>
    </xdr:from>
    <xdr:to>
      <xdr:col>9</xdr:col>
      <xdr:colOff>1498600</xdr:colOff>
      <xdr:row>0</xdr:row>
      <xdr:rowOff>279400</xdr:rowOff>
    </xdr:to>
    <xdr:sp macro="" textlink="">
      <xdr:nvSpPr>
        <xdr:cNvPr id="3" name="shpVolgende">
          <a:hlinkClick xmlns:r="http://schemas.openxmlformats.org/officeDocument/2006/relationships" r:id="rId2" tooltip="Ga naar blad 'Toelichting resultaat'"/>
          <a:extLst>
            <a:ext uri="{FF2B5EF4-FFF2-40B4-BE49-F238E27FC236}">
              <a16:creationId xmlns:a16="http://schemas.microsoft.com/office/drawing/2014/main" id="{8A9D2CA3-7FEE-9653-8197-7129854C9390}"/>
            </a:ext>
          </a:extLst>
        </xdr:cNvPr>
        <xdr:cNvSpPr/>
      </xdr:nvSpPr>
      <xdr:spPr>
        <a:xfrm>
          <a:off x="1254125" y="63500"/>
          <a:ext cx="1092200" cy="215900"/>
        </a:xfrm>
        <a:prstGeom prst="homePlate">
          <a:avLst/>
        </a:prstGeom>
        <a:solidFill>
          <a:srgbClr val="2B979D"/>
        </a:solidFill>
        <a:ln>
          <a:solidFill>
            <a:srgbClr val="164B4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2565400</xdr:colOff>
      <xdr:row>1</xdr:row>
      <xdr:rowOff>0</xdr:rowOff>
    </xdr:from>
    <xdr:to>
      <xdr:col>13</xdr:col>
      <xdr:colOff>6591300</xdr:colOff>
      <xdr:row>2</xdr:row>
      <xdr:rowOff>6350</xdr:rowOff>
    </xdr:to>
    <xdr:sp macro="" textlink="$X$1">
      <xdr:nvSpPr>
        <xdr:cNvPr id="4" name="Tekstvak 3">
          <a:extLst>
            <a:ext uri="{FF2B5EF4-FFF2-40B4-BE49-F238E27FC236}">
              <a16:creationId xmlns:a16="http://schemas.microsoft.com/office/drawing/2014/main" id="{F2CC383B-7CC0-4011-8DC7-1F9977181FA2}"/>
            </a:ext>
          </a:extLst>
        </xdr:cNvPr>
        <xdr:cNvSpPr txBox="1"/>
      </xdr:nvSpPr>
      <xdr:spPr>
        <a:xfrm>
          <a:off x="8877300" y="425450"/>
          <a:ext cx="402590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00C8623A-3161-4410-BEE6-E6BDD904357E}" type="TxLink">
            <a:rPr lang="en-US" sz="1000" b="1" i="0" u="none" strike="noStrike">
              <a:solidFill>
                <a:schemeClr val="accent5">
                  <a:lumMod val="75000"/>
                </a:schemeClr>
              </a:solidFill>
              <a:latin typeface="Calibri"/>
              <a:cs typeface="Calibri"/>
            </a:rPr>
            <a:pPr algn="r"/>
            <a:t> </a:t>
          </a:fld>
          <a:endParaRPr lang="nl-BE" sz="1000">
            <a:solidFill>
              <a:schemeClr val="accent5">
                <a:lumMod val="75000"/>
              </a:schemeClr>
            </a:solidFill>
          </a:endParaRPr>
        </a:p>
      </xdr:txBody>
    </xdr:sp>
    <xdr:clientData/>
  </xdr:twoCellAnchor>
  <xdr:twoCellAnchor>
    <xdr:from>
      <xdr:col>9</xdr:col>
      <xdr:colOff>2278380</xdr:colOff>
      <xdr:row>0</xdr:row>
      <xdr:rowOff>41910</xdr:rowOff>
    </xdr:from>
    <xdr:to>
      <xdr:col>13</xdr:col>
      <xdr:colOff>5828175</xdr:colOff>
      <xdr:row>0</xdr:row>
      <xdr:rowOff>225720</xdr:rowOff>
    </xdr:to>
    <xdr:sp macro="" textlink="Vooraf!C6">
      <xdr:nvSpPr>
        <xdr:cNvPr id="5" name="Tekstvak 4">
          <a:extLst>
            <a:ext uri="{FF2B5EF4-FFF2-40B4-BE49-F238E27FC236}">
              <a16:creationId xmlns:a16="http://schemas.microsoft.com/office/drawing/2014/main" id="{E3C12A7B-6741-458D-8CE2-14FB9FF32C34}"/>
            </a:ext>
          </a:extLst>
        </xdr:cNvPr>
        <xdr:cNvSpPr txBox="1"/>
      </xdr:nvSpPr>
      <xdr:spPr>
        <a:xfrm>
          <a:off x="3108960" y="41910"/>
          <a:ext cx="8838075" cy="183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731BFF0-068F-4414-BC94-FF7DA605C88C}" type="TxLink">
            <a:rPr lang="en-US" sz="1000" b="1" i="0" u="none" strike="noStrike">
              <a:solidFill>
                <a:srgbClr val="952424"/>
              </a:solidFill>
              <a:latin typeface="Calibri"/>
              <a:cs typeface="Calibri"/>
            </a:rPr>
            <a:pPr/>
            <a:t> </a:t>
          </a:fld>
          <a:endParaRPr lang="nl-BE" sz="800"/>
        </a:p>
      </xdr:txBody>
    </xdr:sp>
    <xdr:clientData/>
  </xdr:twoCellAnchor>
  <xdr:twoCellAnchor>
    <xdr:from>
      <xdr:col>1</xdr:col>
      <xdr:colOff>0</xdr:colOff>
      <xdr:row>0</xdr:row>
      <xdr:rowOff>63500</xdr:rowOff>
    </xdr:from>
    <xdr:to>
      <xdr:col>9</xdr:col>
      <xdr:colOff>406400</xdr:colOff>
      <xdr:row>0</xdr:row>
      <xdr:rowOff>279400</xdr:rowOff>
    </xdr:to>
    <xdr:sp macro="" textlink="">
      <xdr:nvSpPr>
        <xdr:cNvPr id="2" name="shpTerug">
          <a:hlinkClick xmlns:r="http://schemas.openxmlformats.org/officeDocument/2006/relationships" r:id="rId1" tooltip="Ga naar blad 'Resultatenrekening'"/>
          <a:extLst>
            <a:ext uri="{FF2B5EF4-FFF2-40B4-BE49-F238E27FC236}">
              <a16:creationId xmlns:a16="http://schemas.microsoft.com/office/drawing/2014/main" id="{4EF24169-E372-D97A-42DA-4E8DFD86DF0D}"/>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406400</xdr:colOff>
      <xdr:row>0</xdr:row>
      <xdr:rowOff>63500</xdr:rowOff>
    </xdr:from>
    <xdr:to>
      <xdr:col>9</xdr:col>
      <xdr:colOff>1498600</xdr:colOff>
      <xdr:row>0</xdr:row>
      <xdr:rowOff>279400</xdr:rowOff>
    </xdr:to>
    <xdr:sp macro="" textlink="">
      <xdr:nvSpPr>
        <xdr:cNvPr id="3" name="shpVolgende">
          <a:hlinkClick xmlns:r="http://schemas.openxmlformats.org/officeDocument/2006/relationships" r:id="rId2" tooltip="Ga naar blad 'Resultaatsverwerking'"/>
          <a:extLst>
            <a:ext uri="{FF2B5EF4-FFF2-40B4-BE49-F238E27FC236}">
              <a16:creationId xmlns:a16="http://schemas.microsoft.com/office/drawing/2014/main" id="{A89A956C-10AA-7BFF-8A14-7538375BC100}"/>
            </a:ext>
          </a:extLst>
        </xdr:cNvPr>
        <xdr:cNvSpPr/>
      </xdr:nvSpPr>
      <xdr:spPr>
        <a:xfrm>
          <a:off x="1254125" y="63500"/>
          <a:ext cx="1092200" cy="215900"/>
        </a:xfrm>
        <a:prstGeom prst="homePlate">
          <a:avLst/>
        </a:prstGeom>
        <a:solidFill>
          <a:srgbClr val="2B979D"/>
        </a:solidFill>
        <a:ln>
          <a:solidFill>
            <a:srgbClr val="164B4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2352675</xdr:colOff>
      <xdr:row>1</xdr:row>
      <xdr:rowOff>107949</xdr:rowOff>
    </xdr:from>
    <xdr:to>
      <xdr:col>13</xdr:col>
      <xdr:colOff>1028700</xdr:colOff>
      <xdr:row>3</xdr:row>
      <xdr:rowOff>2199</xdr:rowOff>
    </xdr:to>
    <xdr:sp macro="" textlink="$Z$1">
      <xdr:nvSpPr>
        <xdr:cNvPr id="4" name="Tekstvak 3">
          <a:extLst>
            <a:ext uri="{FF2B5EF4-FFF2-40B4-BE49-F238E27FC236}">
              <a16:creationId xmlns:a16="http://schemas.microsoft.com/office/drawing/2014/main" id="{9D4CF21D-0BA1-4E8F-AB8F-650FDD1EC2A8}"/>
            </a:ext>
          </a:extLst>
        </xdr:cNvPr>
        <xdr:cNvSpPr txBox="1"/>
      </xdr:nvSpPr>
      <xdr:spPr>
        <a:xfrm>
          <a:off x="3114675" y="412749"/>
          <a:ext cx="356235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524FF5B3-B11A-4E19-8DF8-AE1965CD7179}" type="TxLink">
            <a:rPr lang="en-US" sz="1000" b="1" i="0" u="none" strike="noStrike">
              <a:solidFill>
                <a:srgbClr val="952424"/>
              </a:solidFill>
              <a:latin typeface="Calibri"/>
              <a:cs typeface="Calibri"/>
            </a:rPr>
            <a:pPr algn="l"/>
            <a:t>Vul resterende 3 velden in.</a:t>
          </a:fld>
          <a:endParaRPr lang="nl-BE" sz="1000"/>
        </a:p>
      </xdr:txBody>
    </xdr:sp>
    <xdr:clientData/>
  </xdr:twoCellAnchor>
  <xdr:twoCellAnchor>
    <xdr:from>
      <xdr:col>9</xdr:col>
      <xdr:colOff>2365374</xdr:colOff>
      <xdr:row>0</xdr:row>
      <xdr:rowOff>47625</xdr:rowOff>
    </xdr:from>
    <xdr:to>
      <xdr:col>59</xdr:col>
      <xdr:colOff>535449</xdr:colOff>
      <xdr:row>0</xdr:row>
      <xdr:rowOff>238125</xdr:rowOff>
    </xdr:to>
    <xdr:sp macro="" textlink="Vooraf!C6">
      <xdr:nvSpPr>
        <xdr:cNvPr id="5" name="Tekstvak 4">
          <a:extLst>
            <a:ext uri="{FF2B5EF4-FFF2-40B4-BE49-F238E27FC236}">
              <a16:creationId xmlns:a16="http://schemas.microsoft.com/office/drawing/2014/main" id="{19F4C13B-DB40-4448-B9B4-81699485888E}"/>
            </a:ext>
          </a:extLst>
        </xdr:cNvPr>
        <xdr:cNvSpPr txBox="1"/>
      </xdr:nvSpPr>
      <xdr:spPr>
        <a:xfrm>
          <a:off x="3127374" y="47625"/>
          <a:ext cx="90000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731BFF0-068F-4414-BC94-FF7DA605C88C}" type="TxLink">
            <a:rPr lang="en-US" sz="1000" b="1" i="0" u="none" strike="noStrike">
              <a:solidFill>
                <a:srgbClr val="952424"/>
              </a:solidFill>
              <a:latin typeface="Calibri"/>
              <a:cs typeface="Calibri"/>
            </a:rPr>
            <a:pPr/>
            <a:t> </a:t>
          </a:fld>
          <a:endParaRPr lang="nl-BE" sz="800"/>
        </a:p>
      </xdr:txBody>
    </xdr:sp>
    <xdr:clientData/>
  </xdr:twoCellAnchor>
  <xdr:twoCellAnchor>
    <xdr:from>
      <xdr:col>1</xdr:col>
      <xdr:colOff>0</xdr:colOff>
      <xdr:row>0</xdr:row>
      <xdr:rowOff>63500</xdr:rowOff>
    </xdr:from>
    <xdr:to>
      <xdr:col>9</xdr:col>
      <xdr:colOff>492125</xdr:colOff>
      <xdr:row>0</xdr:row>
      <xdr:rowOff>279400</xdr:rowOff>
    </xdr:to>
    <xdr:sp macro="" textlink="">
      <xdr:nvSpPr>
        <xdr:cNvPr id="3" name="shpTerug">
          <a:hlinkClick xmlns:r="http://schemas.openxmlformats.org/officeDocument/2006/relationships" r:id="rId1" tooltip="Ga naar blad 'Toelichting resultaat'"/>
          <a:extLst>
            <a:ext uri="{FF2B5EF4-FFF2-40B4-BE49-F238E27FC236}">
              <a16:creationId xmlns:a16="http://schemas.microsoft.com/office/drawing/2014/main" id="{51BDDADD-D33F-6017-FE77-215058A6F19C}"/>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492125</xdr:colOff>
      <xdr:row>0</xdr:row>
      <xdr:rowOff>63500</xdr:rowOff>
    </xdr:from>
    <xdr:to>
      <xdr:col>9</xdr:col>
      <xdr:colOff>1584325</xdr:colOff>
      <xdr:row>0</xdr:row>
      <xdr:rowOff>279400</xdr:rowOff>
    </xdr:to>
    <xdr:sp macro="" textlink="">
      <xdr:nvSpPr>
        <xdr:cNvPr id="6" name="shpVolgende">
          <a:hlinkClick xmlns:r="http://schemas.openxmlformats.org/officeDocument/2006/relationships" r:id="rId2" tooltip="Ga naar blad 'Werknemers'"/>
          <a:extLst>
            <a:ext uri="{FF2B5EF4-FFF2-40B4-BE49-F238E27FC236}">
              <a16:creationId xmlns:a16="http://schemas.microsoft.com/office/drawing/2014/main" id="{48396E43-3FB3-AAD2-DAA4-167AEFCC7373}"/>
            </a:ext>
          </a:extLst>
        </xdr:cNvPr>
        <xdr:cNvSpPr/>
      </xdr:nvSpPr>
      <xdr:spPr>
        <a:xfrm>
          <a:off x="1254125" y="63500"/>
          <a:ext cx="1092200" cy="215900"/>
        </a:xfrm>
        <a:prstGeom prst="homePlate">
          <a:avLst/>
        </a:prstGeom>
        <a:solidFill>
          <a:srgbClr val="2B979D"/>
        </a:solidFill>
        <a:ln>
          <a:solidFill>
            <a:srgbClr val="164B4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1779903</xdr:colOff>
      <xdr:row>0</xdr:row>
      <xdr:rowOff>228599</xdr:rowOff>
    </xdr:from>
    <xdr:to>
      <xdr:col>17</xdr:col>
      <xdr:colOff>228599</xdr:colOff>
      <xdr:row>1</xdr:row>
      <xdr:rowOff>104774</xdr:rowOff>
    </xdr:to>
    <xdr:sp macro="" textlink="$Y$1">
      <xdr:nvSpPr>
        <xdr:cNvPr id="2" name="Tekstvak 1">
          <a:extLst>
            <a:ext uri="{FF2B5EF4-FFF2-40B4-BE49-F238E27FC236}">
              <a16:creationId xmlns:a16="http://schemas.microsoft.com/office/drawing/2014/main" id="{43297544-ACC5-4577-9E23-9CB9F5F6D470}"/>
            </a:ext>
          </a:extLst>
        </xdr:cNvPr>
        <xdr:cNvSpPr txBox="1"/>
      </xdr:nvSpPr>
      <xdr:spPr>
        <a:xfrm>
          <a:off x="2541903" y="228599"/>
          <a:ext cx="703072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l"/>
          <a:fld id="{524FF5B3-B11A-4E19-8DF8-AE1965CD7179}" type="TxLink">
            <a:rPr lang="en-US" sz="1000" b="1" i="0" u="none" strike="noStrike">
              <a:solidFill>
                <a:srgbClr val="952424"/>
              </a:solidFill>
              <a:latin typeface="Calibri"/>
              <a:cs typeface="Calibri"/>
            </a:rPr>
            <a:pPr algn="l"/>
            <a:t>Selecteer de financiële structuur van uw werking in veld 'C12' op blad 'Organisatiekenmerken' vooraleer u de tabel onderaan invult.</a:t>
          </a:fld>
          <a:endParaRPr lang="nl-BE" sz="1000"/>
        </a:p>
      </xdr:txBody>
    </xdr:sp>
    <xdr:clientData/>
  </xdr:twoCellAnchor>
  <xdr:twoCellAnchor>
    <xdr:from>
      <xdr:col>9</xdr:col>
      <xdr:colOff>1762125</xdr:colOff>
      <xdr:row>0</xdr:row>
      <xdr:rowOff>34290</xdr:rowOff>
    </xdr:from>
    <xdr:to>
      <xdr:col>75</xdr:col>
      <xdr:colOff>582440</xdr:colOff>
      <xdr:row>0</xdr:row>
      <xdr:rowOff>218735</xdr:rowOff>
    </xdr:to>
    <xdr:sp macro="" textlink="Vooraf!C6">
      <xdr:nvSpPr>
        <xdr:cNvPr id="3" name="Tekstvak 2">
          <a:extLst>
            <a:ext uri="{FF2B5EF4-FFF2-40B4-BE49-F238E27FC236}">
              <a16:creationId xmlns:a16="http://schemas.microsoft.com/office/drawing/2014/main" id="{51D118E4-77F6-402D-9B12-31B44AA72271}"/>
            </a:ext>
          </a:extLst>
        </xdr:cNvPr>
        <xdr:cNvSpPr txBox="1"/>
      </xdr:nvSpPr>
      <xdr:spPr>
        <a:xfrm>
          <a:off x="2516505" y="34290"/>
          <a:ext cx="13214495" cy="184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869597C1-BE09-461A-ABC4-8D4C48E2306D}" type="TxLink">
            <a:rPr lang="en-US" sz="1000" b="1" i="0" u="none" strike="noStrike">
              <a:solidFill>
                <a:srgbClr val="952424"/>
              </a:solidFill>
              <a:latin typeface="Calibri"/>
              <a:cs typeface="Calibri"/>
            </a:rPr>
            <a:pPr/>
            <a:t> </a:t>
          </a:fld>
          <a:endParaRPr lang="nl-BE" sz="1000"/>
        </a:p>
      </xdr:txBody>
    </xdr:sp>
    <xdr:clientData/>
  </xdr:twoCellAnchor>
  <xdr:twoCellAnchor>
    <xdr:from>
      <xdr:col>12</xdr:col>
      <xdr:colOff>12064</xdr:colOff>
      <xdr:row>0</xdr:row>
      <xdr:rowOff>230506</xdr:rowOff>
    </xdr:from>
    <xdr:to>
      <xdr:col>20</xdr:col>
      <xdr:colOff>0</xdr:colOff>
      <xdr:row>1</xdr:row>
      <xdr:rowOff>105706</xdr:rowOff>
    </xdr:to>
    <xdr:sp macro="" textlink="$Z$1">
      <xdr:nvSpPr>
        <xdr:cNvPr id="6" name="Tekstvak 5">
          <a:extLst>
            <a:ext uri="{FF2B5EF4-FFF2-40B4-BE49-F238E27FC236}">
              <a16:creationId xmlns:a16="http://schemas.microsoft.com/office/drawing/2014/main" id="{30F12457-793A-437A-A3A8-9D31A1E7F975}"/>
            </a:ext>
          </a:extLst>
        </xdr:cNvPr>
        <xdr:cNvSpPr txBox="1"/>
      </xdr:nvSpPr>
      <xdr:spPr>
        <a:xfrm>
          <a:off x="4593589" y="230506"/>
          <a:ext cx="7607936"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r"/>
          <a:fld id="{B1583700-5090-4AD8-9210-B2565E653BE6}" type="TxLink">
            <a:rPr lang="en-US" sz="1000" b="1" i="0" u="none" strike="noStrike">
              <a:solidFill>
                <a:srgbClr val="6F6813"/>
              </a:solidFill>
              <a:latin typeface="Calibri"/>
              <a:ea typeface="Calibri"/>
              <a:cs typeface="Calibri"/>
            </a:rPr>
            <a:pPr algn="r"/>
            <a:t> </a:t>
          </a:fld>
          <a:endParaRPr lang="nl-BE" sz="1000">
            <a:solidFill>
              <a:schemeClr val="accent6">
                <a:lumMod val="75000"/>
              </a:schemeClr>
            </a:solidFill>
          </a:endParaRPr>
        </a:p>
      </xdr:txBody>
    </xdr:sp>
    <xdr:clientData/>
  </xdr:twoCellAnchor>
  <xdr:twoCellAnchor>
    <xdr:from>
      <xdr:col>1</xdr:col>
      <xdr:colOff>0</xdr:colOff>
      <xdr:row>0</xdr:row>
      <xdr:rowOff>63500</xdr:rowOff>
    </xdr:from>
    <xdr:to>
      <xdr:col>9</xdr:col>
      <xdr:colOff>492125</xdr:colOff>
      <xdr:row>0</xdr:row>
      <xdr:rowOff>279400</xdr:rowOff>
    </xdr:to>
    <xdr:sp macro="" textlink="">
      <xdr:nvSpPr>
        <xdr:cNvPr id="4" name="shpTerug">
          <a:hlinkClick xmlns:r="http://schemas.openxmlformats.org/officeDocument/2006/relationships" r:id="rId1" tooltip="Ga naar blad 'Resultaatsverwerking'"/>
          <a:extLst>
            <a:ext uri="{FF2B5EF4-FFF2-40B4-BE49-F238E27FC236}">
              <a16:creationId xmlns:a16="http://schemas.microsoft.com/office/drawing/2014/main" id="{46FFB3A1-CBAD-DAC8-642D-B9675AE8B30F}"/>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492125</xdr:colOff>
      <xdr:row>0</xdr:row>
      <xdr:rowOff>63500</xdr:rowOff>
    </xdr:from>
    <xdr:to>
      <xdr:col>9</xdr:col>
      <xdr:colOff>1584325</xdr:colOff>
      <xdr:row>0</xdr:row>
      <xdr:rowOff>279400</xdr:rowOff>
    </xdr:to>
    <xdr:sp macro="" textlink="">
      <xdr:nvSpPr>
        <xdr:cNvPr id="5" name="shpVolgende">
          <a:hlinkClick xmlns:r="http://schemas.openxmlformats.org/officeDocument/2006/relationships" r:id="rId2" tooltip="Ga naar blad 'Samenvatting'"/>
          <a:extLst>
            <a:ext uri="{FF2B5EF4-FFF2-40B4-BE49-F238E27FC236}">
              <a16:creationId xmlns:a16="http://schemas.microsoft.com/office/drawing/2014/main" id="{439177A1-9108-D09A-6C75-A27C40257EF5}"/>
            </a:ext>
          </a:extLst>
        </xdr:cNvPr>
        <xdr:cNvSpPr/>
      </xdr:nvSpPr>
      <xdr:spPr>
        <a:xfrm>
          <a:off x="1254125" y="63500"/>
          <a:ext cx="1092200" cy="215900"/>
        </a:xfrm>
        <a:prstGeom prst="homePlate">
          <a:avLst/>
        </a:prstGeom>
        <a:solidFill>
          <a:srgbClr val="2B979D"/>
        </a:solidFill>
        <a:ln>
          <a:solidFill>
            <a:srgbClr val="164B4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1790700</xdr:colOff>
      <xdr:row>0</xdr:row>
      <xdr:rowOff>57150</xdr:rowOff>
    </xdr:from>
    <xdr:to>
      <xdr:col>9</xdr:col>
      <xdr:colOff>184150</xdr:colOff>
      <xdr:row>0</xdr:row>
      <xdr:rowOff>247650</xdr:rowOff>
    </xdr:to>
    <xdr:sp macro="" textlink="Vooraf!C6">
      <xdr:nvSpPr>
        <xdr:cNvPr id="3" name="Tekstvak 2">
          <a:extLst>
            <a:ext uri="{FF2B5EF4-FFF2-40B4-BE49-F238E27FC236}">
              <a16:creationId xmlns:a16="http://schemas.microsoft.com/office/drawing/2014/main" id="{06222BC6-FA08-44A9-85C8-5CC6615A3482}"/>
            </a:ext>
          </a:extLst>
        </xdr:cNvPr>
        <xdr:cNvSpPr txBox="1"/>
      </xdr:nvSpPr>
      <xdr:spPr>
        <a:xfrm>
          <a:off x="2120900" y="57150"/>
          <a:ext cx="78295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731BFF0-068F-4414-BC94-FF7DA605C88C}" type="TxLink">
            <a:rPr lang="en-US" sz="1000" b="1" i="0" u="none" strike="noStrike">
              <a:solidFill>
                <a:srgbClr val="952424"/>
              </a:solidFill>
              <a:latin typeface="Calibri"/>
              <a:cs typeface="Calibri"/>
            </a:rPr>
            <a:pPr/>
            <a:t> </a:t>
          </a:fld>
          <a:endParaRPr lang="nl-BE" sz="800"/>
        </a:p>
      </xdr:txBody>
    </xdr:sp>
    <xdr:clientData/>
  </xdr:twoCellAnchor>
  <xdr:twoCellAnchor>
    <xdr:from>
      <xdr:col>1</xdr:col>
      <xdr:colOff>0</xdr:colOff>
      <xdr:row>0</xdr:row>
      <xdr:rowOff>63500</xdr:rowOff>
    </xdr:from>
    <xdr:to>
      <xdr:col>2</xdr:col>
      <xdr:colOff>930275</xdr:colOff>
      <xdr:row>0</xdr:row>
      <xdr:rowOff>279400</xdr:rowOff>
    </xdr:to>
    <xdr:sp macro="" textlink="">
      <xdr:nvSpPr>
        <xdr:cNvPr id="2" name="shpTerug">
          <a:hlinkClick xmlns:r="http://schemas.openxmlformats.org/officeDocument/2006/relationships" r:id="rId1" tooltip="Ga naar blad 'Werknemers'"/>
          <a:extLst>
            <a:ext uri="{FF2B5EF4-FFF2-40B4-BE49-F238E27FC236}">
              <a16:creationId xmlns:a16="http://schemas.microsoft.com/office/drawing/2014/main" id="{BE64E9E9-EE0F-E603-38E0-3C901D28948F}"/>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wsDr>
</file>

<file path=xl/theme/theme1.xml><?xml version="1.0" encoding="utf-8"?>
<a:theme xmlns:a="http://schemas.openxmlformats.org/drawingml/2006/main" name="DCJM">
  <a:themeElements>
    <a:clrScheme name="Aangepast 1">
      <a:dk1>
        <a:sysClr val="windowText" lastClr="000000"/>
      </a:dk1>
      <a:lt1>
        <a:sysClr val="window" lastClr="FFFFFF"/>
      </a:lt1>
      <a:dk2>
        <a:srgbClr val="989898"/>
      </a:dk2>
      <a:lt2>
        <a:srgbClr val="FFFFFF"/>
      </a:lt2>
      <a:accent1>
        <a:srgbClr val="2B979D"/>
      </a:accent1>
      <a:accent2>
        <a:srgbClr val="4BA144"/>
      </a:accent2>
      <a:accent3>
        <a:srgbClr val="735781"/>
      </a:accent3>
      <a:accent4>
        <a:srgbClr val="23789C"/>
      </a:accent4>
      <a:accent5>
        <a:srgbClr val="C63131"/>
      </a:accent5>
      <a:accent6>
        <a:srgbClr val="968C19"/>
      </a:accent6>
      <a:hlink>
        <a:srgbClr val="2B979D"/>
      </a:hlink>
      <a:folHlink>
        <a:srgbClr val="6C651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4F89-A955-4683-AE14-917940EC3E79}">
  <sheetPr codeName="Blad3">
    <pageSetUpPr fitToPage="1"/>
  </sheetPr>
  <dimension ref="A1:N50"/>
  <sheetViews>
    <sheetView showGridLines="0" tabSelected="1" zoomScaleNormal="100" workbookViewId="0"/>
  </sheetViews>
  <sheetFormatPr defaultRowHeight="14.4" x14ac:dyDescent="0.3"/>
  <cols>
    <col min="1" max="2" width="2.44140625" customWidth="1"/>
    <col min="3" max="3" width="30" customWidth="1"/>
    <col min="4" max="5" width="13.5546875" customWidth="1"/>
    <col min="6" max="7" width="2.44140625" customWidth="1"/>
    <col min="8" max="10" width="19.44140625" customWidth="1"/>
    <col min="11" max="11" width="28.44140625" customWidth="1"/>
    <col min="12" max="13" width="2.44140625" customWidth="1"/>
    <col min="14" max="14" width="8.6640625" hidden="1" customWidth="1"/>
  </cols>
  <sheetData>
    <row r="1" spans="1:13" ht="15" customHeight="1" x14ac:dyDescent="0.4">
      <c r="A1" s="23"/>
      <c r="C1" s="2"/>
      <c r="D1" s="3"/>
      <c r="E1" s="36"/>
    </row>
    <row r="2" spans="1:13" s="1" customFormat="1" ht="36.75" customHeight="1" x14ac:dyDescent="0.4">
      <c r="C2" s="37"/>
      <c r="D2" s="3"/>
      <c r="E2" s="4"/>
    </row>
    <row r="3" spans="1:13" ht="15" customHeight="1" x14ac:dyDescent="0.4">
      <c r="C3" s="2"/>
      <c r="D3" s="3"/>
    </row>
    <row r="4" spans="1:13" s="1" customFormat="1" ht="27" customHeight="1" x14ac:dyDescent="0.4">
      <c r="A4" s="38"/>
      <c r="B4" s="38"/>
      <c r="C4" s="280" t="s">
        <v>383</v>
      </c>
      <c r="D4" s="280"/>
      <c r="E4" s="280"/>
      <c r="F4" s="280"/>
      <c r="G4" s="280"/>
      <c r="H4" s="280"/>
      <c r="I4" s="280"/>
      <c r="J4" s="280"/>
      <c r="K4" s="280"/>
      <c r="L4" s="38"/>
      <c r="M4" s="38"/>
    </row>
    <row r="5" spans="1:13" s="1" customFormat="1" ht="21" customHeight="1" x14ac:dyDescent="0.3">
      <c r="A5" s="38"/>
      <c r="B5" s="38"/>
      <c r="C5" s="282" t="str" cm="1">
        <f t="array" ref="C5">"Beleidsperiode "&amp;Datum_beleidsperiode&amp;" • Werkingsjaar "&amp;Datum_werkingsjaar</f>
        <v>Beleidsperiode 2024–2028 • Werkingsjaar 2024</v>
      </c>
      <c r="D5" s="282"/>
      <c r="E5" s="282"/>
      <c r="F5" s="282"/>
      <c r="G5" s="282"/>
      <c r="H5" s="282"/>
      <c r="I5" s="282"/>
      <c r="J5" s="282"/>
      <c r="K5" s="282"/>
      <c r="L5" s="38"/>
      <c r="M5" s="38"/>
    </row>
    <row r="6" spans="1:13" s="26" customFormat="1" ht="18" customHeight="1" x14ac:dyDescent="0.3">
      <c r="C6" s="281" t="str" cm="1">
        <f t="array" aca="1" ref="C6" ca="1">IF(Sjabloon_status="Test", Watermark_test, IF((Datum_vervaldatum-TODAY())&lt;=0, Watermark_vervallen, IF((Datum_deadline-TODAY())&lt;0, Watermark_aanmaning, "")))</f>
        <v/>
      </c>
      <c r="D6" s="281"/>
      <c r="E6" s="281"/>
      <c r="F6" s="281"/>
      <c r="G6" s="281"/>
      <c r="H6" s="281"/>
      <c r="I6" s="281"/>
      <c r="J6" s="281"/>
      <c r="K6" s="281"/>
    </row>
    <row r="7" spans="1:13" ht="14.7" customHeight="1" x14ac:dyDescent="0.3">
      <c r="A7" s="23"/>
      <c r="B7" s="145" t="s">
        <v>149</v>
      </c>
      <c r="D7" s="5"/>
      <c r="E7" s="39"/>
      <c r="F7" s="231"/>
      <c r="G7" s="145" t="s">
        <v>150</v>
      </c>
    </row>
    <row r="8" spans="1:13" ht="7.35" customHeight="1" x14ac:dyDescent="0.3">
      <c r="E8" s="32"/>
      <c r="F8" s="40"/>
    </row>
    <row r="9" spans="1:13" ht="14.7" customHeight="1" x14ac:dyDescent="0.3">
      <c r="E9" s="32"/>
      <c r="F9" s="41"/>
      <c r="H9" s="88"/>
      <c r="I9" s="86" t="s">
        <v>179</v>
      </c>
      <c r="J9" s="86"/>
      <c r="K9" s="26"/>
      <c r="L9" s="89"/>
    </row>
    <row r="10" spans="1:13" ht="7.35" customHeight="1" x14ac:dyDescent="0.3">
      <c r="E10" s="32"/>
      <c r="F10" s="40"/>
      <c r="I10" s="26"/>
      <c r="J10" s="26"/>
      <c r="K10" s="26"/>
    </row>
    <row r="11" spans="1:13" ht="14.7" customHeight="1" x14ac:dyDescent="0.3">
      <c r="E11" s="32"/>
      <c r="F11" s="41"/>
      <c r="H11" s="141" t="s">
        <v>10</v>
      </c>
      <c r="I11" s="86" t="s">
        <v>180</v>
      </c>
      <c r="J11" s="86"/>
      <c r="K11" s="26"/>
      <c r="L11" s="89"/>
    </row>
    <row r="12" spans="1:13" ht="7.35" customHeight="1" x14ac:dyDescent="0.3">
      <c r="E12" s="32"/>
      <c r="F12" s="41"/>
      <c r="I12" s="86"/>
      <c r="J12" s="86"/>
      <c r="K12" s="26"/>
      <c r="L12" s="89"/>
    </row>
    <row r="13" spans="1:13" ht="14.7" customHeight="1" x14ac:dyDescent="0.3">
      <c r="E13" s="32"/>
      <c r="F13" s="41"/>
      <c r="H13" s="142" t="s">
        <v>10</v>
      </c>
      <c r="I13" s="86" t="s">
        <v>8</v>
      </c>
      <c r="J13" s="86"/>
      <c r="K13" s="26"/>
      <c r="L13" s="89"/>
    </row>
    <row r="14" spans="1:13" ht="7.35" customHeight="1" x14ac:dyDescent="0.3">
      <c r="E14" s="32"/>
      <c r="F14" s="41"/>
      <c r="H14" s="26"/>
      <c r="I14" s="86"/>
      <c r="J14" s="86"/>
      <c r="K14" s="26"/>
      <c r="L14" s="89"/>
    </row>
    <row r="15" spans="1:13" ht="14.7" customHeight="1" x14ac:dyDescent="0.3">
      <c r="E15" s="32"/>
      <c r="F15" s="41"/>
      <c r="H15" s="143" t="s">
        <v>10</v>
      </c>
      <c r="I15" s="86" t="s">
        <v>43</v>
      </c>
      <c r="J15" s="86"/>
      <c r="K15" s="26"/>
      <c r="L15" s="89"/>
    </row>
    <row r="16" spans="1:13" ht="7.35" customHeight="1" x14ac:dyDescent="0.3">
      <c r="E16" s="32"/>
      <c r="F16" s="41"/>
      <c r="I16" s="86"/>
      <c r="J16" s="86"/>
      <c r="K16" s="26"/>
      <c r="L16" s="89"/>
    </row>
    <row r="17" spans="2:14" ht="14.7" customHeight="1" x14ac:dyDescent="0.3">
      <c r="E17" s="32"/>
      <c r="F17" s="41"/>
      <c r="H17" s="90"/>
      <c r="I17" s="86" t="s">
        <v>9</v>
      </c>
      <c r="J17" s="86"/>
      <c r="K17" s="87" t="s">
        <v>51</v>
      </c>
      <c r="L17" s="89"/>
    </row>
    <row r="18" spans="2:14" ht="14.7" customHeight="1" x14ac:dyDescent="0.3">
      <c r="E18" s="32"/>
      <c r="F18" s="41"/>
      <c r="I18" s="86" t="s">
        <v>39</v>
      </c>
      <c r="J18" s="86"/>
      <c r="K18" s="26"/>
      <c r="L18" s="89"/>
    </row>
    <row r="19" spans="2:14" ht="7.35" customHeight="1" x14ac:dyDescent="0.3">
      <c r="E19" s="32"/>
      <c r="F19" s="41"/>
      <c r="I19" s="26"/>
      <c r="J19" s="26"/>
      <c r="K19" s="26"/>
    </row>
    <row r="20" spans="2:14" ht="14.7" customHeight="1" x14ac:dyDescent="0.3">
      <c r="E20" s="32"/>
      <c r="F20" s="40"/>
      <c r="H20" s="91"/>
      <c r="I20" s="86" t="s">
        <v>11</v>
      </c>
      <c r="J20" s="86"/>
      <c r="K20" s="95" t="s">
        <v>52</v>
      </c>
      <c r="L20" s="89"/>
    </row>
    <row r="21" spans="2:14" ht="14.7" customHeight="1" x14ac:dyDescent="0.3">
      <c r="E21" s="32"/>
      <c r="F21" s="40"/>
      <c r="I21" s="86" t="s">
        <v>40</v>
      </c>
      <c r="J21" s="86"/>
      <c r="K21" s="26"/>
      <c r="L21" s="89"/>
    </row>
    <row r="22" spans="2:14" ht="14.7" customHeight="1" x14ac:dyDescent="0.3">
      <c r="E22" s="32"/>
      <c r="F22" s="84"/>
      <c r="G22" s="92"/>
      <c r="H22" s="92"/>
      <c r="I22" s="93"/>
      <c r="J22" s="93"/>
      <c r="K22" s="92"/>
      <c r="L22" s="93"/>
    </row>
    <row r="23" spans="2:14" ht="7.35" customHeight="1" x14ac:dyDescent="0.3">
      <c r="E23" s="32"/>
      <c r="F23" s="40"/>
      <c r="I23" s="89"/>
      <c r="J23" s="89"/>
      <c r="L23" s="89"/>
    </row>
    <row r="24" spans="2:14" ht="14.7" customHeight="1" x14ac:dyDescent="0.3">
      <c r="E24" s="32"/>
      <c r="F24" s="231"/>
      <c r="G24" s="145" t="s">
        <v>87</v>
      </c>
    </row>
    <row r="25" spans="2:14" ht="14.7" customHeight="1" x14ac:dyDescent="0.3">
      <c r="E25" s="32"/>
      <c r="F25" s="41"/>
      <c r="M25" s="32"/>
      <c r="N25" s="32"/>
    </row>
    <row r="26" spans="2:14" ht="14.7" customHeight="1" x14ac:dyDescent="0.3">
      <c r="E26" s="32"/>
      <c r="F26" s="41"/>
      <c r="M26" s="32"/>
      <c r="N26" s="32"/>
    </row>
    <row r="27" spans="2:14" ht="14.7" customHeight="1" x14ac:dyDescent="0.3">
      <c r="E27" s="32"/>
      <c r="F27" s="41"/>
      <c r="M27" s="32"/>
      <c r="N27" s="32"/>
    </row>
    <row r="28" spans="2:14" ht="14.7" customHeight="1" x14ac:dyDescent="0.3">
      <c r="E28" s="32"/>
      <c r="F28" s="41"/>
      <c r="M28" s="32"/>
      <c r="N28" s="32"/>
    </row>
    <row r="29" spans="2:14" ht="14.7" customHeight="1" x14ac:dyDescent="0.3">
      <c r="E29" s="32"/>
      <c r="F29" s="41"/>
      <c r="M29" s="32"/>
      <c r="N29" s="32"/>
    </row>
    <row r="30" spans="2:14" ht="14.7" customHeight="1" x14ac:dyDescent="0.3">
      <c r="E30" s="32"/>
      <c r="F30" s="41"/>
      <c r="M30" s="32"/>
      <c r="N30" s="32"/>
    </row>
    <row r="31" spans="2:14" ht="14.7" customHeight="1" x14ac:dyDescent="0.3">
      <c r="E31" s="32"/>
      <c r="F31" s="41"/>
      <c r="M31" s="32"/>
      <c r="N31" s="32"/>
    </row>
    <row r="32" spans="2:14" x14ac:dyDescent="0.3">
      <c r="B32" s="92"/>
      <c r="C32" s="92"/>
      <c r="D32" s="92"/>
      <c r="E32" s="92"/>
      <c r="F32" s="94"/>
      <c r="G32" s="92"/>
      <c r="H32" s="92"/>
      <c r="I32" s="92"/>
      <c r="J32" s="92"/>
      <c r="K32" s="92"/>
      <c r="L32" s="92"/>
    </row>
    <row r="33" spans="1:8" ht="7.35" customHeight="1" x14ac:dyDescent="0.3"/>
    <row r="34" spans="1:8" x14ac:dyDescent="0.3">
      <c r="A34" s="23"/>
      <c r="B34" s="145" t="s">
        <v>7</v>
      </c>
      <c r="D34" s="5"/>
    </row>
    <row r="35" spans="1:8" ht="7.35" customHeight="1" x14ac:dyDescent="0.3"/>
    <row r="36" spans="1:8" x14ac:dyDescent="0.3">
      <c r="C36" s="226" t="s">
        <v>45</v>
      </c>
      <c r="D36" s="226"/>
      <c r="E36" s="226"/>
      <c r="F36" s="226"/>
      <c r="G36" s="226"/>
      <c r="H36" s="226"/>
    </row>
    <row r="37" spans="1:8" x14ac:dyDescent="0.3">
      <c r="C37" s="228" t="s">
        <v>41</v>
      </c>
      <c r="D37" s="227"/>
      <c r="E37" s="227"/>
      <c r="F37" s="227"/>
      <c r="G37" s="227"/>
      <c r="H37" s="227"/>
    </row>
    <row r="38" spans="1:8" x14ac:dyDescent="0.3">
      <c r="C38" s="228" t="s">
        <v>36</v>
      </c>
      <c r="D38" s="227"/>
      <c r="E38" s="227"/>
      <c r="F38" s="227"/>
      <c r="G38" s="227"/>
      <c r="H38" s="227"/>
    </row>
    <row r="39" spans="1:8" x14ac:dyDescent="0.3">
      <c r="C39" s="228" t="s">
        <v>88</v>
      </c>
      <c r="D39" s="227"/>
      <c r="E39" s="227"/>
      <c r="F39" s="227"/>
      <c r="G39" s="227"/>
      <c r="H39" s="227"/>
    </row>
    <row r="40" spans="1:8" x14ac:dyDescent="0.3">
      <c r="C40" s="228" t="s">
        <v>37</v>
      </c>
      <c r="D40" s="227"/>
      <c r="E40" s="227"/>
      <c r="F40" s="227"/>
      <c r="G40" s="227"/>
      <c r="H40" s="227"/>
    </row>
    <row r="41" spans="1:8" x14ac:dyDescent="0.3">
      <c r="C41" s="228" t="s">
        <v>35</v>
      </c>
      <c r="D41" s="227"/>
      <c r="E41" s="227"/>
      <c r="F41" s="227"/>
      <c r="G41" s="227"/>
      <c r="H41" s="227"/>
    </row>
    <row r="42" spans="1:8" x14ac:dyDescent="0.3">
      <c r="C42" s="283" t="s">
        <v>407</v>
      </c>
      <c r="D42" s="283"/>
      <c r="E42" s="283"/>
      <c r="F42" s="227"/>
      <c r="G42" s="227"/>
      <c r="H42" s="227"/>
    </row>
    <row r="43" spans="1:8" x14ac:dyDescent="0.3">
      <c r="C43" s="283" t="str">
        <f>"2. Balans "&amp;Datum_werkingsjaar</f>
        <v>2. Balans 2024</v>
      </c>
      <c r="D43" s="283"/>
      <c r="E43" s="283"/>
      <c r="F43" s="228"/>
      <c r="G43" s="228"/>
      <c r="H43" s="228"/>
    </row>
    <row r="44" spans="1:8" x14ac:dyDescent="0.3">
      <c r="C44" s="284" t="str">
        <f>"3. "&amp;IF(Controleblad!D17="Aanvraag", "Begroting ", "Resultatenrekening ")&amp;Datum_werkingsjaar</f>
        <v>3. Resultatenrekening 2024</v>
      </c>
      <c r="D44" s="284"/>
      <c r="E44" s="284"/>
      <c r="F44" s="229"/>
      <c r="G44" s="229"/>
      <c r="H44" s="229"/>
    </row>
    <row r="45" spans="1:8" x14ac:dyDescent="0.3">
      <c r="C45" s="279" t="str">
        <f>"4. Toelichting "&amp;IF(Controleblad!D17="Aanvraag", "bij begroting", "bij resultatenrekening")</f>
        <v>4. Toelichting bij resultatenrekening</v>
      </c>
      <c r="D45" s="279"/>
      <c r="E45" s="279"/>
      <c r="F45" s="230"/>
      <c r="G45" s="230"/>
      <c r="H45" s="230"/>
    </row>
    <row r="46" spans="1:8" x14ac:dyDescent="0.3">
      <c r="C46" s="279" t="str">
        <f>"5. Resultaatsverwerking "&amp;Datum_werkingsjaar</f>
        <v>5. Resultaatsverwerking 2024</v>
      </c>
      <c r="D46" s="279"/>
      <c r="E46" s="279"/>
      <c r="F46" s="230"/>
      <c r="G46" s="230"/>
      <c r="H46" s="230"/>
    </row>
    <row r="47" spans="1:8" x14ac:dyDescent="0.3">
      <c r="C47" s="279" t="str">
        <f>"6. Werknemers eind "&amp;Datum_werkingsjaar</f>
        <v>6. Werknemers eind 2024</v>
      </c>
      <c r="D47" s="279"/>
      <c r="E47" s="279"/>
      <c r="F47" s="230"/>
      <c r="G47" s="230"/>
      <c r="H47" s="230"/>
    </row>
    <row r="48" spans="1:8" x14ac:dyDescent="0.3">
      <c r="C48" s="279" t="s">
        <v>425</v>
      </c>
      <c r="D48" s="279"/>
      <c r="E48" s="279"/>
      <c r="F48" s="229"/>
      <c r="G48" s="229"/>
      <c r="H48" s="229"/>
    </row>
    <row r="49" spans="1:14" x14ac:dyDescent="0.3">
      <c r="M49" s="23"/>
    </row>
    <row r="50" spans="1:14" x14ac:dyDescent="0.3">
      <c r="A50" s="27"/>
      <c r="B50" s="27"/>
      <c r="C50" s="27"/>
      <c r="D50" s="27"/>
      <c r="E50" s="27"/>
      <c r="F50" s="27"/>
      <c r="G50" s="27"/>
      <c r="H50" s="27"/>
      <c r="I50" s="27"/>
      <c r="J50" s="27"/>
      <c r="K50" s="27"/>
      <c r="L50" s="27"/>
      <c r="M50" s="27"/>
      <c r="N50" t="s">
        <v>13</v>
      </c>
    </row>
  </sheetData>
  <sheetProtection algorithmName="SHA-512" hashValue="7hZuiKnKdhckFOBCeFfccYH25KnTCsVDKRI/S33FDVyGhf7BM+OWI92FnRvrBT2M7uvUEZ0VGFjzVJedfbLwhQ==" saltValue="NpLHQgJztlLzq9wBgStnNw==" spinCount="100000" sheet="1" objects="1" scenarios="1" selectLockedCells="1"/>
  <mergeCells count="10">
    <mergeCell ref="C46:E46"/>
    <mergeCell ref="C47:E47"/>
    <mergeCell ref="C48:E48"/>
    <mergeCell ref="C4:K4"/>
    <mergeCell ref="C6:K6"/>
    <mergeCell ref="C5:K5"/>
    <mergeCell ref="C43:E43"/>
    <mergeCell ref="C44:E44"/>
    <mergeCell ref="C45:E45"/>
    <mergeCell ref="C42:E42"/>
  </mergeCells>
  <hyperlinks>
    <hyperlink ref="C48" location="'Impact COVID-19'!A1" display="Voorziene impact van COVID-19-maatregelen op begrote kosten en opbrengsten in het boekjaar 2020" xr:uid="{BF213B58-027A-4E20-8047-5FA9F88589A9}"/>
    <hyperlink ref="C44" location="Resultatenrekening!A1" display="Resultatenrekening!A1" xr:uid="{9FA2FA17-F732-4B49-86C7-2D13B58ED7AE}"/>
    <hyperlink ref="C45" location="Toelichting!A1" display="Toelichting!A1" xr:uid="{3DBA54F6-D02E-4D6B-897A-2F6E93D16D9D}"/>
    <hyperlink ref="C46" location="Resultaatsverwerking!A1" display="7. Resultaatsverwerking" xr:uid="{AB5C83C9-EDD0-4BF5-98D4-E28581B0FA89}"/>
    <hyperlink ref="C43" location="Balans!A1" display="1. Balans" xr:uid="{2E4F227C-765F-424B-A383-CA9202A072C6}"/>
    <hyperlink ref="C42" location="Balans!A1" display="1. Balans" xr:uid="{E997CF26-1609-4061-B890-DF02275ADD28}"/>
    <hyperlink ref="C42:E42" location="Organisatiekenmerken!A1" display="1. Organisatiekenmerken" xr:uid="{79A8BA49-D453-4DAB-84D3-4E9D0BB44F22}"/>
    <hyperlink ref="C47:E47" location="Werknemers!A1" display="Werknemers!A1" xr:uid="{A0C43A04-9A66-4BC9-910A-C96664C5A62F}"/>
    <hyperlink ref="C48:E48" location="Samenvatting!A1" display="7. Samenvatting" xr:uid="{3431C664-9E5C-44DD-A004-D457A737377C}"/>
    <hyperlink ref="C45:E45" location="'Toelichting resultaat'!A1" display="'Toelichting resultaat'!A1" xr:uid="{FFB28D97-E9F2-46CC-A759-86213F2F08D6}"/>
    <hyperlink ref="C46:E46" location="Resultaatsverwerking!A1" display="Resultaatsverwerking!A1" xr:uid="{440E0E75-C741-4B19-BE45-DC5F1F707E29}"/>
  </hyperlinks>
  <pageMargins left="0.70866141732283472" right="0.70866141732283472" top="0.74803149606299213" bottom="0.74803149606299213" header="0.31496062992125984" footer="0.31496062992125984"/>
  <pageSetup paperSize="9" scale="58" fitToHeight="0" orientation="portrait" r:id="rId1"/>
  <headerFooter>
    <oddFooter>Pagina &amp;P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EE7A3-60A0-486E-8759-167EC8190F62}">
  <sheetPr>
    <pageSetUpPr fitToPage="1"/>
  </sheetPr>
  <dimension ref="A1:BH15"/>
  <sheetViews>
    <sheetView showGridLines="0" zoomScaleNormal="100" zoomScaleSheetLayoutView="100" workbookViewId="0">
      <pane xSplit="1" ySplit="4" topLeftCell="B5" activePane="bottomRight" state="frozen"/>
      <selection pane="topRight"/>
      <selection pane="bottomLeft"/>
      <selection pane="bottomRight"/>
    </sheetView>
  </sheetViews>
  <sheetFormatPr defaultColWidth="8.88671875" defaultRowHeight="14.4" x14ac:dyDescent="0.3"/>
  <cols>
    <col min="1" max="1" width="2.44140625" style="263" customWidth="1"/>
    <col min="2" max="2" width="18.5546875" customWidth="1"/>
    <col min="3" max="3" width="66.6640625" customWidth="1"/>
    <col min="4" max="6" width="24.44140625" hidden="1" customWidth="1"/>
    <col min="7" max="7" width="2.44140625" style="32" hidden="1" customWidth="1"/>
    <col min="8" max="8" width="8.88671875" style="32" hidden="1" customWidth="1"/>
    <col min="9" max="33" width="8.88671875" hidden="1" customWidth="1"/>
    <col min="34" max="34" width="2.44140625" style="238" customWidth="1"/>
    <col min="35" max="35" width="18.6640625" customWidth="1"/>
  </cols>
  <sheetData>
    <row r="1" spans="1:60" ht="24.6" customHeight="1" x14ac:dyDescent="0.3">
      <c r="A1" s="232"/>
      <c r="C1" s="233"/>
      <c r="G1" s="131"/>
      <c r="H1" s="131" t="str">
        <f ca="1">IF(H4&lt;&gt;0, "Vul verplichte velden in.  ", "")&amp;IF(I4=1, "Er is 1 foutmelding. Controleer het blad.", IF(I4&gt;1, "Er zijn "&amp;I4&amp;" foutmeldingen. Controleer het blad.", ""))</f>
        <v xml:space="preserve">Vul verplichte velden in.  </v>
      </c>
      <c r="AH1" s="234"/>
    </row>
    <row r="2" spans="1:60" s="1" customFormat="1" ht="9.6" customHeight="1" x14ac:dyDescent="0.3">
      <c r="A2" s="235"/>
      <c r="B2" s="285" t="s">
        <v>384</v>
      </c>
      <c r="C2" s="285"/>
      <c r="D2" s="285"/>
      <c r="E2" s="75"/>
      <c r="F2" s="75"/>
      <c r="G2" s="24"/>
      <c r="H2" s="24" t="s">
        <v>343</v>
      </c>
      <c r="AB2" s="236" t="s">
        <v>345</v>
      </c>
      <c r="AH2" s="234"/>
    </row>
    <row r="3" spans="1:60" s="1" customFormat="1" ht="13.5" customHeight="1" x14ac:dyDescent="0.3">
      <c r="B3" s="285"/>
      <c r="C3" s="285"/>
      <c r="D3" s="285"/>
      <c r="F3" s="237"/>
      <c r="G3" s="48"/>
      <c r="H3" s="48" t="s">
        <v>385</v>
      </c>
      <c r="I3" s="238" t="s">
        <v>386</v>
      </c>
      <c r="J3" s="239" t="s">
        <v>387</v>
      </c>
      <c r="K3" s="238"/>
      <c r="L3" s="238"/>
      <c r="M3" s="238"/>
      <c r="N3" s="239" t="s">
        <v>388</v>
      </c>
      <c r="O3" s="238"/>
      <c r="P3" s="238"/>
      <c r="Q3" s="238"/>
      <c r="R3" s="240" t="s">
        <v>344</v>
      </c>
      <c r="S3" s="24"/>
      <c r="T3" s="238"/>
      <c r="U3" s="238"/>
      <c r="V3" s="239" t="s">
        <v>389</v>
      </c>
      <c r="W3" s="24"/>
      <c r="X3" s="24"/>
      <c r="Y3" s="24"/>
      <c r="Z3" s="241" t="s">
        <v>316</v>
      </c>
      <c r="AA3" s="239" t="s">
        <v>409</v>
      </c>
      <c r="AB3" s="239" t="s">
        <v>348</v>
      </c>
      <c r="AC3" s="238"/>
      <c r="AD3" s="238"/>
      <c r="AE3" s="238"/>
      <c r="AF3" s="239"/>
      <c r="AG3" s="238"/>
      <c r="AH3" s="234"/>
    </row>
    <row r="4" spans="1:60" s="248" customFormat="1" ht="14.25" customHeight="1" x14ac:dyDescent="0.3">
      <c r="A4" s="242"/>
      <c r="B4" s="63"/>
      <c r="C4" s="63"/>
      <c r="D4" s="63"/>
      <c r="E4" s="63"/>
      <c r="F4" s="63"/>
      <c r="G4" s="63"/>
      <c r="H4" s="243">
        <f>SUMIF(R5:T14, 1)</f>
        <v>2</v>
      </c>
      <c r="I4" s="244" cm="1">
        <f t="array" aca="1" ref="I4" ca="1">SUMPRODUCT(--((V5:Y14)&lt;&gt;""))+SUMPRODUCT(--((AB5:AE14)&lt;&gt;""))</f>
        <v>0</v>
      </c>
      <c r="J4" s="245" t="str">
        <f>SUBSTITUTE(ADDRESS(1, COLUMN(C4), 4, 1), "1", "")</f>
        <v>C</v>
      </c>
      <c r="K4" s="244" t="str">
        <f t="shared" ref="K4:M4" si="0">SUBSTITUTE(ADDRESS(1, COLUMN(D4), 4, 1), "1", "")</f>
        <v>D</v>
      </c>
      <c r="L4" s="244" t="str">
        <f t="shared" si="0"/>
        <v>E</v>
      </c>
      <c r="M4" s="244" t="str">
        <f t="shared" si="0"/>
        <v>F</v>
      </c>
      <c r="N4" s="245" t="str">
        <f>SUBSTITUTE(ADDRESS(1, COLUMN(C4), 4, 1), "1", "")</f>
        <v>C</v>
      </c>
      <c r="O4" s="244" t="str">
        <f>SUBSTITUTE(ADDRESS(1, COLUMN(D4), 4, 1), "1", "")</f>
        <v>D</v>
      </c>
      <c r="P4" s="244" t="str">
        <f>SUBSTITUTE(ADDRESS(1, COLUMN(E4), 4, 1), "1", "")</f>
        <v>E</v>
      </c>
      <c r="Q4" s="244" t="str">
        <f>SUBSTITUTE(ADDRESS(1, COLUMN(F4), 4, 1), "1", "")</f>
        <v>F</v>
      </c>
      <c r="R4" s="245" t="str">
        <f>SUBSTITUTE(ADDRESS(1, COLUMN(C4), 4, 1), "1", "")</f>
        <v>C</v>
      </c>
      <c r="S4" s="244" t="str">
        <f>SUBSTITUTE(ADDRESS(1, COLUMN(D4), 4, 1), "1", "")</f>
        <v>D</v>
      </c>
      <c r="T4" s="244" t="str">
        <f>SUBSTITUTE(ADDRESS(1, COLUMN(E4), 4, 1), "1", "")</f>
        <v>E</v>
      </c>
      <c r="U4" s="244" t="str">
        <f>SUBSTITUTE(ADDRESS(1, COLUMN(F4), 4, 1), "1", "")</f>
        <v>F</v>
      </c>
      <c r="V4" s="245" t="str">
        <f>SUBSTITUTE(ADDRESS(1, COLUMN(C4), 4, 1), "1", "")</f>
        <v>C</v>
      </c>
      <c r="W4" s="244" t="str">
        <f>SUBSTITUTE(ADDRESS(1, COLUMN(D4), 4, 1), "1", "")</f>
        <v>D</v>
      </c>
      <c r="X4" s="244" t="str">
        <f>SUBSTITUTE(ADDRESS(1, COLUMN(E4), 4, 1), "1", "")</f>
        <v>E</v>
      </c>
      <c r="Y4" s="244" t="str">
        <f>SUBSTITUTE(ADDRESS(1, COLUMN(F4), 4, 1), "1", "")</f>
        <v>F</v>
      </c>
      <c r="Z4" s="246"/>
      <c r="AA4" s="245"/>
      <c r="AB4" s="245" t="str">
        <f>SUBSTITUTE(ADDRESS(1, COLUMN(C4), 4, 1), "1", "")</f>
        <v>C</v>
      </c>
      <c r="AC4" s="244" t="str">
        <f>SUBSTITUTE(ADDRESS(1, COLUMN(D4), 4, 1), "1", "")</f>
        <v>D</v>
      </c>
      <c r="AD4" s="244" t="str">
        <f>SUBSTITUTE(ADDRESS(1, COLUMN(E4), 4, 1), "1", "")</f>
        <v>E</v>
      </c>
      <c r="AE4" s="244" t="str">
        <f>SUBSTITUTE(ADDRESS(1, COLUMN(F4), 4, 1), "1", "")</f>
        <v>F</v>
      </c>
      <c r="AF4" s="245" t="s">
        <v>32</v>
      </c>
      <c r="AG4" s="244" t="s">
        <v>410</v>
      </c>
      <c r="AH4" s="247"/>
      <c r="AI4" s="247"/>
      <c r="BH4" s="133" t="s">
        <v>151</v>
      </c>
    </row>
    <row r="5" spans="1:60" ht="16.5" customHeight="1" x14ac:dyDescent="0.3">
      <c r="A5" s="249" t="str">
        <f>IF(AF5&lt;&gt;"", "✘", "")</f>
        <v/>
      </c>
      <c r="B5" s="250"/>
      <c r="C5" s="251"/>
      <c r="D5" s="251"/>
      <c r="E5" s="251"/>
      <c r="F5" s="251"/>
      <c r="G5" s="33"/>
      <c r="H5" s="33"/>
      <c r="I5" s="251"/>
      <c r="J5" s="252"/>
      <c r="K5" s="251"/>
      <c r="L5" s="251"/>
      <c r="M5" s="251"/>
      <c r="N5" s="252"/>
      <c r="O5" s="251"/>
      <c r="P5" s="251"/>
      <c r="Q5" s="251"/>
      <c r="R5" s="252"/>
      <c r="S5" s="251"/>
      <c r="T5" s="251"/>
      <c r="U5" s="251"/>
      <c r="V5" s="252"/>
      <c r="W5" s="222"/>
      <c r="X5" s="222"/>
      <c r="Y5" s="222"/>
      <c r="Z5" s="253"/>
      <c r="AA5" s="270"/>
      <c r="AB5" s="252" t="str">
        <f t="shared" ref="AB5:AB14" si="1">IF(R5&lt;0, IF(C5&lt;&gt;"", "| Veld '"&amp;AB$4&amp;ROW()&amp;"'"&amp;Fout_redundant, ""), "")</f>
        <v/>
      </c>
      <c r="AC5" s="251" t="str">
        <f t="shared" ref="AC5:AC14" si="2">IF(S5&lt;0, IF(D5&lt;&gt;"", "| Veld '"&amp;AC$4&amp;ROW()&amp;"'"&amp;Fout_redundant, ""), "")</f>
        <v/>
      </c>
      <c r="AD5" s="251" t="str">
        <f t="shared" ref="AD5:AD14" si="3">IF(T5&lt;0, IF(E5&lt;&gt;"", "| Veld '"&amp;AD$4&amp;ROW()&amp;"'"&amp;Fout_redundant, ""), "")</f>
        <v/>
      </c>
      <c r="AE5" s="251"/>
      <c r="AF5" s="252" t="str">
        <f>V5&amp;AB5&amp;W5&amp;AC5&amp;X5&amp;AD5&amp;Y5&amp;AE5&amp;Z5</f>
        <v/>
      </c>
      <c r="AG5" s="251" t="str">
        <f>AA5&amp;""</f>
        <v/>
      </c>
      <c r="AH5" s="100" t="str">
        <f>IF(AF5&lt;&gt;"", AF5, AG5)</f>
        <v/>
      </c>
    </row>
    <row r="6" spans="1:60" ht="16.5" customHeight="1" x14ac:dyDescent="0.3">
      <c r="A6" s="249" t="str">
        <f t="shared" ref="A6:A14" si="4">IF(AF6&lt;&gt;"", "✘", "")</f>
        <v/>
      </c>
      <c r="B6" s="250" t="s">
        <v>393</v>
      </c>
      <c r="C6" s="251"/>
      <c r="D6" s="251"/>
      <c r="E6" s="251"/>
      <c r="F6" s="251"/>
      <c r="G6" s="33"/>
      <c r="H6" s="33"/>
      <c r="I6" s="251"/>
      <c r="J6" s="252"/>
      <c r="K6" s="251"/>
      <c r="L6" s="251"/>
      <c r="M6" s="251"/>
      <c r="N6" s="252"/>
      <c r="O6" s="251"/>
      <c r="P6" s="251"/>
      <c r="Q6" s="251"/>
      <c r="R6" s="252"/>
      <c r="S6" s="251"/>
      <c r="T6" s="251"/>
      <c r="U6" s="251"/>
      <c r="V6" s="252"/>
      <c r="W6" s="222"/>
      <c r="X6" s="222"/>
      <c r="Y6" s="222"/>
      <c r="Z6" s="254"/>
      <c r="AA6" s="252"/>
      <c r="AB6" s="252" t="str">
        <f t="shared" si="1"/>
        <v/>
      </c>
      <c r="AC6" s="251" t="str">
        <f t="shared" si="2"/>
        <v/>
      </c>
      <c r="AD6" s="251" t="str">
        <f t="shared" si="3"/>
        <v/>
      </c>
      <c r="AE6" s="251"/>
      <c r="AF6" s="252" t="str">
        <f t="shared" ref="AF6:AF14" si="5">V6&amp;AB6&amp;W6&amp;AC6&amp;X6&amp;AD6&amp;Y6&amp;AE6&amp;Z6</f>
        <v/>
      </c>
      <c r="AG6" s="251" t="str">
        <f t="shared" ref="AG6:AG14" si="6">AA6&amp;""</f>
        <v/>
      </c>
      <c r="AH6" s="100" t="str">
        <f t="shared" ref="AH6:AH14" si="7">IF(AF6&lt;&gt;"", AF6, AG6)</f>
        <v/>
      </c>
    </row>
    <row r="7" spans="1:60" ht="16.5" customHeight="1" x14ac:dyDescent="0.3">
      <c r="A7" s="249" t="str">
        <f t="shared" si="4"/>
        <v/>
      </c>
      <c r="B7" s="255" t="s">
        <v>390</v>
      </c>
      <c r="C7" s="251"/>
      <c r="D7" s="251"/>
      <c r="E7" s="251"/>
      <c r="F7" s="251"/>
      <c r="G7" s="33"/>
      <c r="H7" s="33"/>
      <c r="I7" s="251"/>
      <c r="J7" s="252"/>
      <c r="K7" s="251"/>
      <c r="L7" s="251"/>
      <c r="M7" s="251"/>
      <c r="N7" s="252"/>
      <c r="O7" s="251"/>
      <c r="P7" s="251"/>
      <c r="Q7" s="251"/>
      <c r="R7" s="252"/>
      <c r="S7" s="251"/>
      <c r="T7" s="251"/>
      <c r="U7" s="251"/>
      <c r="V7" s="252"/>
      <c r="W7" s="222"/>
      <c r="X7" s="222"/>
      <c r="Y7" s="222"/>
      <c r="Z7" s="253"/>
      <c r="AA7" s="270"/>
      <c r="AB7" s="252" t="str">
        <f t="shared" si="1"/>
        <v/>
      </c>
      <c r="AC7" s="251" t="str">
        <f t="shared" si="2"/>
        <v/>
      </c>
      <c r="AD7" s="251" t="str">
        <f t="shared" si="3"/>
        <v/>
      </c>
      <c r="AE7" s="251"/>
      <c r="AF7" s="252" t="str">
        <f t="shared" si="5"/>
        <v/>
      </c>
      <c r="AG7" s="251" t="str">
        <f t="shared" si="6"/>
        <v/>
      </c>
      <c r="AH7" s="100" t="str">
        <f t="shared" si="7"/>
        <v/>
      </c>
    </row>
    <row r="8" spans="1:60" ht="16.5" customHeight="1" x14ac:dyDescent="0.3">
      <c r="A8" s="249" t="str">
        <f t="shared" ca="1" si="4"/>
        <v/>
      </c>
      <c r="B8" s="250"/>
      <c r="C8" s="256"/>
      <c r="D8" s="251"/>
      <c r="E8" s="257"/>
      <c r="F8" s="257"/>
      <c r="G8" s="33"/>
      <c r="H8" s="33"/>
      <c r="I8" s="251"/>
      <c r="J8" s="252" t="s">
        <v>394</v>
      </c>
      <c r="K8" s="251"/>
      <c r="L8" s="251"/>
      <c r="M8" s="251"/>
      <c r="N8" s="252"/>
      <c r="O8" s="251"/>
      <c r="P8" s="251"/>
      <c r="Q8" s="251"/>
      <c r="R8" s="252">
        <f>IF(C8&lt;&gt;"", 0, 1)</f>
        <v>1</v>
      </c>
      <c r="S8" s="251"/>
      <c r="T8" s="251"/>
      <c r="U8" s="251"/>
      <c r="V8" s="252" t="str">
        <f ca="1">IF(R8&lt;0, "", IF(C8&lt;&gt;"", _xlfn.IFNA(IF(MATCH(C8, OFFSET(Keuzelijsten!$A$1, 0, MATCH(J8, Keuzelijsten!$A$1:$C$1, 0)-1, 50, 1), 0)&lt;&gt;"", ""), "| Veld '"&amp;V$4&amp;ROW()&amp;"': Uw invoer komt niet overeen met de beschikbare opties in de keuzelijst.  "), ""))</f>
        <v/>
      </c>
      <c r="W8" s="222"/>
      <c r="X8" s="251"/>
      <c r="Y8" s="222"/>
      <c r="Z8" s="253"/>
      <c r="AA8" s="270" t="str">
        <f>IF(Rechtsvorm&lt;&gt;"", IF(_xlfn.IFNA(VLOOKUP(Rechtsvorm, Keuzelijsten!$A$2:$B$12, 2, FALSE), ""), "", " ⓘ Voor de geselecteerde rechtsvorm is blad 'Balans' niet van toepassing en moet niet ingevuld worden."), "")</f>
        <v/>
      </c>
      <c r="AB8" s="252" t="str">
        <f t="shared" si="1"/>
        <v/>
      </c>
      <c r="AC8" s="251" t="str">
        <f t="shared" si="2"/>
        <v/>
      </c>
      <c r="AD8" s="251" t="str">
        <f t="shared" si="3"/>
        <v/>
      </c>
      <c r="AE8" s="251"/>
      <c r="AF8" s="252" t="str">
        <f t="shared" ca="1" si="5"/>
        <v/>
      </c>
      <c r="AG8" s="251" t="str">
        <f t="shared" si="6"/>
        <v/>
      </c>
      <c r="AH8" s="100" t="str">
        <f t="shared" ca="1" si="7"/>
        <v/>
      </c>
    </row>
    <row r="9" spans="1:60" ht="16.5" customHeight="1" x14ac:dyDescent="0.3">
      <c r="A9" s="249" t="str">
        <f t="shared" si="4"/>
        <v/>
      </c>
      <c r="B9" s="250"/>
      <c r="C9" s="251"/>
      <c r="D9" s="251"/>
      <c r="E9" s="251"/>
      <c r="F9" s="251"/>
      <c r="G9" s="33"/>
      <c r="H9" s="33"/>
      <c r="I9" s="251"/>
      <c r="J9" s="252"/>
      <c r="K9" s="251"/>
      <c r="L9" s="251"/>
      <c r="M9" s="251"/>
      <c r="N9" s="252"/>
      <c r="O9" s="251"/>
      <c r="P9" s="251"/>
      <c r="Q9" s="251"/>
      <c r="R9" s="252"/>
      <c r="S9" s="251"/>
      <c r="T9" s="251"/>
      <c r="U9" s="251"/>
      <c r="V9" s="252"/>
      <c r="W9" s="251"/>
      <c r="X9" s="251"/>
      <c r="Y9" s="251"/>
      <c r="Z9" s="254"/>
      <c r="AA9" s="252"/>
      <c r="AB9" s="252" t="str">
        <f t="shared" si="1"/>
        <v/>
      </c>
      <c r="AC9" s="251" t="str">
        <f t="shared" si="2"/>
        <v/>
      </c>
      <c r="AD9" s="251" t="str">
        <f t="shared" si="3"/>
        <v/>
      </c>
      <c r="AE9" s="251"/>
      <c r="AF9" s="252" t="str">
        <f t="shared" si="5"/>
        <v/>
      </c>
      <c r="AG9" s="251" t="str">
        <f t="shared" si="6"/>
        <v/>
      </c>
      <c r="AH9" s="100" t="str">
        <f t="shared" si="7"/>
        <v/>
      </c>
    </row>
    <row r="10" spans="1:60" ht="16.5" customHeight="1" x14ac:dyDescent="0.3">
      <c r="A10" s="249" t="str">
        <f t="shared" si="4"/>
        <v/>
      </c>
      <c r="B10" s="250" t="s">
        <v>391</v>
      </c>
      <c r="C10" s="251"/>
      <c r="D10" s="251"/>
      <c r="E10" s="251"/>
      <c r="F10" s="251"/>
      <c r="G10" s="33"/>
      <c r="H10" s="33"/>
      <c r="I10" s="251"/>
      <c r="J10" s="252"/>
      <c r="K10" s="251"/>
      <c r="L10" s="251"/>
      <c r="M10" s="251"/>
      <c r="N10" s="252"/>
      <c r="O10" s="251"/>
      <c r="P10" s="251"/>
      <c r="Q10" s="251"/>
      <c r="R10" s="252"/>
      <c r="S10" s="251"/>
      <c r="T10" s="251"/>
      <c r="U10" s="251"/>
      <c r="V10" s="252"/>
      <c r="W10" s="251"/>
      <c r="X10" s="251"/>
      <c r="Y10" s="251"/>
      <c r="Z10" s="254"/>
      <c r="AA10" s="252"/>
      <c r="AB10" s="252" t="str">
        <f t="shared" si="1"/>
        <v/>
      </c>
      <c r="AC10" s="251" t="str">
        <f t="shared" si="2"/>
        <v/>
      </c>
      <c r="AD10" s="251" t="str">
        <f t="shared" si="3"/>
        <v/>
      </c>
      <c r="AE10" s="251"/>
      <c r="AF10" s="252" t="str">
        <f t="shared" si="5"/>
        <v/>
      </c>
      <c r="AG10" s="251" t="str">
        <f t="shared" si="6"/>
        <v/>
      </c>
      <c r="AH10" s="100" t="str">
        <f t="shared" si="7"/>
        <v/>
      </c>
    </row>
    <row r="11" spans="1:60" ht="16.5" customHeight="1" x14ac:dyDescent="0.3">
      <c r="A11" s="249" t="str">
        <f t="shared" si="4"/>
        <v/>
      </c>
      <c r="B11" s="255" t="s">
        <v>390</v>
      </c>
      <c r="C11" s="251"/>
      <c r="D11" s="251"/>
      <c r="E11" s="251"/>
      <c r="F11" s="251"/>
      <c r="G11" s="33"/>
      <c r="H11" s="33"/>
      <c r="I11" s="251"/>
      <c r="J11" s="252"/>
      <c r="K11" s="251"/>
      <c r="L11" s="251"/>
      <c r="M11" s="251"/>
      <c r="N11" s="252"/>
      <c r="O11" s="251"/>
      <c r="P11" s="251"/>
      <c r="Q11" s="251"/>
      <c r="R11" s="252"/>
      <c r="S11" s="251"/>
      <c r="T11" s="251"/>
      <c r="U11" s="251"/>
      <c r="V11" s="252"/>
      <c r="W11" s="251"/>
      <c r="X11" s="251"/>
      <c r="Y11" s="251"/>
      <c r="Z11" s="254"/>
      <c r="AA11" s="252"/>
      <c r="AB11" s="252" t="str">
        <f t="shared" si="1"/>
        <v/>
      </c>
      <c r="AC11" s="251" t="str">
        <f t="shared" si="2"/>
        <v/>
      </c>
      <c r="AD11" s="251" t="str">
        <f t="shared" si="3"/>
        <v/>
      </c>
      <c r="AE11" s="251"/>
      <c r="AF11" s="252" t="str">
        <f t="shared" si="5"/>
        <v/>
      </c>
      <c r="AG11" s="251" t="str">
        <f t="shared" si="6"/>
        <v/>
      </c>
      <c r="AH11" s="100" t="str">
        <f t="shared" si="7"/>
        <v/>
      </c>
    </row>
    <row r="12" spans="1:60" ht="16.5" customHeight="1" x14ac:dyDescent="0.3">
      <c r="A12" s="249" t="str">
        <f t="shared" ca="1" si="4"/>
        <v/>
      </c>
      <c r="B12" s="250"/>
      <c r="C12" s="256"/>
      <c r="D12" s="251"/>
      <c r="E12" s="257"/>
      <c r="F12" s="257"/>
      <c r="G12" s="33"/>
      <c r="H12" s="33"/>
      <c r="I12" s="251"/>
      <c r="J12" s="252" t="s">
        <v>392</v>
      </c>
      <c r="K12" s="251"/>
      <c r="L12" s="251"/>
      <c r="M12" s="251"/>
      <c r="N12" s="252"/>
      <c r="O12" s="251"/>
      <c r="P12" s="251"/>
      <c r="Q12" s="251"/>
      <c r="R12" s="252">
        <f>IF(C12&lt;&gt;"", 0, 1)</f>
        <v>1</v>
      </c>
      <c r="S12" s="251"/>
      <c r="T12" s="251"/>
      <c r="U12" s="251"/>
      <c r="V12" s="252" t="str">
        <f ca="1">IF(R12&lt;0, "", IF(C12&lt;&gt;"", _xlfn.IFNA(IF(MATCH(C12, OFFSET(Keuzelijsten!$A$1, 0, MATCH(J12, Keuzelijsten!$A$1:$C$1, 0)-1, 50, 1), 0)&lt;&gt;"", ""), "| Veld '"&amp;V$4&amp;ROW()&amp;"': Uw invoer komt niet overeen met de beschikbare opties in de keuzelijst.  "), ""))</f>
        <v/>
      </c>
      <c r="W12" s="222"/>
      <c r="X12" s="251"/>
      <c r="Y12" s="251"/>
      <c r="Z12" s="254"/>
      <c r="AA12" s="252"/>
      <c r="AB12" s="252" t="str">
        <f t="shared" si="1"/>
        <v/>
      </c>
      <c r="AC12" s="251" t="str">
        <f t="shared" si="2"/>
        <v/>
      </c>
      <c r="AD12" s="251" t="str">
        <f t="shared" si="3"/>
        <v/>
      </c>
      <c r="AE12" s="251"/>
      <c r="AF12" s="252" t="str">
        <f t="shared" ca="1" si="5"/>
        <v/>
      </c>
      <c r="AG12" s="251" t="str">
        <f t="shared" si="6"/>
        <v/>
      </c>
      <c r="AH12" s="100" t="str">
        <f t="shared" ca="1" si="7"/>
        <v/>
      </c>
    </row>
    <row r="13" spans="1:60" ht="16.5" customHeight="1" x14ac:dyDescent="0.3">
      <c r="A13" s="249" t="str">
        <f t="shared" si="4"/>
        <v/>
      </c>
      <c r="B13" s="250"/>
      <c r="C13" s="251"/>
      <c r="D13" s="251"/>
      <c r="E13" s="251"/>
      <c r="F13" s="251"/>
      <c r="G13" s="33"/>
      <c r="H13" s="33"/>
      <c r="I13" s="251"/>
      <c r="J13" s="252"/>
      <c r="K13" s="251"/>
      <c r="L13" s="251"/>
      <c r="M13" s="251"/>
      <c r="N13" s="252"/>
      <c r="O13" s="251"/>
      <c r="P13" s="251"/>
      <c r="Q13" s="251"/>
      <c r="R13" s="252"/>
      <c r="S13" s="251"/>
      <c r="T13" s="251"/>
      <c r="U13" s="251"/>
      <c r="V13" s="252"/>
      <c r="W13" s="251"/>
      <c r="X13" s="251"/>
      <c r="Y13" s="251"/>
      <c r="Z13" s="254"/>
      <c r="AA13" s="252"/>
      <c r="AB13" s="252" t="str">
        <f t="shared" si="1"/>
        <v/>
      </c>
      <c r="AC13" s="251" t="str">
        <f t="shared" si="2"/>
        <v/>
      </c>
      <c r="AD13" s="251" t="str">
        <f t="shared" si="3"/>
        <v/>
      </c>
      <c r="AE13" s="251"/>
      <c r="AF13" s="252" t="str">
        <f t="shared" si="5"/>
        <v/>
      </c>
      <c r="AG13" s="251" t="str">
        <f t="shared" si="6"/>
        <v/>
      </c>
      <c r="AH13" s="100" t="str">
        <f t="shared" si="7"/>
        <v/>
      </c>
    </row>
    <row r="14" spans="1:60" ht="16.5" customHeight="1" x14ac:dyDescent="0.3">
      <c r="A14" s="249" t="str">
        <f t="shared" si="4"/>
        <v/>
      </c>
      <c r="B14" s="258"/>
      <c r="C14" s="238"/>
      <c r="D14" s="238"/>
      <c r="E14" s="238"/>
      <c r="F14" s="238"/>
      <c r="G14" s="48"/>
      <c r="H14" s="48"/>
      <c r="I14" s="238"/>
      <c r="J14" s="239"/>
      <c r="K14" s="238"/>
      <c r="L14" s="238"/>
      <c r="M14" s="238"/>
      <c r="N14" s="239"/>
      <c r="O14" s="238"/>
      <c r="P14" s="238"/>
      <c r="Q14" s="238"/>
      <c r="R14" s="239"/>
      <c r="S14" s="238"/>
      <c r="T14" s="238"/>
      <c r="U14" s="238"/>
      <c r="V14" s="239"/>
      <c r="W14" s="238"/>
      <c r="X14" s="238"/>
      <c r="Y14" s="259"/>
      <c r="Z14" s="238"/>
      <c r="AA14" s="241"/>
      <c r="AB14" s="252" t="str">
        <f t="shared" si="1"/>
        <v/>
      </c>
      <c r="AC14" s="251" t="str">
        <f t="shared" si="2"/>
        <v/>
      </c>
      <c r="AD14" s="251" t="str">
        <f t="shared" si="3"/>
        <v/>
      </c>
      <c r="AE14" s="251"/>
      <c r="AF14" s="252" t="str">
        <f t="shared" si="5"/>
        <v/>
      </c>
      <c r="AG14" s="251" t="str">
        <f t="shared" si="6"/>
        <v/>
      </c>
      <c r="AH14" s="100" t="str">
        <f t="shared" si="7"/>
        <v/>
      </c>
    </row>
    <row r="15" spans="1:60" x14ac:dyDescent="0.3">
      <c r="A15" s="260"/>
      <c r="B15" s="27"/>
      <c r="C15" s="27"/>
      <c r="D15" s="27"/>
      <c r="E15" s="27"/>
      <c r="F15" s="27"/>
      <c r="G15" s="261"/>
      <c r="H15" s="261"/>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62" t="s">
        <v>13</v>
      </c>
      <c r="AH15" s="27"/>
      <c r="AI15" s="27"/>
    </row>
  </sheetData>
  <sheetProtection algorithmName="SHA-512" hashValue="4mV12njsBng1gNOQd7vnO1uAkJaENB4oboknjvtXll5Yay510Khfh1Eh5nG55cS5Xt8bTYqufn5dRWAl7nQXkw==" saltValue="r2cupTONc/+R87/K9NSGJw==" spinCount="100000" sheet="1" objects="1" scenarios="1" selectLockedCells="1"/>
  <mergeCells count="1">
    <mergeCell ref="B2:D3"/>
  </mergeCells>
  <conditionalFormatting sqref="C5:F14">
    <cfRule type="expression" dxfId="111" priority="1560">
      <formula>AB5&lt;&gt;""</formula>
    </cfRule>
    <cfRule type="expression" dxfId="110" priority="1561">
      <formula>V5&lt;&gt;""</formula>
    </cfRule>
    <cfRule type="expression" dxfId="109" priority="1562">
      <formula>R5=-1</formula>
    </cfRule>
    <cfRule type="expression" dxfId="108" priority="1563">
      <formula>R5=1</formula>
    </cfRule>
    <cfRule type="expression" dxfId="107" priority="1564">
      <formula>N5&lt;&gt;""</formula>
    </cfRule>
    <cfRule type="expression" dxfId="106" priority="1565">
      <formula>AND(C5="v", N5="bool")</formula>
    </cfRule>
  </conditionalFormatting>
  <conditionalFormatting sqref="H5:AA14">
    <cfRule type="expression" dxfId="105" priority="3">
      <formula>_xlfn.ISFORMULA(H5)</formula>
    </cfRule>
    <cfRule type="expression" dxfId="104" priority="4">
      <formula>NOT(ISBLANK(H5))</formula>
    </cfRule>
  </conditionalFormatting>
  <conditionalFormatting sqref="AH5:BH14">
    <cfRule type="expression" dxfId="103" priority="1">
      <formula>$AF5&lt;&gt;""</formula>
    </cfRule>
    <cfRule type="expression" dxfId="102" priority="2">
      <formula>$AG5&lt;&gt;""</formula>
    </cfRule>
  </conditionalFormatting>
  <dataValidations count="2">
    <dataValidation type="list" allowBlank="1" showInputMessage="1" showErrorMessage="1" sqref="C12" xr:uid="{630EB59C-121A-481C-A092-0C1EBB9DABAC}">
      <formula1>lstStructuurWerking</formula1>
    </dataValidation>
    <dataValidation type="list" allowBlank="1" showInputMessage="1" showErrorMessage="1" sqref="C8" xr:uid="{06EA151E-A06D-4165-B7E8-D758D75951C3}">
      <formula1>lstRechtsvorm</formula1>
    </dataValidation>
  </dataValidations>
  <pageMargins left="0.70866141732283472" right="0.70866141732283472" top="0.74803149606299213" bottom="0.74803149606299213" header="0.31496062992125984" footer="0.31496062992125984"/>
  <pageSetup paperSize="9" scale="80" fitToHeight="0" orientation="portrait" r:id="rId1"/>
  <headerFooter>
    <oddFooter>Pagina &amp;P van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88DF7-5B7D-4A6E-8CD6-DEC23BEC997A}">
  <sheetPr codeName="Blad1">
    <pageSetUpPr fitToPage="1"/>
  </sheetPr>
  <dimension ref="A1:CD104"/>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6640625" defaultRowHeight="14.7" customHeight="1" x14ac:dyDescent="0.3"/>
  <cols>
    <col min="1" max="1" width="2.44140625" style="177" customWidth="1"/>
    <col min="2" max="2" width="1.33203125" style="202" customWidth="1"/>
    <col min="3" max="4" width="1.33203125" style="62" customWidth="1"/>
    <col min="5" max="9" width="1.33203125" style="202" customWidth="1"/>
    <col min="10" max="10" width="36.44140625" style="202" customWidth="1"/>
    <col min="11" max="11" width="44.5546875" style="177" customWidth="1"/>
    <col min="12" max="12" width="10.5546875" style="203" customWidth="1"/>
    <col min="13" max="13" width="16.44140625" style="175" customWidth="1"/>
    <col min="14" max="14" width="16.44140625" style="176" hidden="1" customWidth="1"/>
    <col min="15" max="15" width="1.33203125" style="177" customWidth="1"/>
    <col min="16" max="22" width="1.33203125" style="177" hidden="1" customWidth="1"/>
    <col min="23" max="23" width="2.44140625" style="177" hidden="1" customWidth="1"/>
    <col min="24" max="25" width="9.33203125" style="177" hidden="1" customWidth="1"/>
    <col min="26" max="34" width="9" style="177" hidden="1" customWidth="1"/>
    <col min="35" max="36" width="9.33203125" style="177" hidden="1" customWidth="1"/>
    <col min="37" max="40" width="9" style="177" hidden="1" customWidth="1"/>
    <col min="41" max="44" width="9" style="48" hidden="1" customWidth="1"/>
    <col min="45" max="56" width="9" style="177" hidden="1" customWidth="1"/>
    <col min="57" max="57" width="2.44140625" style="24" customWidth="1"/>
    <col min="58" max="16384" width="8.6640625" style="177"/>
  </cols>
  <sheetData>
    <row r="1" spans="1:82" ht="24" customHeight="1" x14ac:dyDescent="0.3">
      <c r="A1" s="174"/>
      <c r="B1" s="44"/>
      <c r="C1" s="44"/>
      <c r="D1" s="44"/>
      <c r="E1" s="44"/>
      <c r="F1" s="44"/>
      <c r="G1" s="44"/>
      <c r="H1" s="44"/>
      <c r="I1" s="44"/>
      <c r="J1" s="44"/>
      <c r="K1" s="152"/>
      <c r="L1" s="152"/>
      <c r="X1" s="151" t="str">
        <f>IF(Rechtsvorm&lt;&gt;"", IF(_xlfn.IFNA(VLOOKUP(Rechtsvorm, Keuzelijsten!$A$2:$B$12, 2, FALSE), FALSE), IF(SUM(AE102:AF102, AO102:AP102, AS102:AX102)=1, Fout_zonder_rij_enkel, IF(SUM(AE102:AF102, AO102:AP102, AS102:AX102)&gt;1, SUM(AE102:AF102, AO102:AP102, AS102:AX102)&amp;Fout_zonder_rij_meer, IF(SUM(X102, AC102:AD102)&lt;&gt;0, "Vul het blad in.", ""))), ""), "Selecteer uw rechtsvorm in veld 'C8' op blad 'Organisatiekenmerken' vooraleer u de tabel onderaan invult.")</f>
        <v>Selecteer uw rechtsvorm in veld 'C8' op blad 'Organisatiekenmerken' vooraleer u de tabel onderaan invult.</v>
      </c>
      <c r="Y1" s="269" t="str">
        <f>IF(Rechtsvorm&lt;&gt;"", IF(_xlfn.IFNA(VLOOKUP(Rechtsvorm, Keuzelijsten!$A$2:$B$12, 2, FALSE), ""), "", "ⓘ Dit blad is niet van toepassing voor uw organisatie en moet niet ingevuld worden."), "")</f>
        <v/>
      </c>
      <c r="AG1" s="177" t="b">
        <f>_xlfn.IFNA(VLOOKUP(Rechtsvorm, Keuzelijsten!$A$2:$B$12, 2, FALSE), FALSE)</f>
        <v>0</v>
      </c>
    </row>
    <row r="2" spans="1:82" customFormat="1" ht="14.1" customHeight="1" x14ac:dyDescent="0.3">
      <c r="B2" s="285" t="str">
        <f>"BALANS "&amp;Datum_werkingsjaar</f>
        <v>BALANS 2024</v>
      </c>
      <c r="C2" s="285"/>
      <c r="D2" s="285"/>
      <c r="E2" s="285"/>
      <c r="F2" s="285"/>
      <c r="G2" s="285"/>
      <c r="H2" s="285"/>
      <c r="I2" s="285"/>
      <c r="J2" s="285"/>
      <c r="K2" s="102"/>
      <c r="L2" s="102"/>
      <c r="X2" s="178" t="s">
        <v>343</v>
      </c>
      <c r="AC2" s="179" t="s">
        <v>344</v>
      </c>
      <c r="AI2" s="178" t="s">
        <v>345</v>
      </c>
      <c r="BE2" s="100"/>
    </row>
    <row r="3" spans="1:82" s="180" customFormat="1" ht="9.6" customHeight="1" x14ac:dyDescent="0.3">
      <c r="B3" s="285"/>
      <c r="C3" s="285"/>
      <c r="D3" s="285"/>
      <c r="E3" s="285"/>
      <c r="F3" s="285"/>
      <c r="G3" s="285"/>
      <c r="H3" s="285"/>
      <c r="I3" s="285"/>
      <c r="J3" s="285"/>
      <c r="K3" s="102"/>
      <c r="L3" s="102"/>
      <c r="M3"/>
      <c r="N3"/>
      <c r="X3" s="181" t="s">
        <v>346</v>
      </c>
      <c r="Y3" s="179" t="s">
        <v>98</v>
      </c>
      <c r="Z3" s="177"/>
      <c r="AA3" s="179" t="s">
        <v>311</v>
      </c>
      <c r="AB3" s="177"/>
      <c r="AC3" s="182" t="b">
        <f>_xlfn.IFNA(VLOOKUP(Rechtsvorm, Keuzelijsten!$A$2:$B$12, 2, FALSE), FALSE)</f>
        <v>0</v>
      </c>
      <c r="AD3" s="183" t="b">
        <v>0</v>
      </c>
      <c r="AE3" s="179" t="s">
        <v>316</v>
      </c>
      <c r="AF3" s="177"/>
      <c r="AG3" s="179" t="s">
        <v>312</v>
      </c>
      <c r="AH3" s="177"/>
      <c r="AI3" s="181" t="s">
        <v>143</v>
      </c>
      <c r="AJ3" s="177"/>
      <c r="AK3" s="179" t="s">
        <v>136</v>
      </c>
      <c r="AL3" s="177"/>
      <c r="AM3" s="177" t="s">
        <v>133</v>
      </c>
      <c r="AN3" s="177"/>
      <c r="AO3" s="111" t="s">
        <v>20</v>
      </c>
      <c r="AP3" s="48"/>
      <c r="AQ3" s="48" t="s">
        <v>146</v>
      </c>
      <c r="AR3" s="48"/>
      <c r="AS3" s="177" t="s">
        <v>135</v>
      </c>
      <c r="AT3" s="177"/>
      <c r="AU3" s="177" t="s">
        <v>347</v>
      </c>
      <c r="AV3" s="177"/>
      <c r="AW3" s="177" t="s">
        <v>348</v>
      </c>
      <c r="AX3" s="177"/>
      <c r="AY3" s="177"/>
      <c r="AZ3" s="177"/>
      <c r="BA3" s="179" t="s">
        <v>14</v>
      </c>
      <c r="BB3" s="177"/>
      <c r="BC3" s="177"/>
      <c r="BD3" s="177"/>
      <c r="BE3" s="24"/>
    </row>
    <row r="4" spans="1:82" s="72" customFormat="1" ht="14.7" customHeight="1" x14ac:dyDescent="0.3">
      <c r="A4" s="63"/>
      <c r="B4" s="64" t="s">
        <v>44</v>
      </c>
      <c r="C4" s="64"/>
      <c r="D4" s="64"/>
      <c r="E4" s="64"/>
      <c r="F4" s="64"/>
      <c r="G4" s="64"/>
      <c r="H4" s="64"/>
      <c r="I4" s="64"/>
      <c r="J4" s="64"/>
      <c r="K4" s="63"/>
      <c r="L4" s="64" t="s">
        <v>0</v>
      </c>
      <c r="M4" s="66" t="str">
        <f>IF(Rechtsvorm&lt;&gt;Rechtsvorm_met_balans, "", "Boekjaar "&amp;Datum_werkingsjaar)</f>
        <v/>
      </c>
      <c r="N4" s="66" t="s">
        <v>89</v>
      </c>
      <c r="O4" s="63"/>
      <c r="P4" s="63"/>
      <c r="Q4" s="63"/>
      <c r="R4" s="63"/>
      <c r="S4" s="63"/>
      <c r="T4" s="63"/>
      <c r="U4" s="63"/>
      <c r="V4" s="63"/>
      <c r="W4" s="63"/>
      <c r="X4" s="184" t="s">
        <v>349</v>
      </c>
      <c r="Y4" s="106" t="str">
        <f>"""+"" én ""-"""</f>
        <v>"+" én "-"</v>
      </c>
      <c r="Z4" s="68" t="str">
        <f xml:space="preserve"> "Enkel ""-"""</f>
        <v>Enkel "-"</v>
      </c>
      <c r="AA4" s="106" t="str">
        <f>SUBSTITUTE(ADDRESS(1, COLUMN(M3), 4, 1), "1", "")</f>
        <v>M</v>
      </c>
      <c r="AB4" s="68" t="str">
        <f>SUBSTITUTE(ADDRESS(1, COLUMN(N3), 4, 1), "1", "")</f>
        <v>N</v>
      </c>
      <c r="AC4" s="106" t="str">
        <f>SUBSTITUTE(ADDRESS(1, COLUMN(M3), 4, 1), "1", "")</f>
        <v>M</v>
      </c>
      <c r="AD4" s="68" t="str">
        <f>SUBSTITUTE(ADDRESS(1, COLUMN(N3), 4, 1), "1", "")</f>
        <v>N</v>
      </c>
      <c r="AE4" s="106" t="str">
        <f>SUBSTITUTE(ADDRESS(1, COLUMN(M3), 4, 1), "1", "")</f>
        <v>M</v>
      </c>
      <c r="AF4" s="68" t="str">
        <f>SUBSTITUTE(ADDRESS(1, COLUMN(N3), 4, 1), "1", "")</f>
        <v>N</v>
      </c>
      <c r="AG4" s="106" t="str">
        <f>SUBSTITUTE(ADDRESS(1, COLUMN(M4), 4, 1), "1", "")</f>
        <v>M</v>
      </c>
      <c r="AH4" s="68" t="str">
        <f>SUBSTITUTE(ADDRESS(1, COLUMN(N4), 4, 1), "1", "")</f>
        <v>N</v>
      </c>
      <c r="AI4" s="184" t="s">
        <v>1</v>
      </c>
      <c r="AJ4" s="68" t="s">
        <v>2</v>
      </c>
      <c r="AK4" s="110" t="str">
        <f>SUBSTITUTE(ADDRESS(1, COLUMN(M3), 4, 1), "1", "")</f>
        <v>M</v>
      </c>
      <c r="AL4" s="69" t="str">
        <f>SUBSTITUTE(ADDRESS(1, COLUMN(N3), 4, 1), "1", "")</f>
        <v>N</v>
      </c>
      <c r="AM4" s="123" t="str">
        <f>SUBSTITUTE(ADDRESS(1, COLUMN(M3), 4, 1), "1", "")</f>
        <v>M</v>
      </c>
      <c r="AN4" s="69" t="str">
        <f>SUBSTITUTE(ADDRESS(1, COLUMN(N3), 4, 1), "1", "")</f>
        <v>N</v>
      </c>
      <c r="AO4" s="112" t="str">
        <f>SUBSTITUTE(ADDRESS(1, COLUMN(M3), 4, 1), "1", "")</f>
        <v>M</v>
      </c>
      <c r="AP4" s="70" t="str">
        <f>SUBSTITUTE(ADDRESS(1, COLUMN(N3), 4, 1), "1", "")</f>
        <v>N</v>
      </c>
      <c r="AQ4" s="115" t="str">
        <f>SUBSTITUTE(ADDRESS(1, COLUMN(M3), 4, 1), "1", "")</f>
        <v>M</v>
      </c>
      <c r="AR4" s="70" t="str">
        <f>SUBSTITUTE(ADDRESS(1, COLUMN(N3), 4, 1), "1", "")</f>
        <v>N</v>
      </c>
      <c r="AS4" s="117" t="str">
        <f>SUBSTITUTE(ADDRESS(1, COLUMN(M3), 4, 1), "1", "")</f>
        <v>M</v>
      </c>
      <c r="AT4" s="68" t="str">
        <f>SUBSTITUTE(ADDRESS(1, COLUMN(N3), 4, 1), "1", "")</f>
        <v>N</v>
      </c>
      <c r="AU4" s="117" t="str">
        <f>SUBSTITUTE(ADDRESS(1, COLUMN(M3), 4, 1), "1", "")</f>
        <v>M</v>
      </c>
      <c r="AV4" s="68" t="str">
        <f>SUBSTITUTE(ADDRESS(1, COLUMN(N3), 4, 1), "1", "")</f>
        <v>N</v>
      </c>
      <c r="AW4" s="117" t="str">
        <f>SUBSTITUTE(ADDRESS(1, COLUMN(M3), 4, 1), "1", "")</f>
        <v>M</v>
      </c>
      <c r="AX4" s="68" t="str">
        <f>SUBSTITUTE(ADDRESS(1, COLUMN(N3), 4, 1), "1", "")</f>
        <v>N</v>
      </c>
      <c r="AY4" s="119" t="s">
        <v>350</v>
      </c>
      <c r="AZ4" s="120" t="s">
        <v>32</v>
      </c>
      <c r="BA4" s="106" t="str">
        <f>SUBSTITUTE(ADDRESS(1, COLUMN(M3), 4, 1), "1", "")</f>
        <v>M</v>
      </c>
      <c r="BB4" s="68" t="str">
        <f>SUBSTITUTE(ADDRESS(1, COLUMN(N3), 4, 1), "1", "")</f>
        <v>N</v>
      </c>
      <c r="BC4" s="119" t="s">
        <v>33</v>
      </c>
      <c r="BD4" s="68" t="s">
        <v>90</v>
      </c>
      <c r="BE4" s="71"/>
      <c r="CD4" s="133" t="s">
        <v>151</v>
      </c>
    </row>
    <row r="5" spans="1:82" s="185" customFormat="1" ht="14.1" customHeight="1" x14ac:dyDescent="0.3">
      <c r="A5" s="100" t="str">
        <f ca="1">IF(AZ5&lt;&gt;"", "✘", "")</f>
        <v/>
      </c>
      <c r="B5" s="50"/>
      <c r="C5" s="50" t="s">
        <v>186</v>
      </c>
      <c r="D5" s="50"/>
      <c r="E5" s="50"/>
      <c r="F5" s="50"/>
      <c r="G5" s="50"/>
      <c r="H5" s="50"/>
      <c r="I5" s="50"/>
      <c r="J5" s="50"/>
      <c r="K5" s="33"/>
      <c r="L5" s="51" t="s">
        <v>187</v>
      </c>
      <c r="M5" s="53">
        <f>SUM(M6:M7,M26)</f>
        <v>0</v>
      </c>
      <c r="N5" s="53"/>
      <c r="O5" s="33"/>
      <c r="P5" s="33"/>
      <c r="Q5" s="33"/>
      <c r="R5" s="33"/>
      <c r="S5" s="33"/>
      <c r="T5" s="33"/>
      <c r="X5" s="186">
        <f>IF(AND(
IF(AC$3, M5&lt;&gt;0, TRUE),
IF(AD$3, N5&lt;&gt;0, TRUE)),
0, 1)</f>
        <v>0</v>
      </c>
      <c r="Y5" s="187"/>
      <c r="AA5" s="188"/>
      <c r="AB5" s="189"/>
      <c r="AC5" s="187">
        <f>IF($AC$3, 0, -1)</f>
        <v>-1</v>
      </c>
      <c r="AD5" s="185">
        <v>-1</v>
      </c>
      <c r="AE5" s="187" t="str">
        <f>IF(AND(M5&lt;&gt;0, M54&lt;&gt;0), IF(M5&lt;&gt;M54, "| Veld '"&amp;AE$4&amp;ROW()&amp;"': Activa niet gelijk aan passiva.  ", ""), "")</f>
        <v/>
      </c>
      <c r="AF5" s="185" t="str">
        <f>IF(N5&lt;&gt;N54, "| Veld '"&amp;AF$4&amp;ROW()&amp;"': Activa niet gelijk aan passiva.  ", "")</f>
        <v/>
      </c>
      <c r="AG5" s="187"/>
      <c r="AI5" s="186">
        <f t="shared" ref="AI5:AI68" si="0">IF(C5&lt;&gt;"",1,IF(D5&lt;&gt;"",2,IF(E5&lt;&gt;"",3,IF(F5&lt;&gt;"",4,IF(G5&lt;&gt;"",5,IF(H5&lt;&gt;"",6,IF(I5&lt;&gt;"",7,IF(J5&lt;&gt;"",8))))))))</f>
        <v>1</v>
      </c>
      <c r="AJ5" s="185">
        <f>IF($AI6&gt;$AI5, IFERROR(MATCH($AI5, $AI6:$AI$100, 0)-1, ROW($AJ$100)-ROW()), "")</f>
        <v>48</v>
      </c>
      <c r="AK5" s="187" t="str">
        <f t="shared" ref="AK5:AL20" ca="1" si="1">IF(AC5&lt;&gt;-1, IF(AA5&lt;&gt;"", AA5, IF($AJ5&lt;&gt;"", SUMIF(OFFSET($AI5, 1, 0, $AJ5), $AI5+1, OFFSET(M5, 1, 0, $AJ5)), M5)), "")</f>
        <v/>
      </c>
      <c r="AL5" s="185" t="str">
        <f t="shared" ca="1" si="1"/>
        <v/>
      </c>
      <c r="AM5" s="190" t="str">
        <f t="shared" ref="AM5:AN20" ca="1" si="2">IF(AK5&lt;&gt;0, AK5, M5)</f>
        <v/>
      </c>
      <c r="AN5" s="185" t="str">
        <f t="shared" ca="1" si="2"/>
        <v/>
      </c>
      <c r="AO5" s="113" t="str">
        <f t="shared" ref="AO5" si="3">IF(AC5&lt;&gt;-1, IF(ISTEXT(M5), IFERROR(IF(SEARCH(".", M5)&lt;&gt;0, "| Veld '"&amp;AO$4&amp;ROW()&amp;"': "&amp;Fout_punt), "| Veld '"&amp;AO$4&amp;ROW()&amp;"': "&amp;Fout_geen_getal), IF(M5&lt;&gt;AM5, "| Veld '"&amp;AO$4&amp;ROW()&amp;"': "&amp;Fout_som&amp;TEXT(AM5,"#.##0,00 €")&amp;"  ", IF($Z5&lt;&gt;0, IF(M5&gt;0, "| Veld '"&amp;AO$4&amp;ROW()&amp;"': "&amp;Fout_positief, ""), IF($Y5&lt;&gt;1, IF(M5&lt;0, "| Veld '"&amp;AO$4&amp;ROW()&amp;"': "&amp;Fout_negatief, ""), "")))), "")</f>
        <v/>
      </c>
      <c r="AP5" s="33" t="str">
        <f t="shared" ref="AP5" si="4">IF(AD5&lt;&gt;-1, IF(ISTEXT(N5), IFERROR(IF(SEARCH(".", N5)&lt;&gt;0, "| Veld '"&amp;AP$4&amp;ROW()&amp;"': "&amp;Fout_punt), "| Veld '"&amp;AP$4&amp;ROW()&amp;"': "&amp;Fout_geen_getal), IF(N5&lt;&gt;AN5, "| Veld '"&amp;AP$4&amp;ROW()&amp;"': "&amp;Fout_som&amp;TEXT(AN5,"#.##0,00 €")&amp;"  ", IF($Z5&lt;&gt;0, IF(N5&gt;0, "| Veld '"&amp;AP$4&amp;ROW()&amp;"': "&amp;Fout_positief, ""), IF($Y5&lt;&gt;1, IF(N5&lt;0, "| Veld '"&amp;AP$4&amp;ROW()&amp;"': "&amp;Fout_negatief, ""), "")))), "")</f>
        <v/>
      </c>
      <c r="AQ5" s="116" t="str">
        <f>IF(AO5&lt;&gt;"", ROW(), "")</f>
        <v/>
      </c>
      <c r="AR5" s="33" t="str">
        <f>IF(AP5&lt;&gt;"", ROW(), "")</f>
        <v/>
      </c>
      <c r="AS5" s="190" t="str">
        <f ca="1">IF(AK5&lt;&gt;AM5, "| Veld '"&amp;AS$4&amp;ROW()&amp;"': "&amp;Info_lege_velden, "")</f>
        <v/>
      </c>
      <c r="AT5" s="185" t="str">
        <f ca="1">IF(AL5&lt;&gt;AN5, "| Veld '"&amp;AT$4&amp;ROW()&amp;"': "&amp;Info_lege_velden, "")</f>
        <v/>
      </c>
      <c r="AU5" s="190" t="str">
        <f>IF(AC5&gt;0, "| Veld '"&amp;AU$4&amp;ROW()&amp;"': Dit veld is verplicht.  ", "")</f>
        <v/>
      </c>
      <c r="AV5" s="185" t="str">
        <f>IF(AD5&gt;0, "| Veld '"&amp;AV$4&amp;ROW()&amp;"': Dit veld is verplicht.  ", "")</f>
        <v/>
      </c>
      <c r="AW5" s="190" t="str">
        <f t="shared" ref="AW5" si="5">IF(AC5&lt;0, IF(M5&lt;&gt;0, "| Veld '"&amp;AW$4&amp;ROW()&amp;"'"&amp;Fout_redundant, ""), "")</f>
        <v/>
      </c>
      <c r="AX5" s="185" t="str">
        <f t="shared" ref="AX5" si="6">IF(AD5&lt;0, IF(N5&lt;&gt;0, "| Veld '"&amp;AX$4&amp;ROW()&amp;"'"&amp;Fout_redundant, ""), "")</f>
        <v/>
      </c>
      <c r="AY5" s="191"/>
      <c r="AZ5" s="192" t="str">
        <f ca="1">_xlfn.CONCAT(AO5:AP5,AS5:AT5,AU5:AV5,AW5:AX5,AE5:AF5)</f>
        <v/>
      </c>
      <c r="BA5" s="193" t="str">
        <f t="shared" ref="BA5" ca="1" si="7">IF($AJ5&lt;&gt;"", IF(SUMIF(OFFSET($AI5, 1, 0, $AJ5), "&gt;"&amp;$AI5, OFFSET(AQ5, 1, 0, $AJ5))&lt;&gt;0, IFERROR( "| Veld '"&amp;BA$4&amp;ROW()&amp;"': "&amp;Waarschuwing_1&amp;_xlfn.TEXTJOIN(" &amp; ", TRUE, OFFSET(AQ5,1,0,$AJ5))&amp;" in kolom '"&amp;BA$4&amp;"'"&amp;Waarschuwing_2, "| Veld '"&amp;BA$4&amp;ROW()&amp;"': "&amp;Waarschuwing_legacy), ""), "")</f>
        <v/>
      </c>
      <c r="BB5" s="194" t="str">
        <f t="shared" ref="BB5" ca="1" si="8">IF($AJ5&lt;&gt;"", IF(SUMIF(OFFSET($AI5, 1, 0, $AJ5), "&gt;"&amp;$AI5, OFFSET(AR5, 1, 0, $AJ5))&lt;&gt;0, IFERROR( "| Veld '"&amp;BB$4&amp;ROW()&amp;"': "&amp;Waarschuwing_1&amp;_xlfn.TEXTJOIN(" &amp; ", TRUE, OFFSET(AR5,1,0,$AJ5))&amp;" in kolom '"&amp;BB$4&amp;"'"&amp;Waarschuwing_2, "| Veld '"&amp;BB$4&amp;ROW()&amp;"': "&amp;Waarschuwing_legacy), ""), "")</f>
        <v/>
      </c>
      <c r="BC5" s="195" t="str">
        <f t="shared" ref="BC5:BC68" ca="1" si="9">_xlfn.CONCAT(BA5:BB5, AG5:AH5)</f>
        <v/>
      </c>
      <c r="BE5" s="31" t="str">
        <f ca="1">IF($AZ5&lt;&gt;"", $AZ5, $BC5)</f>
        <v/>
      </c>
    </row>
    <row r="6" spans="1:82" s="185" customFormat="1" ht="14.1" customHeight="1" x14ac:dyDescent="0.3">
      <c r="A6" s="100" t="str">
        <f t="shared" ref="A6:A69" ca="1" si="10">IF(AZ6&lt;&gt;"", "✘", "")</f>
        <v/>
      </c>
      <c r="B6" s="172"/>
      <c r="C6" s="172" t="s">
        <v>38</v>
      </c>
      <c r="D6" s="172" t="s">
        <v>188</v>
      </c>
      <c r="E6" s="172"/>
      <c r="F6" s="172"/>
      <c r="G6" s="172"/>
      <c r="H6" s="172"/>
      <c r="I6" s="172"/>
      <c r="J6" s="172"/>
      <c r="L6" s="196">
        <v>20</v>
      </c>
      <c r="M6" s="197"/>
      <c r="N6" s="197"/>
      <c r="X6" s="186"/>
      <c r="Y6" s="187"/>
      <c r="AA6" s="188"/>
      <c r="AB6" s="189"/>
      <c r="AC6" s="187">
        <f t="shared" ref="AC6:AC69" si="11">IF($AC$3, 0, -1)</f>
        <v>-1</v>
      </c>
      <c r="AD6" s="185">
        <v>-1</v>
      </c>
      <c r="AE6" s="187"/>
      <c r="AG6" s="187"/>
      <c r="AI6" s="186">
        <f t="shared" si="0"/>
        <v>2</v>
      </c>
      <c r="AJ6" s="185" t="str">
        <f>IF($AI7&gt;$AI6, IFERROR(MATCH($AI6, $AI7:$AI$100, 0)-1, ROW($AJ$100)-ROW()), "")</f>
        <v/>
      </c>
      <c r="AK6" s="187" t="str">
        <f t="shared" ca="1" si="1"/>
        <v/>
      </c>
      <c r="AL6" s="185" t="str">
        <f t="shared" ca="1" si="1"/>
        <v/>
      </c>
      <c r="AM6" s="190" t="str">
        <f t="shared" ca="1" si="2"/>
        <v/>
      </c>
      <c r="AN6" s="185" t="str">
        <f t="shared" ca="1" si="2"/>
        <v/>
      </c>
      <c r="AO6" s="113" t="str">
        <f t="shared" ref="AO6:AO69" si="12">IF(AC6&lt;&gt;-1, IF(ISTEXT(M6), IFERROR(IF(SEARCH(".", M6)&lt;&gt;0, "| Veld '"&amp;AO$4&amp;ROW()&amp;"': "&amp;Fout_punt), "| Veld '"&amp;AO$4&amp;ROW()&amp;"': "&amp;Fout_geen_getal), IF(M6&lt;&gt;AM6, "| Veld '"&amp;AO$4&amp;ROW()&amp;"': "&amp;Fout_som&amp;TEXT(AM6,"#.##0,00 €")&amp;"  ", IF($Z6&lt;&gt;0, IF(M6&gt;0, "| Veld '"&amp;AO$4&amp;ROW()&amp;"': "&amp;Fout_positief, ""), IF($Y6&lt;&gt;1, IF(M6&lt;0, "| Veld '"&amp;AO$4&amp;ROW()&amp;"': "&amp;Fout_negatief, ""), "")))), "")</f>
        <v/>
      </c>
      <c r="AP6" s="33" t="str">
        <f t="shared" ref="AP6:AP69" si="13">IF(AD6&lt;&gt;-1, IF(ISTEXT(N6), IFERROR(IF(SEARCH(".", N6)&lt;&gt;0, "| Veld '"&amp;AP$4&amp;ROW()&amp;"': "&amp;Fout_punt), "| Veld '"&amp;AP$4&amp;ROW()&amp;"': "&amp;Fout_geen_getal), IF(N6&lt;&gt;AN6, "| Veld '"&amp;AP$4&amp;ROW()&amp;"': "&amp;Fout_som&amp;TEXT(AN6,"#.##0,00 €")&amp;"  ", IF($Z6&lt;&gt;0, IF(N6&gt;0, "| Veld '"&amp;AP$4&amp;ROW()&amp;"': "&amp;Fout_positief, ""), IF($Y6&lt;&gt;1, IF(N6&lt;0, "| Veld '"&amp;AP$4&amp;ROW()&amp;"': "&amp;Fout_negatief, ""), "")))), "")</f>
        <v/>
      </c>
      <c r="AQ6" s="116" t="str">
        <f t="shared" ref="AQ6:AR69" si="14">IF(AO6&lt;&gt;"", ROW(), "")</f>
        <v/>
      </c>
      <c r="AR6" s="33" t="str">
        <f t="shared" si="14"/>
        <v/>
      </c>
      <c r="AS6" s="190" t="str">
        <f t="shared" ref="AS6:AS69" ca="1" si="15">IF(AK6&lt;&gt;AM6, "| Veld '"&amp;AS$4&amp;ROW()&amp;"': "&amp;Info_lege_velden, "")</f>
        <v/>
      </c>
      <c r="AT6" s="185" t="str">
        <f t="shared" ref="AT6:AT69" ca="1" si="16">IF(AL6&lt;&gt;AN6, "| Veld '"&amp;AT$4&amp;ROW()&amp;"': "&amp;Info_lege_velden, "")</f>
        <v/>
      </c>
      <c r="AU6" s="190" t="str">
        <f t="shared" ref="AU6:AV69" si="17">IF(AC6&gt;0, "| Veld '"&amp;AU$4&amp;ROW()&amp;"': Dit veld is verplicht.  ", "")</f>
        <v/>
      </c>
      <c r="AV6" s="185" t="str">
        <f t="shared" si="17"/>
        <v/>
      </c>
      <c r="AW6" s="190" t="str">
        <f t="shared" ref="AW6:AW69" si="18">IF(AC6&lt;0, IF(M6&lt;&gt;0, "| Veld '"&amp;AW$4&amp;ROW()&amp;"'"&amp;Fout_redundant, ""), "")</f>
        <v/>
      </c>
      <c r="AX6" s="185" t="str">
        <f t="shared" ref="AX6:AX69" si="19">IF(AD6&lt;0, IF(N6&lt;&gt;0, "| Veld '"&amp;AX$4&amp;ROW()&amp;"'"&amp;Fout_redundant, ""), "")</f>
        <v/>
      </c>
      <c r="AY6" s="191"/>
      <c r="AZ6" s="192" t="str">
        <f t="shared" ref="AZ6:AZ69" ca="1" si="20">_xlfn.CONCAT(AO6:AP6,AS6:AT6,AU6:AV6,AW6:AX6,AE6:AF6)</f>
        <v/>
      </c>
      <c r="BA6" s="193" t="str">
        <f t="shared" ref="BA6:BA69" ca="1" si="21">IF($AJ6&lt;&gt;"", IF(SUMIF(OFFSET($AI6, 1, 0, $AJ6), "&gt;"&amp;$AI6, OFFSET(AQ6, 1, 0, $AJ6))&lt;&gt;0, IFERROR( "| Veld '"&amp;BA$4&amp;ROW()&amp;"': "&amp;Waarschuwing_1&amp;_xlfn.TEXTJOIN(" &amp; ", TRUE, OFFSET(AQ6,1,0,$AJ6))&amp;" in kolom '"&amp;BA$4&amp;"'"&amp;Waarschuwing_2, "| Veld '"&amp;BA$4&amp;ROW()&amp;"': "&amp;Waarschuwing_legacy), ""), "")</f>
        <v/>
      </c>
      <c r="BB6" s="194" t="str">
        <f t="shared" ref="BB6:BB69" ca="1" si="22">IF($AJ6&lt;&gt;"", IF(SUMIF(OFFSET($AI6, 1, 0, $AJ6), "&gt;"&amp;$AI6, OFFSET(AR6, 1, 0, $AJ6))&lt;&gt;0, IFERROR( "| Veld '"&amp;BB$4&amp;ROW()&amp;"': "&amp;Waarschuwing_1&amp;_xlfn.TEXTJOIN(" &amp; ", TRUE, OFFSET(AR6,1,0,$AJ6))&amp;" in kolom '"&amp;BB$4&amp;"'"&amp;Waarschuwing_2, "| Veld '"&amp;BB$4&amp;ROW()&amp;"': "&amp;Waarschuwing_legacy), ""), "")</f>
        <v/>
      </c>
      <c r="BC6" s="195" t="str">
        <f t="shared" ca="1" si="9"/>
        <v/>
      </c>
      <c r="BE6" s="31" t="str">
        <f t="shared" ref="BE6:BE69" ca="1" si="23">IF($AZ6&lt;&gt;"", $AZ6, $BC6)</f>
        <v/>
      </c>
    </row>
    <row r="7" spans="1:82" s="185" customFormat="1" ht="14.1" customHeight="1" x14ac:dyDescent="0.3">
      <c r="A7" s="100" t="str">
        <f t="shared" ca="1" si="10"/>
        <v/>
      </c>
      <c r="B7" s="172"/>
      <c r="C7" s="172" t="s">
        <v>38</v>
      </c>
      <c r="D7" s="185" t="s">
        <v>189</v>
      </c>
      <c r="L7" s="196" t="s">
        <v>190</v>
      </c>
      <c r="M7" s="198">
        <f>SUM(M8:M9,M16)</f>
        <v>0</v>
      </c>
      <c r="N7" s="198"/>
      <c r="X7" s="186"/>
      <c r="Y7" s="187"/>
      <c r="AA7" s="188"/>
      <c r="AB7" s="189"/>
      <c r="AC7" s="187">
        <f t="shared" si="11"/>
        <v>-1</v>
      </c>
      <c r="AD7" s="185">
        <v>-1</v>
      </c>
      <c r="AE7" s="187"/>
      <c r="AG7" s="187"/>
      <c r="AI7" s="186">
        <f t="shared" si="0"/>
        <v>2</v>
      </c>
      <c r="AJ7" s="185">
        <f>IF($AI8&gt;$AI7, IFERROR(MATCH($AI7, $AI8:$AI$100, 0)-1, ROW($AJ$100)-ROW()), "")</f>
        <v>18</v>
      </c>
      <c r="AK7" s="187" t="str">
        <f t="shared" ca="1" si="1"/>
        <v/>
      </c>
      <c r="AL7" s="185" t="str">
        <f t="shared" ca="1" si="1"/>
        <v/>
      </c>
      <c r="AM7" s="190" t="str">
        <f t="shared" ca="1" si="2"/>
        <v/>
      </c>
      <c r="AN7" s="185" t="str">
        <f t="shared" ca="1" si="2"/>
        <v/>
      </c>
      <c r="AO7" s="113" t="str">
        <f t="shared" si="12"/>
        <v/>
      </c>
      <c r="AP7" s="33" t="str">
        <f t="shared" si="13"/>
        <v/>
      </c>
      <c r="AQ7" s="116" t="str">
        <f t="shared" si="14"/>
        <v/>
      </c>
      <c r="AR7" s="33" t="str">
        <f t="shared" si="14"/>
        <v/>
      </c>
      <c r="AS7" s="190" t="str">
        <f t="shared" ca="1" si="15"/>
        <v/>
      </c>
      <c r="AT7" s="185" t="str">
        <f t="shared" ca="1" si="16"/>
        <v/>
      </c>
      <c r="AU7" s="190" t="str">
        <f t="shared" si="17"/>
        <v/>
      </c>
      <c r="AV7" s="185" t="str">
        <f t="shared" si="17"/>
        <v/>
      </c>
      <c r="AW7" s="190" t="str">
        <f t="shared" si="18"/>
        <v/>
      </c>
      <c r="AX7" s="185" t="str">
        <f t="shared" si="19"/>
        <v/>
      </c>
      <c r="AY7" s="191"/>
      <c r="AZ7" s="192" t="str">
        <f t="shared" ca="1" si="20"/>
        <v/>
      </c>
      <c r="BA7" s="193" t="str">
        <f t="shared" ca="1" si="21"/>
        <v/>
      </c>
      <c r="BB7" s="194" t="str">
        <f t="shared" ca="1" si="22"/>
        <v/>
      </c>
      <c r="BC7" s="195" t="str">
        <f t="shared" ca="1" si="9"/>
        <v/>
      </c>
      <c r="BE7" s="31" t="str">
        <f t="shared" ca="1" si="23"/>
        <v/>
      </c>
    </row>
    <row r="8" spans="1:82" s="185" customFormat="1" ht="14.1" customHeight="1" x14ac:dyDescent="0.3">
      <c r="A8" s="100" t="str">
        <f t="shared" ca="1" si="10"/>
        <v/>
      </c>
      <c r="B8" s="172"/>
      <c r="C8" s="172" t="s">
        <v>38</v>
      </c>
      <c r="D8" s="185" t="s">
        <v>38</v>
      </c>
      <c r="E8" s="185" t="s">
        <v>191</v>
      </c>
      <c r="L8" s="196">
        <v>21</v>
      </c>
      <c r="M8" s="198"/>
      <c r="N8" s="198"/>
      <c r="X8" s="186"/>
      <c r="Y8" s="187"/>
      <c r="AA8" s="188"/>
      <c r="AB8" s="189"/>
      <c r="AC8" s="187">
        <f t="shared" si="11"/>
        <v>-1</v>
      </c>
      <c r="AD8" s="185">
        <v>-1</v>
      </c>
      <c r="AE8" s="187"/>
      <c r="AG8" s="187"/>
      <c r="AI8" s="186">
        <f t="shared" si="0"/>
        <v>3</v>
      </c>
      <c r="AJ8" s="185" t="str">
        <f>IF($AI9&gt;$AI8, IFERROR(MATCH($AI8, $AI9:$AI$100, 0)-1, ROW($AJ$100)-ROW()), "")</f>
        <v/>
      </c>
      <c r="AK8" s="187" t="str">
        <f t="shared" ca="1" si="1"/>
        <v/>
      </c>
      <c r="AL8" s="185" t="str">
        <f t="shared" ca="1" si="1"/>
        <v/>
      </c>
      <c r="AM8" s="190" t="str">
        <f t="shared" ca="1" si="2"/>
        <v/>
      </c>
      <c r="AN8" s="185" t="str">
        <f t="shared" ca="1" si="2"/>
        <v/>
      </c>
      <c r="AO8" s="113" t="str">
        <f t="shared" si="12"/>
        <v/>
      </c>
      <c r="AP8" s="33" t="str">
        <f t="shared" si="13"/>
        <v/>
      </c>
      <c r="AQ8" s="116" t="str">
        <f t="shared" si="14"/>
        <v/>
      </c>
      <c r="AR8" s="33" t="str">
        <f t="shared" si="14"/>
        <v/>
      </c>
      <c r="AS8" s="190" t="str">
        <f t="shared" ca="1" si="15"/>
        <v/>
      </c>
      <c r="AT8" s="185" t="str">
        <f t="shared" ca="1" si="16"/>
        <v/>
      </c>
      <c r="AU8" s="190" t="str">
        <f t="shared" si="17"/>
        <v/>
      </c>
      <c r="AV8" s="185" t="str">
        <f t="shared" si="17"/>
        <v/>
      </c>
      <c r="AW8" s="190" t="str">
        <f t="shared" si="18"/>
        <v/>
      </c>
      <c r="AX8" s="185" t="str">
        <f t="shared" si="19"/>
        <v/>
      </c>
      <c r="AY8" s="191"/>
      <c r="AZ8" s="192" t="str">
        <f t="shared" ca="1" si="20"/>
        <v/>
      </c>
      <c r="BA8" s="193" t="str">
        <f t="shared" ca="1" si="21"/>
        <v/>
      </c>
      <c r="BB8" s="194" t="str">
        <f t="shared" ca="1" si="22"/>
        <v/>
      </c>
      <c r="BC8" s="195" t="str">
        <f t="shared" ca="1" si="9"/>
        <v/>
      </c>
      <c r="BE8" s="31" t="str">
        <f t="shared" ca="1" si="23"/>
        <v/>
      </c>
    </row>
    <row r="9" spans="1:82" s="185" customFormat="1" ht="14.1" customHeight="1" x14ac:dyDescent="0.3">
      <c r="A9" s="100" t="str">
        <f t="shared" ca="1" si="10"/>
        <v/>
      </c>
      <c r="B9" s="172"/>
      <c r="C9" s="172" t="s">
        <v>38</v>
      </c>
      <c r="D9" s="185" t="s">
        <v>38</v>
      </c>
      <c r="E9" s="185" t="s">
        <v>192</v>
      </c>
      <c r="L9" s="196" t="s">
        <v>193</v>
      </c>
      <c r="M9" s="198">
        <f>SUM(M10:M15)</f>
        <v>0</v>
      </c>
      <c r="N9" s="198"/>
      <c r="X9" s="186"/>
      <c r="Y9" s="187"/>
      <c r="AA9" s="188"/>
      <c r="AB9" s="189"/>
      <c r="AC9" s="187">
        <f t="shared" si="11"/>
        <v>-1</v>
      </c>
      <c r="AD9" s="185">
        <v>-1</v>
      </c>
      <c r="AE9" s="187"/>
      <c r="AG9" s="187"/>
      <c r="AI9" s="186">
        <f t="shared" si="0"/>
        <v>3</v>
      </c>
      <c r="AJ9" s="185">
        <f>IF($AI10&gt;$AI9, IFERROR(MATCH($AI9, $AI10:$AI$100, 0)-1, ROW($AJ$100)-ROW()), "")</f>
        <v>6</v>
      </c>
      <c r="AK9" s="187" t="str">
        <f t="shared" ca="1" si="1"/>
        <v/>
      </c>
      <c r="AL9" s="185" t="str">
        <f t="shared" ca="1" si="1"/>
        <v/>
      </c>
      <c r="AM9" s="190" t="str">
        <f t="shared" ca="1" si="2"/>
        <v/>
      </c>
      <c r="AN9" s="185" t="str">
        <f t="shared" ca="1" si="2"/>
        <v/>
      </c>
      <c r="AO9" s="113" t="str">
        <f t="shared" si="12"/>
        <v/>
      </c>
      <c r="AP9" s="33" t="str">
        <f t="shared" si="13"/>
        <v/>
      </c>
      <c r="AQ9" s="116" t="str">
        <f t="shared" si="14"/>
        <v/>
      </c>
      <c r="AR9" s="33" t="str">
        <f t="shared" si="14"/>
        <v/>
      </c>
      <c r="AS9" s="190" t="str">
        <f t="shared" ca="1" si="15"/>
        <v/>
      </c>
      <c r="AT9" s="185" t="str">
        <f t="shared" ca="1" si="16"/>
        <v/>
      </c>
      <c r="AU9" s="190" t="str">
        <f t="shared" si="17"/>
        <v/>
      </c>
      <c r="AV9" s="185" t="str">
        <f t="shared" si="17"/>
        <v/>
      </c>
      <c r="AW9" s="190" t="str">
        <f t="shared" si="18"/>
        <v/>
      </c>
      <c r="AX9" s="185" t="str">
        <f t="shared" si="19"/>
        <v/>
      </c>
      <c r="AY9" s="191"/>
      <c r="AZ9" s="192" t="str">
        <f t="shared" ca="1" si="20"/>
        <v/>
      </c>
      <c r="BA9" s="193" t="str">
        <f t="shared" ca="1" si="21"/>
        <v/>
      </c>
      <c r="BB9" s="194" t="str">
        <f t="shared" ca="1" si="22"/>
        <v/>
      </c>
      <c r="BC9" s="195" t="str">
        <f t="shared" ca="1" si="9"/>
        <v/>
      </c>
      <c r="BE9" s="31" t="str">
        <f t="shared" ca="1" si="23"/>
        <v/>
      </c>
    </row>
    <row r="10" spans="1:82" s="185" customFormat="1" ht="14.1" customHeight="1" x14ac:dyDescent="0.3">
      <c r="A10" s="100" t="str">
        <f t="shared" ca="1" si="10"/>
        <v/>
      </c>
      <c r="B10" s="172"/>
      <c r="C10" s="172" t="s">
        <v>38</v>
      </c>
      <c r="D10" s="185" t="s">
        <v>38</v>
      </c>
      <c r="E10" s="185" t="s">
        <v>38</v>
      </c>
      <c r="F10" s="185" t="s">
        <v>194</v>
      </c>
      <c r="L10" s="196">
        <v>22</v>
      </c>
      <c r="M10" s="198"/>
      <c r="N10" s="198"/>
      <c r="X10" s="186"/>
      <c r="Y10" s="187"/>
      <c r="AA10" s="188"/>
      <c r="AB10" s="189"/>
      <c r="AC10" s="187">
        <f t="shared" si="11"/>
        <v>-1</v>
      </c>
      <c r="AD10" s="185">
        <v>-1</v>
      </c>
      <c r="AE10" s="187"/>
      <c r="AG10" s="187"/>
      <c r="AI10" s="186">
        <f t="shared" si="0"/>
        <v>4</v>
      </c>
      <c r="AJ10" s="185" t="str">
        <f>IF($AI11&gt;$AI10, IFERROR(MATCH($AI10, $AI11:$AI$100, 0)-1, ROW($AJ$100)-ROW()), "")</f>
        <v/>
      </c>
      <c r="AK10" s="187" t="str">
        <f t="shared" ca="1" si="1"/>
        <v/>
      </c>
      <c r="AL10" s="185" t="str">
        <f t="shared" ca="1" si="1"/>
        <v/>
      </c>
      <c r="AM10" s="190" t="str">
        <f t="shared" ca="1" si="2"/>
        <v/>
      </c>
      <c r="AN10" s="185" t="str">
        <f t="shared" ca="1" si="2"/>
        <v/>
      </c>
      <c r="AO10" s="113" t="str">
        <f t="shared" si="12"/>
        <v/>
      </c>
      <c r="AP10" s="33" t="str">
        <f t="shared" si="13"/>
        <v/>
      </c>
      <c r="AQ10" s="116" t="str">
        <f t="shared" si="14"/>
        <v/>
      </c>
      <c r="AR10" s="33" t="str">
        <f t="shared" si="14"/>
        <v/>
      </c>
      <c r="AS10" s="190" t="str">
        <f t="shared" ca="1" si="15"/>
        <v/>
      </c>
      <c r="AT10" s="185" t="str">
        <f t="shared" ca="1" si="16"/>
        <v/>
      </c>
      <c r="AU10" s="190" t="str">
        <f t="shared" si="17"/>
        <v/>
      </c>
      <c r="AV10" s="185" t="str">
        <f t="shared" si="17"/>
        <v/>
      </c>
      <c r="AW10" s="190" t="str">
        <f t="shared" si="18"/>
        <v/>
      </c>
      <c r="AX10" s="185" t="str">
        <f t="shared" si="19"/>
        <v/>
      </c>
      <c r="AY10" s="191"/>
      <c r="AZ10" s="192" t="str">
        <f t="shared" ca="1" si="20"/>
        <v/>
      </c>
      <c r="BA10" s="193" t="str">
        <f t="shared" ca="1" si="21"/>
        <v/>
      </c>
      <c r="BB10" s="194" t="str">
        <f t="shared" ca="1" si="22"/>
        <v/>
      </c>
      <c r="BC10" s="195" t="str">
        <f t="shared" ca="1" si="9"/>
        <v/>
      </c>
      <c r="BE10" s="31" t="str">
        <f t="shared" ca="1" si="23"/>
        <v/>
      </c>
    </row>
    <row r="11" spans="1:82" s="185" customFormat="1" ht="14.1" customHeight="1" x14ac:dyDescent="0.3">
      <c r="A11" s="100" t="str">
        <f t="shared" ca="1" si="10"/>
        <v/>
      </c>
      <c r="B11" s="172"/>
      <c r="C11" s="172" t="s">
        <v>38</v>
      </c>
      <c r="D11" s="185" t="s">
        <v>38</v>
      </c>
      <c r="E11" s="185" t="s">
        <v>38</v>
      </c>
      <c r="F11" s="185" t="s">
        <v>195</v>
      </c>
      <c r="L11" s="196">
        <v>23</v>
      </c>
      <c r="M11" s="198"/>
      <c r="N11" s="198"/>
      <c r="X11" s="186"/>
      <c r="Y11" s="187"/>
      <c r="AA11" s="188"/>
      <c r="AB11" s="189"/>
      <c r="AC11" s="187">
        <f t="shared" si="11"/>
        <v>-1</v>
      </c>
      <c r="AD11" s="185">
        <v>-1</v>
      </c>
      <c r="AE11" s="187"/>
      <c r="AG11" s="187"/>
      <c r="AI11" s="186">
        <f t="shared" si="0"/>
        <v>4</v>
      </c>
      <c r="AJ11" s="185" t="str">
        <f>IF($AI12&gt;$AI11, IFERROR(MATCH($AI11, $AI12:$AI$100, 0)-1, ROW($AJ$100)-ROW()), "")</f>
        <v/>
      </c>
      <c r="AK11" s="187" t="str">
        <f t="shared" ca="1" si="1"/>
        <v/>
      </c>
      <c r="AL11" s="185" t="str">
        <f t="shared" ca="1" si="1"/>
        <v/>
      </c>
      <c r="AM11" s="190" t="str">
        <f t="shared" ca="1" si="2"/>
        <v/>
      </c>
      <c r="AN11" s="185" t="str">
        <f t="shared" ca="1" si="2"/>
        <v/>
      </c>
      <c r="AO11" s="113" t="str">
        <f t="shared" si="12"/>
        <v/>
      </c>
      <c r="AP11" s="33" t="str">
        <f t="shared" si="13"/>
        <v/>
      </c>
      <c r="AQ11" s="116" t="str">
        <f t="shared" si="14"/>
        <v/>
      </c>
      <c r="AR11" s="33" t="str">
        <f t="shared" si="14"/>
        <v/>
      </c>
      <c r="AS11" s="190" t="str">
        <f t="shared" ca="1" si="15"/>
        <v/>
      </c>
      <c r="AT11" s="185" t="str">
        <f t="shared" ca="1" si="16"/>
        <v/>
      </c>
      <c r="AU11" s="190" t="str">
        <f t="shared" si="17"/>
        <v/>
      </c>
      <c r="AV11" s="185" t="str">
        <f t="shared" si="17"/>
        <v/>
      </c>
      <c r="AW11" s="190" t="str">
        <f t="shared" si="18"/>
        <v/>
      </c>
      <c r="AX11" s="185" t="str">
        <f t="shared" si="19"/>
        <v/>
      </c>
      <c r="AY11" s="191"/>
      <c r="AZ11" s="192" t="str">
        <f t="shared" ca="1" si="20"/>
        <v/>
      </c>
      <c r="BA11" s="193" t="str">
        <f t="shared" ca="1" si="21"/>
        <v/>
      </c>
      <c r="BB11" s="194" t="str">
        <f t="shared" ca="1" si="22"/>
        <v/>
      </c>
      <c r="BC11" s="195" t="str">
        <f t="shared" ca="1" si="9"/>
        <v/>
      </c>
      <c r="BE11" s="31" t="str">
        <f t="shared" ca="1" si="23"/>
        <v/>
      </c>
    </row>
    <row r="12" spans="1:82" s="185" customFormat="1" ht="14.1" customHeight="1" x14ac:dyDescent="0.3">
      <c r="A12" s="100" t="str">
        <f t="shared" ca="1" si="10"/>
        <v/>
      </c>
      <c r="B12" s="172"/>
      <c r="C12" s="172" t="s">
        <v>38</v>
      </c>
      <c r="D12" s="185" t="s">
        <v>38</v>
      </c>
      <c r="E12" s="185" t="s">
        <v>38</v>
      </c>
      <c r="F12" s="185" t="s">
        <v>196</v>
      </c>
      <c r="L12" s="196">
        <v>24</v>
      </c>
      <c r="M12" s="198"/>
      <c r="N12" s="198"/>
      <c r="X12" s="186"/>
      <c r="Y12" s="187"/>
      <c r="AA12" s="188"/>
      <c r="AB12" s="189"/>
      <c r="AC12" s="187">
        <f t="shared" si="11"/>
        <v>-1</v>
      </c>
      <c r="AD12" s="185">
        <v>-1</v>
      </c>
      <c r="AE12" s="187"/>
      <c r="AG12" s="187"/>
      <c r="AI12" s="186">
        <f t="shared" si="0"/>
        <v>4</v>
      </c>
      <c r="AJ12" s="185" t="str">
        <f>IF($AI13&gt;$AI12, IFERROR(MATCH($AI12, $AI13:$AI$100, 0)-1, ROW($AJ$100)-ROW()), "")</f>
        <v/>
      </c>
      <c r="AK12" s="187" t="str">
        <f t="shared" ca="1" si="1"/>
        <v/>
      </c>
      <c r="AL12" s="185" t="str">
        <f t="shared" ca="1" si="1"/>
        <v/>
      </c>
      <c r="AM12" s="190" t="str">
        <f t="shared" ca="1" si="2"/>
        <v/>
      </c>
      <c r="AN12" s="185" t="str">
        <f t="shared" ca="1" si="2"/>
        <v/>
      </c>
      <c r="AO12" s="113" t="str">
        <f t="shared" si="12"/>
        <v/>
      </c>
      <c r="AP12" s="33" t="str">
        <f t="shared" si="13"/>
        <v/>
      </c>
      <c r="AQ12" s="116" t="str">
        <f t="shared" si="14"/>
        <v/>
      </c>
      <c r="AR12" s="33" t="str">
        <f t="shared" si="14"/>
        <v/>
      </c>
      <c r="AS12" s="190" t="str">
        <f t="shared" ca="1" si="15"/>
        <v/>
      </c>
      <c r="AT12" s="185" t="str">
        <f t="shared" ca="1" si="16"/>
        <v/>
      </c>
      <c r="AU12" s="190" t="str">
        <f t="shared" si="17"/>
        <v/>
      </c>
      <c r="AV12" s="185" t="str">
        <f t="shared" si="17"/>
        <v/>
      </c>
      <c r="AW12" s="190" t="str">
        <f t="shared" si="18"/>
        <v/>
      </c>
      <c r="AX12" s="185" t="str">
        <f t="shared" si="19"/>
        <v/>
      </c>
      <c r="AY12" s="191"/>
      <c r="AZ12" s="192" t="str">
        <f t="shared" ca="1" si="20"/>
        <v/>
      </c>
      <c r="BA12" s="193" t="str">
        <f t="shared" ca="1" si="21"/>
        <v/>
      </c>
      <c r="BB12" s="194" t="str">
        <f t="shared" ca="1" si="22"/>
        <v/>
      </c>
      <c r="BC12" s="195" t="str">
        <f t="shared" ca="1" si="9"/>
        <v/>
      </c>
      <c r="BE12" s="31" t="str">
        <f t="shared" ca="1" si="23"/>
        <v/>
      </c>
    </row>
    <row r="13" spans="1:82" s="185" customFormat="1" ht="14.1" customHeight="1" x14ac:dyDescent="0.3">
      <c r="A13" s="100" t="str">
        <f t="shared" ca="1" si="10"/>
        <v/>
      </c>
      <c r="B13" s="172"/>
      <c r="C13" s="172" t="s">
        <v>38</v>
      </c>
      <c r="D13" s="185" t="s">
        <v>38</v>
      </c>
      <c r="E13" s="185" t="s">
        <v>38</v>
      </c>
      <c r="F13" s="185" t="s">
        <v>197</v>
      </c>
      <c r="L13" s="196">
        <v>25</v>
      </c>
      <c r="M13" s="198"/>
      <c r="N13" s="198"/>
      <c r="X13" s="186"/>
      <c r="Y13" s="187"/>
      <c r="AA13" s="188"/>
      <c r="AB13" s="189"/>
      <c r="AC13" s="187">
        <f t="shared" si="11"/>
        <v>-1</v>
      </c>
      <c r="AD13" s="185">
        <v>-1</v>
      </c>
      <c r="AE13" s="187"/>
      <c r="AG13" s="187"/>
      <c r="AI13" s="186">
        <f t="shared" si="0"/>
        <v>4</v>
      </c>
      <c r="AJ13" s="185" t="str">
        <f>IF($AI14&gt;$AI13, IFERROR(MATCH($AI13, $AI14:$AI$100, 0)-1, ROW($AJ$100)-ROW()), "")</f>
        <v/>
      </c>
      <c r="AK13" s="187" t="str">
        <f t="shared" ca="1" si="1"/>
        <v/>
      </c>
      <c r="AL13" s="185" t="str">
        <f t="shared" ca="1" si="1"/>
        <v/>
      </c>
      <c r="AM13" s="190" t="str">
        <f t="shared" ca="1" si="2"/>
        <v/>
      </c>
      <c r="AN13" s="185" t="str">
        <f t="shared" ca="1" si="2"/>
        <v/>
      </c>
      <c r="AO13" s="113" t="str">
        <f t="shared" si="12"/>
        <v/>
      </c>
      <c r="AP13" s="33" t="str">
        <f t="shared" si="13"/>
        <v/>
      </c>
      <c r="AQ13" s="116" t="str">
        <f t="shared" si="14"/>
        <v/>
      </c>
      <c r="AR13" s="33" t="str">
        <f t="shared" si="14"/>
        <v/>
      </c>
      <c r="AS13" s="190" t="str">
        <f t="shared" ca="1" si="15"/>
        <v/>
      </c>
      <c r="AT13" s="185" t="str">
        <f t="shared" ca="1" si="16"/>
        <v/>
      </c>
      <c r="AU13" s="190" t="str">
        <f t="shared" si="17"/>
        <v/>
      </c>
      <c r="AV13" s="185" t="str">
        <f t="shared" si="17"/>
        <v/>
      </c>
      <c r="AW13" s="190" t="str">
        <f t="shared" si="18"/>
        <v/>
      </c>
      <c r="AX13" s="185" t="str">
        <f t="shared" si="19"/>
        <v/>
      </c>
      <c r="AY13" s="191"/>
      <c r="AZ13" s="192" t="str">
        <f t="shared" ca="1" si="20"/>
        <v/>
      </c>
      <c r="BA13" s="193" t="str">
        <f t="shared" ca="1" si="21"/>
        <v/>
      </c>
      <c r="BB13" s="194" t="str">
        <f t="shared" ca="1" si="22"/>
        <v/>
      </c>
      <c r="BC13" s="195" t="str">
        <f t="shared" ca="1" si="9"/>
        <v/>
      </c>
      <c r="BE13" s="31" t="str">
        <f t="shared" ca="1" si="23"/>
        <v/>
      </c>
    </row>
    <row r="14" spans="1:82" s="185" customFormat="1" ht="14.1" customHeight="1" x14ac:dyDescent="0.3">
      <c r="A14" s="100" t="str">
        <f t="shared" ca="1" si="10"/>
        <v/>
      </c>
      <c r="B14" s="172"/>
      <c r="C14" s="172" t="s">
        <v>38</v>
      </c>
      <c r="D14" s="185" t="s">
        <v>38</v>
      </c>
      <c r="E14" s="185" t="s">
        <v>38</v>
      </c>
      <c r="F14" s="185" t="s">
        <v>198</v>
      </c>
      <c r="L14" s="196">
        <v>26</v>
      </c>
      <c r="M14" s="198"/>
      <c r="N14" s="198"/>
      <c r="X14" s="186"/>
      <c r="Y14" s="187"/>
      <c r="AA14" s="188"/>
      <c r="AB14" s="189"/>
      <c r="AC14" s="187">
        <f t="shared" si="11"/>
        <v>-1</v>
      </c>
      <c r="AD14" s="185">
        <v>-1</v>
      </c>
      <c r="AE14" s="187"/>
      <c r="AG14" s="187"/>
      <c r="AI14" s="186">
        <f t="shared" si="0"/>
        <v>4</v>
      </c>
      <c r="AJ14" s="185" t="str">
        <f>IF($AI15&gt;$AI14, IFERROR(MATCH($AI14, $AI15:$AI$100, 0)-1, ROW($AJ$100)-ROW()), "")</f>
        <v/>
      </c>
      <c r="AK14" s="187" t="str">
        <f t="shared" ca="1" si="1"/>
        <v/>
      </c>
      <c r="AL14" s="185" t="str">
        <f t="shared" ca="1" si="1"/>
        <v/>
      </c>
      <c r="AM14" s="190" t="str">
        <f t="shared" ca="1" si="2"/>
        <v/>
      </c>
      <c r="AN14" s="185" t="str">
        <f t="shared" ca="1" si="2"/>
        <v/>
      </c>
      <c r="AO14" s="113" t="str">
        <f t="shared" si="12"/>
        <v/>
      </c>
      <c r="AP14" s="33" t="str">
        <f t="shared" si="13"/>
        <v/>
      </c>
      <c r="AQ14" s="116" t="str">
        <f t="shared" si="14"/>
        <v/>
      </c>
      <c r="AR14" s="33" t="str">
        <f t="shared" si="14"/>
        <v/>
      </c>
      <c r="AS14" s="190" t="str">
        <f t="shared" ca="1" si="15"/>
        <v/>
      </c>
      <c r="AT14" s="185" t="str">
        <f t="shared" ca="1" si="16"/>
        <v/>
      </c>
      <c r="AU14" s="190" t="str">
        <f t="shared" si="17"/>
        <v/>
      </c>
      <c r="AV14" s="185" t="str">
        <f t="shared" si="17"/>
        <v/>
      </c>
      <c r="AW14" s="190" t="str">
        <f t="shared" si="18"/>
        <v/>
      </c>
      <c r="AX14" s="185" t="str">
        <f t="shared" si="19"/>
        <v/>
      </c>
      <c r="AY14" s="191"/>
      <c r="AZ14" s="192" t="str">
        <f t="shared" ca="1" si="20"/>
        <v/>
      </c>
      <c r="BA14" s="193" t="str">
        <f t="shared" ca="1" si="21"/>
        <v/>
      </c>
      <c r="BB14" s="194" t="str">
        <f t="shared" ca="1" si="22"/>
        <v/>
      </c>
      <c r="BC14" s="195" t="str">
        <f t="shared" ca="1" si="9"/>
        <v/>
      </c>
      <c r="BE14" s="31" t="str">
        <f t="shared" ca="1" si="23"/>
        <v/>
      </c>
    </row>
    <row r="15" spans="1:82" s="185" customFormat="1" ht="14.1" customHeight="1" x14ac:dyDescent="0.3">
      <c r="A15" s="100" t="str">
        <f t="shared" ca="1" si="10"/>
        <v/>
      </c>
      <c r="B15" s="172"/>
      <c r="C15" s="172" t="s">
        <v>38</v>
      </c>
      <c r="D15" s="185" t="s">
        <v>38</v>
      </c>
      <c r="E15" s="185" t="s">
        <v>38</v>
      </c>
      <c r="F15" s="185" t="s">
        <v>199</v>
      </c>
      <c r="L15" s="196">
        <v>27</v>
      </c>
      <c r="M15" s="198"/>
      <c r="N15" s="198"/>
      <c r="X15" s="186"/>
      <c r="Y15" s="187"/>
      <c r="AA15" s="188"/>
      <c r="AB15" s="189"/>
      <c r="AC15" s="187">
        <f t="shared" si="11"/>
        <v>-1</v>
      </c>
      <c r="AD15" s="185">
        <v>-1</v>
      </c>
      <c r="AE15" s="187"/>
      <c r="AG15" s="187"/>
      <c r="AI15" s="186">
        <f t="shared" si="0"/>
        <v>4</v>
      </c>
      <c r="AJ15" s="185" t="str">
        <f>IF($AI16&gt;$AI15, IFERROR(MATCH($AI15, $AI16:$AI$100, 0)-1, ROW($AJ$100)-ROW()), "")</f>
        <v/>
      </c>
      <c r="AK15" s="187" t="str">
        <f t="shared" ca="1" si="1"/>
        <v/>
      </c>
      <c r="AL15" s="185" t="str">
        <f t="shared" ca="1" si="1"/>
        <v/>
      </c>
      <c r="AM15" s="190" t="str">
        <f t="shared" ca="1" si="2"/>
        <v/>
      </c>
      <c r="AN15" s="185" t="str">
        <f t="shared" ca="1" si="2"/>
        <v/>
      </c>
      <c r="AO15" s="113" t="str">
        <f t="shared" si="12"/>
        <v/>
      </c>
      <c r="AP15" s="33" t="str">
        <f t="shared" si="13"/>
        <v/>
      </c>
      <c r="AQ15" s="116" t="str">
        <f t="shared" si="14"/>
        <v/>
      </c>
      <c r="AR15" s="33" t="str">
        <f t="shared" si="14"/>
        <v/>
      </c>
      <c r="AS15" s="190" t="str">
        <f t="shared" ca="1" si="15"/>
        <v/>
      </c>
      <c r="AT15" s="185" t="str">
        <f t="shared" ca="1" si="16"/>
        <v/>
      </c>
      <c r="AU15" s="190" t="str">
        <f t="shared" si="17"/>
        <v/>
      </c>
      <c r="AV15" s="185" t="str">
        <f t="shared" si="17"/>
        <v/>
      </c>
      <c r="AW15" s="190" t="str">
        <f t="shared" si="18"/>
        <v/>
      </c>
      <c r="AX15" s="185" t="str">
        <f t="shared" si="19"/>
        <v/>
      </c>
      <c r="AY15" s="191"/>
      <c r="AZ15" s="192" t="str">
        <f t="shared" ca="1" si="20"/>
        <v/>
      </c>
      <c r="BA15" s="193" t="str">
        <f t="shared" ca="1" si="21"/>
        <v/>
      </c>
      <c r="BB15" s="194" t="str">
        <f t="shared" ca="1" si="22"/>
        <v/>
      </c>
      <c r="BC15" s="195" t="str">
        <f t="shared" ca="1" si="9"/>
        <v/>
      </c>
      <c r="BE15" s="31" t="str">
        <f t="shared" ca="1" si="23"/>
        <v/>
      </c>
    </row>
    <row r="16" spans="1:82" s="185" customFormat="1" ht="14.1" customHeight="1" x14ac:dyDescent="0.3">
      <c r="A16" s="100" t="str">
        <f t="shared" ca="1" si="10"/>
        <v/>
      </c>
      <c r="B16" s="172"/>
      <c r="C16" s="172" t="s">
        <v>38</v>
      </c>
      <c r="D16" s="185" t="s">
        <v>38</v>
      </c>
      <c r="E16" s="185" t="s">
        <v>200</v>
      </c>
      <c r="L16" s="196">
        <v>28</v>
      </c>
      <c r="M16" s="198">
        <f>SUM(M17,M20,M23)</f>
        <v>0</v>
      </c>
      <c r="N16" s="198"/>
      <c r="X16" s="186"/>
      <c r="Y16" s="187"/>
      <c r="AA16" s="188"/>
      <c r="AB16" s="189"/>
      <c r="AC16" s="187">
        <f t="shared" si="11"/>
        <v>-1</v>
      </c>
      <c r="AD16" s="185">
        <v>-1</v>
      </c>
      <c r="AE16" s="187"/>
      <c r="AG16" s="187"/>
      <c r="AI16" s="186">
        <f t="shared" si="0"/>
        <v>3</v>
      </c>
      <c r="AJ16" s="185">
        <f>IF($AI17&gt;$AI16, IFERROR(MATCH($AI16, $AI17:$AI$100, 0)-1, ROW($AJ$100)-ROW()), "")</f>
        <v>10</v>
      </c>
      <c r="AK16" s="187" t="str">
        <f t="shared" ca="1" si="1"/>
        <v/>
      </c>
      <c r="AL16" s="185" t="str">
        <f t="shared" ca="1" si="1"/>
        <v/>
      </c>
      <c r="AM16" s="190" t="str">
        <f t="shared" ca="1" si="2"/>
        <v/>
      </c>
      <c r="AN16" s="185" t="str">
        <f t="shared" ca="1" si="2"/>
        <v/>
      </c>
      <c r="AO16" s="113" t="str">
        <f t="shared" si="12"/>
        <v/>
      </c>
      <c r="AP16" s="33" t="str">
        <f t="shared" si="13"/>
        <v/>
      </c>
      <c r="AQ16" s="116" t="str">
        <f t="shared" si="14"/>
        <v/>
      </c>
      <c r="AR16" s="33" t="str">
        <f t="shared" si="14"/>
        <v/>
      </c>
      <c r="AS16" s="190" t="str">
        <f t="shared" ca="1" si="15"/>
        <v/>
      </c>
      <c r="AT16" s="185" t="str">
        <f t="shared" ca="1" si="16"/>
        <v/>
      </c>
      <c r="AU16" s="190" t="str">
        <f t="shared" si="17"/>
        <v/>
      </c>
      <c r="AV16" s="185" t="str">
        <f t="shared" si="17"/>
        <v/>
      </c>
      <c r="AW16" s="190" t="str">
        <f t="shared" si="18"/>
        <v/>
      </c>
      <c r="AX16" s="185" t="str">
        <f t="shared" si="19"/>
        <v/>
      </c>
      <c r="AY16" s="191"/>
      <c r="AZ16" s="192" t="str">
        <f t="shared" ca="1" si="20"/>
        <v/>
      </c>
      <c r="BA16" s="193" t="str">
        <f t="shared" ca="1" si="21"/>
        <v/>
      </c>
      <c r="BB16" s="194" t="str">
        <f t="shared" ca="1" si="22"/>
        <v/>
      </c>
      <c r="BC16" s="195" t="str">
        <f t="shared" ca="1" si="9"/>
        <v/>
      </c>
      <c r="BE16" s="31" t="str">
        <f t="shared" ca="1" si="23"/>
        <v/>
      </c>
    </row>
    <row r="17" spans="1:57" s="185" customFormat="1" ht="14.1" customHeight="1" x14ac:dyDescent="0.3">
      <c r="A17" s="100" t="str">
        <f t="shared" ca="1" si="10"/>
        <v/>
      </c>
      <c r="B17" s="172"/>
      <c r="C17" s="172" t="s">
        <v>38</v>
      </c>
      <c r="D17" s="185" t="s">
        <v>38</v>
      </c>
      <c r="E17" s="185" t="s">
        <v>38</v>
      </c>
      <c r="F17" s="185" t="s">
        <v>201</v>
      </c>
      <c r="L17" s="196" t="s">
        <v>202</v>
      </c>
      <c r="M17" s="198">
        <f>SUM(M18:M19)</f>
        <v>0</v>
      </c>
      <c r="N17" s="198"/>
      <c r="X17" s="186"/>
      <c r="Y17" s="187"/>
      <c r="AA17" s="188"/>
      <c r="AB17" s="189"/>
      <c r="AC17" s="187">
        <f t="shared" si="11"/>
        <v>-1</v>
      </c>
      <c r="AD17" s="185">
        <v>-1</v>
      </c>
      <c r="AE17" s="187"/>
      <c r="AG17" s="187"/>
      <c r="AI17" s="186">
        <f t="shared" si="0"/>
        <v>4</v>
      </c>
      <c r="AJ17" s="185">
        <f>IF($AI18&gt;$AI17, IFERROR(MATCH($AI17, $AI18:$AI$100, 0)-1, ROW($AJ$100)-ROW()), "")</f>
        <v>2</v>
      </c>
      <c r="AK17" s="187" t="str">
        <f t="shared" ca="1" si="1"/>
        <v/>
      </c>
      <c r="AL17" s="185" t="str">
        <f t="shared" ca="1" si="1"/>
        <v/>
      </c>
      <c r="AM17" s="190" t="str">
        <f t="shared" ca="1" si="2"/>
        <v/>
      </c>
      <c r="AN17" s="185" t="str">
        <f t="shared" ca="1" si="2"/>
        <v/>
      </c>
      <c r="AO17" s="113" t="str">
        <f t="shared" si="12"/>
        <v/>
      </c>
      <c r="AP17" s="33" t="str">
        <f t="shared" si="13"/>
        <v/>
      </c>
      <c r="AQ17" s="116" t="str">
        <f t="shared" si="14"/>
        <v/>
      </c>
      <c r="AR17" s="33" t="str">
        <f t="shared" si="14"/>
        <v/>
      </c>
      <c r="AS17" s="190" t="str">
        <f t="shared" ca="1" si="15"/>
        <v/>
      </c>
      <c r="AT17" s="185" t="str">
        <f t="shared" ca="1" si="16"/>
        <v/>
      </c>
      <c r="AU17" s="190" t="str">
        <f t="shared" si="17"/>
        <v/>
      </c>
      <c r="AV17" s="185" t="str">
        <f t="shared" si="17"/>
        <v/>
      </c>
      <c r="AW17" s="190" t="str">
        <f t="shared" si="18"/>
        <v/>
      </c>
      <c r="AX17" s="185" t="str">
        <f t="shared" si="19"/>
        <v/>
      </c>
      <c r="AY17" s="191"/>
      <c r="AZ17" s="192" t="str">
        <f t="shared" ca="1" si="20"/>
        <v/>
      </c>
      <c r="BA17" s="193" t="str">
        <f t="shared" ca="1" si="21"/>
        <v/>
      </c>
      <c r="BB17" s="194" t="str">
        <f t="shared" ca="1" si="22"/>
        <v/>
      </c>
      <c r="BC17" s="195" t="str">
        <f t="shared" ca="1" si="9"/>
        <v/>
      </c>
      <c r="BE17" s="31" t="str">
        <f t="shared" ca="1" si="23"/>
        <v/>
      </c>
    </row>
    <row r="18" spans="1:57" s="185" customFormat="1" ht="14.1" customHeight="1" x14ac:dyDescent="0.3">
      <c r="A18" s="100" t="str">
        <f t="shared" ca="1" si="10"/>
        <v/>
      </c>
      <c r="B18" s="172"/>
      <c r="C18" s="172" t="s">
        <v>38</v>
      </c>
      <c r="D18" s="185" t="s">
        <v>38</v>
      </c>
      <c r="E18" s="185" t="s">
        <v>38</v>
      </c>
      <c r="F18" s="185" t="s">
        <v>38</v>
      </c>
      <c r="G18" s="185" t="s">
        <v>203</v>
      </c>
      <c r="L18" s="196">
        <v>280</v>
      </c>
      <c r="M18" s="198"/>
      <c r="N18" s="198"/>
      <c r="X18" s="186"/>
      <c r="Y18" s="187"/>
      <c r="AA18" s="188"/>
      <c r="AB18" s="189"/>
      <c r="AC18" s="187">
        <f t="shared" si="11"/>
        <v>-1</v>
      </c>
      <c r="AD18" s="185">
        <v>-1</v>
      </c>
      <c r="AE18" s="187"/>
      <c r="AG18" s="187"/>
      <c r="AI18" s="186">
        <f t="shared" si="0"/>
        <v>5</v>
      </c>
      <c r="AJ18" s="185" t="str">
        <f>IF($AI19&gt;$AI18, IFERROR(MATCH($AI18, $AI19:$AI$100, 0)-1, ROW($AJ$100)-ROW()), "")</f>
        <v/>
      </c>
      <c r="AK18" s="187" t="str">
        <f t="shared" ca="1" si="1"/>
        <v/>
      </c>
      <c r="AL18" s="185" t="str">
        <f t="shared" ca="1" si="1"/>
        <v/>
      </c>
      <c r="AM18" s="190" t="str">
        <f t="shared" ca="1" si="2"/>
        <v/>
      </c>
      <c r="AN18" s="185" t="str">
        <f t="shared" ca="1" si="2"/>
        <v/>
      </c>
      <c r="AO18" s="113" t="str">
        <f t="shared" si="12"/>
        <v/>
      </c>
      <c r="AP18" s="33" t="str">
        <f t="shared" si="13"/>
        <v/>
      </c>
      <c r="AQ18" s="116" t="str">
        <f t="shared" si="14"/>
        <v/>
      </c>
      <c r="AR18" s="33" t="str">
        <f t="shared" si="14"/>
        <v/>
      </c>
      <c r="AS18" s="190" t="str">
        <f t="shared" ca="1" si="15"/>
        <v/>
      </c>
      <c r="AT18" s="185" t="str">
        <f t="shared" ca="1" si="16"/>
        <v/>
      </c>
      <c r="AU18" s="190" t="str">
        <f t="shared" si="17"/>
        <v/>
      </c>
      <c r="AV18" s="185" t="str">
        <f t="shared" si="17"/>
        <v/>
      </c>
      <c r="AW18" s="190" t="str">
        <f t="shared" si="18"/>
        <v/>
      </c>
      <c r="AX18" s="185" t="str">
        <f t="shared" si="19"/>
        <v/>
      </c>
      <c r="AY18" s="191"/>
      <c r="AZ18" s="192" t="str">
        <f t="shared" ca="1" si="20"/>
        <v/>
      </c>
      <c r="BA18" s="193" t="str">
        <f t="shared" ca="1" si="21"/>
        <v/>
      </c>
      <c r="BB18" s="194" t="str">
        <f t="shared" ca="1" si="22"/>
        <v/>
      </c>
      <c r="BC18" s="195" t="str">
        <f t="shared" ca="1" si="9"/>
        <v/>
      </c>
      <c r="BE18" s="31" t="str">
        <f t="shared" ca="1" si="23"/>
        <v/>
      </c>
    </row>
    <row r="19" spans="1:57" s="185" customFormat="1" ht="14.1" customHeight="1" x14ac:dyDescent="0.3">
      <c r="A19" s="100" t="str">
        <f t="shared" ca="1" si="10"/>
        <v/>
      </c>
      <c r="B19" s="172"/>
      <c r="C19" s="172" t="s">
        <v>38</v>
      </c>
      <c r="D19" s="172" t="s">
        <v>38</v>
      </c>
      <c r="E19" s="172" t="s">
        <v>38</v>
      </c>
      <c r="F19" s="172" t="s">
        <v>38</v>
      </c>
      <c r="G19" s="172" t="s">
        <v>204</v>
      </c>
      <c r="H19" s="172"/>
      <c r="I19" s="172"/>
      <c r="J19" s="172"/>
      <c r="L19" s="196">
        <v>281</v>
      </c>
      <c r="M19" s="197"/>
      <c r="N19" s="197"/>
      <c r="X19" s="186"/>
      <c r="Y19" s="187"/>
      <c r="AA19" s="188"/>
      <c r="AB19" s="189"/>
      <c r="AC19" s="187">
        <f t="shared" si="11"/>
        <v>-1</v>
      </c>
      <c r="AD19" s="185">
        <v>-1</v>
      </c>
      <c r="AE19" s="187"/>
      <c r="AG19" s="187"/>
      <c r="AI19" s="186">
        <f t="shared" si="0"/>
        <v>5</v>
      </c>
      <c r="AJ19" s="185" t="str">
        <f>IF($AI20&gt;$AI19, IFERROR(MATCH($AI19, $AI20:$AI$100, 0)-1, ROW($AJ$100)-ROW()), "")</f>
        <v/>
      </c>
      <c r="AK19" s="187" t="str">
        <f t="shared" ca="1" si="1"/>
        <v/>
      </c>
      <c r="AL19" s="185" t="str">
        <f t="shared" ca="1" si="1"/>
        <v/>
      </c>
      <c r="AM19" s="190" t="str">
        <f t="shared" ca="1" si="2"/>
        <v/>
      </c>
      <c r="AN19" s="185" t="str">
        <f t="shared" ca="1" si="2"/>
        <v/>
      </c>
      <c r="AO19" s="113" t="str">
        <f t="shared" si="12"/>
        <v/>
      </c>
      <c r="AP19" s="33" t="str">
        <f t="shared" si="13"/>
        <v/>
      </c>
      <c r="AQ19" s="116" t="str">
        <f t="shared" si="14"/>
        <v/>
      </c>
      <c r="AR19" s="33" t="str">
        <f t="shared" si="14"/>
        <v/>
      </c>
      <c r="AS19" s="190" t="str">
        <f t="shared" ca="1" si="15"/>
        <v/>
      </c>
      <c r="AT19" s="185" t="str">
        <f t="shared" ca="1" si="16"/>
        <v/>
      </c>
      <c r="AU19" s="190" t="str">
        <f t="shared" si="17"/>
        <v/>
      </c>
      <c r="AV19" s="185" t="str">
        <f t="shared" si="17"/>
        <v/>
      </c>
      <c r="AW19" s="190" t="str">
        <f t="shared" si="18"/>
        <v/>
      </c>
      <c r="AX19" s="185" t="str">
        <f t="shared" si="19"/>
        <v/>
      </c>
      <c r="AY19" s="191"/>
      <c r="AZ19" s="192" t="str">
        <f t="shared" ca="1" si="20"/>
        <v/>
      </c>
      <c r="BA19" s="193" t="str">
        <f t="shared" ca="1" si="21"/>
        <v/>
      </c>
      <c r="BB19" s="194" t="str">
        <f t="shared" ca="1" si="22"/>
        <v/>
      </c>
      <c r="BC19" s="195" t="str">
        <f t="shared" ca="1" si="9"/>
        <v/>
      </c>
      <c r="BE19" s="31" t="str">
        <f t="shared" ca="1" si="23"/>
        <v/>
      </c>
    </row>
    <row r="20" spans="1:57" s="185" customFormat="1" ht="14.1" customHeight="1" x14ac:dyDescent="0.3">
      <c r="A20" s="100" t="str">
        <f t="shared" ca="1" si="10"/>
        <v/>
      </c>
      <c r="B20" s="172"/>
      <c r="C20" s="172" t="s">
        <v>38</v>
      </c>
      <c r="D20" s="172" t="s">
        <v>38</v>
      </c>
      <c r="E20" s="172" t="s">
        <v>38</v>
      </c>
      <c r="F20" s="172" t="s">
        <v>205</v>
      </c>
      <c r="G20" s="172"/>
      <c r="H20" s="172"/>
      <c r="I20" s="172"/>
      <c r="J20" s="172"/>
      <c r="L20" s="196" t="s">
        <v>206</v>
      </c>
      <c r="M20" s="197">
        <f>SUM(M21:M22)</f>
        <v>0</v>
      </c>
      <c r="N20" s="197"/>
      <c r="X20" s="186"/>
      <c r="Y20" s="187"/>
      <c r="AA20" s="188"/>
      <c r="AB20" s="189"/>
      <c r="AC20" s="187">
        <f t="shared" si="11"/>
        <v>-1</v>
      </c>
      <c r="AD20" s="185">
        <v>-1</v>
      </c>
      <c r="AE20" s="187"/>
      <c r="AG20" s="187"/>
      <c r="AI20" s="186">
        <f t="shared" si="0"/>
        <v>4</v>
      </c>
      <c r="AJ20" s="185">
        <f>IF($AI21&gt;$AI20, IFERROR(MATCH($AI20, $AI21:$AI$100, 0)-1, ROW($AJ$100)-ROW()), "")</f>
        <v>2</v>
      </c>
      <c r="AK20" s="187" t="str">
        <f t="shared" ca="1" si="1"/>
        <v/>
      </c>
      <c r="AL20" s="185" t="str">
        <f t="shared" ca="1" si="1"/>
        <v/>
      </c>
      <c r="AM20" s="190" t="str">
        <f t="shared" ca="1" si="2"/>
        <v/>
      </c>
      <c r="AN20" s="185" t="str">
        <f t="shared" ca="1" si="2"/>
        <v/>
      </c>
      <c r="AO20" s="113" t="str">
        <f t="shared" si="12"/>
        <v/>
      </c>
      <c r="AP20" s="33" t="str">
        <f t="shared" si="13"/>
        <v/>
      </c>
      <c r="AQ20" s="116" t="str">
        <f t="shared" si="14"/>
        <v/>
      </c>
      <c r="AR20" s="33" t="str">
        <f t="shared" si="14"/>
        <v/>
      </c>
      <c r="AS20" s="190" t="str">
        <f t="shared" ca="1" si="15"/>
        <v/>
      </c>
      <c r="AT20" s="185" t="str">
        <f t="shared" ca="1" si="16"/>
        <v/>
      </c>
      <c r="AU20" s="190" t="str">
        <f t="shared" si="17"/>
        <v/>
      </c>
      <c r="AV20" s="185" t="str">
        <f t="shared" si="17"/>
        <v/>
      </c>
      <c r="AW20" s="190" t="str">
        <f t="shared" si="18"/>
        <v/>
      </c>
      <c r="AX20" s="185" t="str">
        <f t="shared" si="19"/>
        <v/>
      </c>
      <c r="AY20" s="191"/>
      <c r="AZ20" s="192" t="str">
        <f t="shared" ca="1" si="20"/>
        <v/>
      </c>
      <c r="BA20" s="193" t="str">
        <f t="shared" ca="1" si="21"/>
        <v/>
      </c>
      <c r="BB20" s="194" t="str">
        <f t="shared" ca="1" si="22"/>
        <v/>
      </c>
      <c r="BC20" s="195" t="str">
        <f t="shared" ca="1" si="9"/>
        <v/>
      </c>
      <c r="BE20" s="31" t="str">
        <f t="shared" ca="1" si="23"/>
        <v/>
      </c>
    </row>
    <row r="21" spans="1:57" s="185" customFormat="1" ht="14.1" customHeight="1" x14ac:dyDescent="0.3">
      <c r="A21" s="100" t="str">
        <f t="shared" ca="1" si="10"/>
        <v/>
      </c>
      <c r="B21" s="172"/>
      <c r="C21" s="172" t="s">
        <v>38</v>
      </c>
      <c r="D21" s="172" t="s">
        <v>38</v>
      </c>
      <c r="E21" s="172" t="s">
        <v>38</v>
      </c>
      <c r="F21" s="172" t="s">
        <v>38</v>
      </c>
      <c r="G21" s="172" t="s">
        <v>203</v>
      </c>
      <c r="H21" s="172"/>
      <c r="I21" s="172"/>
      <c r="J21" s="172"/>
      <c r="L21" s="196">
        <v>282</v>
      </c>
      <c r="M21" s="197"/>
      <c r="N21" s="197"/>
      <c r="X21" s="186"/>
      <c r="Y21" s="187"/>
      <c r="AA21" s="188"/>
      <c r="AB21" s="189"/>
      <c r="AC21" s="187">
        <f t="shared" si="11"/>
        <v>-1</v>
      </c>
      <c r="AD21" s="185">
        <v>-1</v>
      </c>
      <c r="AE21" s="187"/>
      <c r="AG21" s="187"/>
      <c r="AI21" s="186">
        <f t="shared" si="0"/>
        <v>5</v>
      </c>
      <c r="AJ21" s="185" t="str">
        <f>IF($AI22&gt;$AI21, IFERROR(MATCH($AI21, $AI22:$AI$100, 0)-1, ROW($AJ$100)-ROW()), "")</f>
        <v/>
      </c>
      <c r="AK21" s="187" t="str">
        <f t="shared" ref="AK21:AL84" ca="1" si="24">IF(AC21&lt;&gt;-1, IF(AA21&lt;&gt;"", AA21, IF($AJ21&lt;&gt;"", SUMIF(OFFSET($AI21, 1, 0, $AJ21), $AI21+1, OFFSET(M21, 1, 0, $AJ21)), M21)), "")</f>
        <v/>
      </c>
      <c r="AL21" s="185" t="str">
        <f t="shared" ca="1" si="24"/>
        <v/>
      </c>
      <c r="AM21" s="190" t="str">
        <f t="shared" ref="AM21:AN84" ca="1" si="25">IF(AK21&lt;&gt;0, AK21, M21)</f>
        <v/>
      </c>
      <c r="AN21" s="185" t="str">
        <f t="shared" ca="1" si="25"/>
        <v/>
      </c>
      <c r="AO21" s="113" t="str">
        <f t="shared" si="12"/>
        <v/>
      </c>
      <c r="AP21" s="33" t="str">
        <f t="shared" si="13"/>
        <v/>
      </c>
      <c r="AQ21" s="116" t="str">
        <f t="shared" si="14"/>
        <v/>
      </c>
      <c r="AR21" s="33" t="str">
        <f t="shared" si="14"/>
        <v/>
      </c>
      <c r="AS21" s="190" t="str">
        <f t="shared" ca="1" si="15"/>
        <v/>
      </c>
      <c r="AT21" s="185" t="str">
        <f t="shared" ca="1" si="16"/>
        <v/>
      </c>
      <c r="AU21" s="190" t="str">
        <f t="shared" si="17"/>
        <v/>
      </c>
      <c r="AV21" s="185" t="str">
        <f t="shared" si="17"/>
        <v/>
      </c>
      <c r="AW21" s="190" t="str">
        <f t="shared" si="18"/>
        <v/>
      </c>
      <c r="AX21" s="185" t="str">
        <f t="shared" si="19"/>
        <v/>
      </c>
      <c r="AY21" s="191"/>
      <c r="AZ21" s="192" t="str">
        <f t="shared" ca="1" si="20"/>
        <v/>
      </c>
      <c r="BA21" s="193" t="str">
        <f t="shared" ca="1" si="21"/>
        <v/>
      </c>
      <c r="BB21" s="194" t="str">
        <f t="shared" ca="1" si="22"/>
        <v/>
      </c>
      <c r="BC21" s="195" t="str">
        <f t="shared" ca="1" si="9"/>
        <v/>
      </c>
      <c r="BE21" s="31" t="str">
        <f t="shared" ca="1" si="23"/>
        <v/>
      </c>
    </row>
    <row r="22" spans="1:57" s="185" customFormat="1" ht="14.1" customHeight="1" x14ac:dyDescent="0.3">
      <c r="A22" s="100" t="str">
        <f t="shared" ca="1" si="10"/>
        <v/>
      </c>
      <c r="B22" s="172"/>
      <c r="C22" s="172" t="s">
        <v>38</v>
      </c>
      <c r="D22" s="172" t="s">
        <v>38</v>
      </c>
      <c r="E22" s="172" t="s">
        <v>38</v>
      </c>
      <c r="F22" s="172" t="s">
        <v>38</v>
      </c>
      <c r="G22" s="172" t="s">
        <v>204</v>
      </c>
      <c r="H22" s="172"/>
      <c r="I22" s="172"/>
      <c r="J22" s="172"/>
      <c r="L22" s="196">
        <v>283</v>
      </c>
      <c r="M22" s="197"/>
      <c r="N22" s="197"/>
      <c r="X22" s="186"/>
      <c r="Y22" s="187"/>
      <c r="AA22" s="188"/>
      <c r="AB22" s="189"/>
      <c r="AC22" s="187">
        <f t="shared" si="11"/>
        <v>-1</v>
      </c>
      <c r="AD22" s="185">
        <v>-1</v>
      </c>
      <c r="AE22" s="187"/>
      <c r="AG22" s="187"/>
      <c r="AI22" s="186">
        <f t="shared" si="0"/>
        <v>5</v>
      </c>
      <c r="AJ22" s="185" t="str">
        <f>IF($AI23&gt;$AI22, IFERROR(MATCH($AI22, $AI23:$AI$100, 0)-1, ROW($AJ$100)-ROW()), "")</f>
        <v/>
      </c>
      <c r="AK22" s="187" t="str">
        <f t="shared" ca="1" si="24"/>
        <v/>
      </c>
      <c r="AL22" s="185" t="str">
        <f t="shared" ca="1" si="24"/>
        <v/>
      </c>
      <c r="AM22" s="190" t="str">
        <f t="shared" ca="1" si="25"/>
        <v/>
      </c>
      <c r="AN22" s="185" t="str">
        <f t="shared" ca="1" si="25"/>
        <v/>
      </c>
      <c r="AO22" s="113" t="str">
        <f t="shared" si="12"/>
        <v/>
      </c>
      <c r="AP22" s="33" t="str">
        <f t="shared" si="13"/>
        <v/>
      </c>
      <c r="AQ22" s="116" t="str">
        <f t="shared" si="14"/>
        <v/>
      </c>
      <c r="AR22" s="33" t="str">
        <f t="shared" si="14"/>
        <v/>
      </c>
      <c r="AS22" s="190" t="str">
        <f t="shared" ca="1" si="15"/>
        <v/>
      </c>
      <c r="AT22" s="185" t="str">
        <f t="shared" ca="1" si="16"/>
        <v/>
      </c>
      <c r="AU22" s="190" t="str">
        <f t="shared" si="17"/>
        <v/>
      </c>
      <c r="AV22" s="185" t="str">
        <f t="shared" si="17"/>
        <v/>
      </c>
      <c r="AW22" s="190" t="str">
        <f t="shared" si="18"/>
        <v/>
      </c>
      <c r="AX22" s="185" t="str">
        <f t="shared" si="19"/>
        <v/>
      </c>
      <c r="AY22" s="191"/>
      <c r="AZ22" s="192" t="str">
        <f t="shared" ca="1" si="20"/>
        <v/>
      </c>
      <c r="BA22" s="193" t="str">
        <f t="shared" ca="1" si="21"/>
        <v/>
      </c>
      <c r="BB22" s="194" t="str">
        <f t="shared" ca="1" si="22"/>
        <v/>
      </c>
      <c r="BC22" s="195" t="str">
        <f t="shared" ca="1" si="9"/>
        <v/>
      </c>
      <c r="BE22" s="31" t="str">
        <f t="shared" ca="1" si="23"/>
        <v/>
      </c>
    </row>
    <row r="23" spans="1:57" s="185" customFormat="1" ht="14.1" customHeight="1" x14ac:dyDescent="0.3">
      <c r="A23" s="100" t="str">
        <f t="shared" ca="1" si="10"/>
        <v/>
      </c>
      <c r="B23" s="172"/>
      <c r="C23" s="172" t="s">
        <v>38</v>
      </c>
      <c r="D23" s="172" t="s">
        <v>38</v>
      </c>
      <c r="E23" s="172" t="s">
        <v>38</v>
      </c>
      <c r="F23" s="172" t="s">
        <v>207</v>
      </c>
      <c r="G23" s="172"/>
      <c r="H23" s="172"/>
      <c r="I23" s="172"/>
      <c r="J23" s="172"/>
      <c r="L23" s="196" t="s">
        <v>208</v>
      </c>
      <c r="M23" s="197">
        <f>SUM(M24:M25)</f>
        <v>0</v>
      </c>
      <c r="N23" s="197"/>
      <c r="X23" s="186"/>
      <c r="Y23" s="187"/>
      <c r="AA23" s="188"/>
      <c r="AB23" s="189"/>
      <c r="AC23" s="187">
        <f t="shared" si="11"/>
        <v>-1</v>
      </c>
      <c r="AD23" s="185">
        <v>-1</v>
      </c>
      <c r="AE23" s="187"/>
      <c r="AG23" s="187"/>
      <c r="AI23" s="186">
        <f t="shared" si="0"/>
        <v>4</v>
      </c>
      <c r="AJ23" s="185">
        <f>IF($AI24&gt;$AI23, IFERROR(MATCH($AI23, $AI24:$AI$100, 0)-1, ROW($AJ$100)-ROW()), "")</f>
        <v>4</v>
      </c>
      <c r="AK23" s="187" t="str">
        <f t="shared" ca="1" si="24"/>
        <v/>
      </c>
      <c r="AL23" s="185" t="str">
        <f t="shared" ca="1" si="24"/>
        <v/>
      </c>
      <c r="AM23" s="190" t="str">
        <f t="shared" ca="1" si="25"/>
        <v/>
      </c>
      <c r="AN23" s="185" t="str">
        <f t="shared" ca="1" si="25"/>
        <v/>
      </c>
      <c r="AO23" s="113" t="str">
        <f t="shared" si="12"/>
        <v/>
      </c>
      <c r="AP23" s="33" t="str">
        <f t="shared" si="13"/>
        <v/>
      </c>
      <c r="AQ23" s="116" t="str">
        <f t="shared" si="14"/>
        <v/>
      </c>
      <c r="AR23" s="33" t="str">
        <f t="shared" si="14"/>
        <v/>
      </c>
      <c r="AS23" s="190" t="str">
        <f t="shared" ca="1" si="15"/>
        <v/>
      </c>
      <c r="AT23" s="185" t="str">
        <f t="shared" ca="1" si="16"/>
        <v/>
      </c>
      <c r="AU23" s="190" t="str">
        <f t="shared" si="17"/>
        <v/>
      </c>
      <c r="AV23" s="185" t="str">
        <f t="shared" si="17"/>
        <v/>
      </c>
      <c r="AW23" s="190" t="str">
        <f t="shared" si="18"/>
        <v/>
      </c>
      <c r="AX23" s="185" t="str">
        <f t="shared" si="19"/>
        <v/>
      </c>
      <c r="AY23" s="191"/>
      <c r="AZ23" s="192" t="str">
        <f t="shared" ca="1" si="20"/>
        <v/>
      </c>
      <c r="BA23" s="193" t="str">
        <f t="shared" ca="1" si="21"/>
        <v/>
      </c>
      <c r="BB23" s="194" t="str">
        <f t="shared" ca="1" si="22"/>
        <v/>
      </c>
      <c r="BC23" s="195" t="str">
        <f t="shared" ca="1" si="9"/>
        <v/>
      </c>
      <c r="BE23" s="31" t="str">
        <f t="shared" ca="1" si="23"/>
        <v/>
      </c>
    </row>
    <row r="24" spans="1:57" s="185" customFormat="1" ht="14.1" customHeight="1" x14ac:dyDescent="0.3">
      <c r="A24" s="100" t="str">
        <f t="shared" ca="1" si="10"/>
        <v/>
      </c>
      <c r="B24" s="172"/>
      <c r="C24" s="172" t="s">
        <v>38</v>
      </c>
      <c r="D24" s="172" t="s">
        <v>38</v>
      </c>
      <c r="E24" s="172" t="s">
        <v>38</v>
      </c>
      <c r="F24" s="172" t="s">
        <v>38</v>
      </c>
      <c r="G24" s="172" t="s">
        <v>209</v>
      </c>
      <c r="H24" s="172"/>
      <c r="I24" s="172"/>
      <c r="J24" s="172"/>
      <c r="L24" s="196">
        <v>284</v>
      </c>
      <c r="M24" s="197"/>
      <c r="N24" s="197"/>
      <c r="X24" s="186"/>
      <c r="Y24" s="187"/>
      <c r="AA24" s="188"/>
      <c r="AB24" s="189"/>
      <c r="AC24" s="187">
        <f t="shared" si="11"/>
        <v>-1</v>
      </c>
      <c r="AD24" s="185">
        <v>-1</v>
      </c>
      <c r="AE24" s="187"/>
      <c r="AG24" s="187"/>
      <c r="AI24" s="186">
        <f t="shared" si="0"/>
        <v>5</v>
      </c>
      <c r="AJ24" s="185" t="str">
        <f>IF($AI25&gt;$AI24, IFERROR(MATCH($AI24, $AI25:$AI$100, 0)-1, ROW($AJ$100)-ROW()), "")</f>
        <v/>
      </c>
      <c r="AK24" s="187" t="str">
        <f t="shared" ca="1" si="24"/>
        <v/>
      </c>
      <c r="AL24" s="185" t="str">
        <f t="shared" ca="1" si="24"/>
        <v/>
      </c>
      <c r="AM24" s="190" t="str">
        <f t="shared" ca="1" si="25"/>
        <v/>
      </c>
      <c r="AN24" s="185" t="str">
        <f t="shared" ca="1" si="25"/>
        <v/>
      </c>
      <c r="AO24" s="113" t="str">
        <f t="shared" si="12"/>
        <v/>
      </c>
      <c r="AP24" s="33" t="str">
        <f t="shared" si="13"/>
        <v/>
      </c>
      <c r="AQ24" s="116" t="str">
        <f t="shared" si="14"/>
        <v/>
      </c>
      <c r="AR24" s="33" t="str">
        <f t="shared" si="14"/>
        <v/>
      </c>
      <c r="AS24" s="190" t="str">
        <f t="shared" ca="1" si="15"/>
        <v/>
      </c>
      <c r="AT24" s="185" t="str">
        <f t="shared" ca="1" si="16"/>
        <v/>
      </c>
      <c r="AU24" s="190" t="str">
        <f t="shared" si="17"/>
        <v/>
      </c>
      <c r="AV24" s="185" t="str">
        <f t="shared" si="17"/>
        <v/>
      </c>
      <c r="AW24" s="190" t="str">
        <f t="shared" si="18"/>
        <v/>
      </c>
      <c r="AX24" s="185" t="str">
        <f t="shared" si="19"/>
        <v/>
      </c>
      <c r="AY24" s="191"/>
      <c r="AZ24" s="192" t="str">
        <f t="shared" ca="1" si="20"/>
        <v/>
      </c>
      <c r="BA24" s="193" t="str">
        <f t="shared" ca="1" si="21"/>
        <v/>
      </c>
      <c r="BB24" s="194" t="str">
        <f t="shared" ca="1" si="22"/>
        <v/>
      </c>
      <c r="BC24" s="195" t="str">
        <f t="shared" ca="1" si="9"/>
        <v/>
      </c>
      <c r="BE24" s="31" t="str">
        <f t="shared" ca="1" si="23"/>
        <v/>
      </c>
    </row>
    <row r="25" spans="1:57" s="185" customFormat="1" ht="14.1" customHeight="1" x14ac:dyDescent="0.3">
      <c r="A25" s="100" t="str">
        <f t="shared" ca="1" si="10"/>
        <v/>
      </c>
      <c r="B25" s="172"/>
      <c r="C25" s="172" t="s">
        <v>38</v>
      </c>
      <c r="D25" s="172" t="s">
        <v>38</v>
      </c>
      <c r="E25" s="172" t="s">
        <v>38</v>
      </c>
      <c r="F25" s="172" t="s">
        <v>38</v>
      </c>
      <c r="G25" s="172" t="s">
        <v>210</v>
      </c>
      <c r="H25" s="172"/>
      <c r="I25" s="172"/>
      <c r="J25" s="172"/>
      <c r="L25" s="196" t="s">
        <v>211</v>
      </c>
      <c r="M25" s="197"/>
      <c r="N25" s="197"/>
      <c r="X25" s="186"/>
      <c r="Y25" s="187"/>
      <c r="AA25" s="188"/>
      <c r="AB25" s="189"/>
      <c r="AC25" s="187">
        <f t="shared" si="11"/>
        <v>-1</v>
      </c>
      <c r="AD25" s="185">
        <v>-1</v>
      </c>
      <c r="AE25" s="187"/>
      <c r="AG25" s="187"/>
      <c r="AI25" s="186">
        <f t="shared" si="0"/>
        <v>5</v>
      </c>
      <c r="AJ25" s="185" t="str">
        <f>IF($AI26&gt;$AI25, IFERROR(MATCH($AI25, $AI26:$AI$100, 0)-1, ROW($AJ$100)-ROW()), "")</f>
        <v/>
      </c>
      <c r="AK25" s="187" t="str">
        <f t="shared" ca="1" si="24"/>
        <v/>
      </c>
      <c r="AL25" s="185" t="str">
        <f t="shared" ca="1" si="24"/>
        <v/>
      </c>
      <c r="AM25" s="190" t="str">
        <f t="shared" ca="1" si="25"/>
        <v/>
      </c>
      <c r="AN25" s="185" t="str">
        <f t="shared" ca="1" si="25"/>
        <v/>
      </c>
      <c r="AO25" s="113" t="str">
        <f t="shared" si="12"/>
        <v/>
      </c>
      <c r="AP25" s="33" t="str">
        <f t="shared" si="13"/>
        <v/>
      </c>
      <c r="AQ25" s="116" t="str">
        <f t="shared" si="14"/>
        <v/>
      </c>
      <c r="AR25" s="33" t="str">
        <f t="shared" si="14"/>
        <v/>
      </c>
      <c r="AS25" s="190" t="str">
        <f t="shared" ca="1" si="15"/>
        <v/>
      </c>
      <c r="AT25" s="185" t="str">
        <f t="shared" ca="1" si="16"/>
        <v/>
      </c>
      <c r="AU25" s="190" t="str">
        <f t="shared" si="17"/>
        <v/>
      </c>
      <c r="AV25" s="185" t="str">
        <f t="shared" si="17"/>
        <v/>
      </c>
      <c r="AW25" s="190" t="str">
        <f t="shared" si="18"/>
        <v/>
      </c>
      <c r="AX25" s="185" t="str">
        <f t="shared" si="19"/>
        <v/>
      </c>
      <c r="AY25" s="191"/>
      <c r="AZ25" s="192" t="str">
        <f t="shared" ca="1" si="20"/>
        <v/>
      </c>
      <c r="BA25" s="193" t="str">
        <f t="shared" ca="1" si="21"/>
        <v/>
      </c>
      <c r="BB25" s="194" t="str">
        <f t="shared" ca="1" si="22"/>
        <v/>
      </c>
      <c r="BC25" s="195" t="str">
        <f t="shared" ca="1" si="9"/>
        <v/>
      </c>
      <c r="BE25" s="31" t="str">
        <f t="shared" ca="1" si="23"/>
        <v/>
      </c>
    </row>
    <row r="26" spans="1:57" s="185" customFormat="1" ht="14.1" customHeight="1" x14ac:dyDescent="0.3">
      <c r="A26" s="100" t="str">
        <f t="shared" ca="1" si="10"/>
        <v/>
      </c>
      <c r="B26" s="172"/>
      <c r="C26" s="172" t="s">
        <v>38</v>
      </c>
      <c r="D26" s="172" t="s">
        <v>212</v>
      </c>
      <c r="E26" s="172"/>
      <c r="F26" s="172"/>
      <c r="G26" s="172"/>
      <c r="H26" s="172"/>
      <c r="I26" s="172"/>
      <c r="J26" s="172"/>
      <c r="L26" s="196" t="s">
        <v>213</v>
      </c>
      <c r="M26" s="197">
        <f>SUM(M27,M30,M39,M51:M53)</f>
        <v>0</v>
      </c>
      <c r="N26" s="197"/>
      <c r="X26" s="186"/>
      <c r="Y26" s="187"/>
      <c r="AA26" s="188"/>
      <c r="AB26" s="189"/>
      <c r="AC26" s="187">
        <f t="shared" si="11"/>
        <v>-1</v>
      </c>
      <c r="AD26" s="185">
        <v>-1</v>
      </c>
      <c r="AE26" s="187"/>
      <c r="AG26" s="187"/>
      <c r="AI26" s="186">
        <f t="shared" si="0"/>
        <v>2</v>
      </c>
      <c r="AJ26" s="185">
        <f>IF($AI27&gt;$AI26, IFERROR(MATCH($AI26, $AI27:$AI$100, 0)-1, ROW($AJ$100)-ROW()), "")</f>
        <v>28</v>
      </c>
      <c r="AK26" s="187" t="str">
        <f t="shared" ca="1" si="24"/>
        <v/>
      </c>
      <c r="AL26" s="185" t="str">
        <f t="shared" ca="1" si="24"/>
        <v/>
      </c>
      <c r="AM26" s="190" t="str">
        <f t="shared" ca="1" si="25"/>
        <v/>
      </c>
      <c r="AN26" s="185" t="str">
        <f t="shared" ca="1" si="25"/>
        <v/>
      </c>
      <c r="AO26" s="113" t="str">
        <f t="shared" si="12"/>
        <v/>
      </c>
      <c r="AP26" s="33" t="str">
        <f t="shared" si="13"/>
        <v/>
      </c>
      <c r="AQ26" s="116" t="str">
        <f t="shared" si="14"/>
        <v/>
      </c>
      <c r="AR26" s="33" t="str">
        <f t="shared" si="14"/>
        <v/>
      </c>
      <c r="AS26" s="190" t="str">
        <f t="shared" ca="1" si="15"/>
        <v/>
      </c>
      <c r="AT26" s="185" t="str">
        <f t="shared" ca="1" si="16"/>
        <v/>
      </c>
      <c r="AU26" s="190" t="str">
        <f t="shared" si="17"/>
        <v/>
      </c>
      <c r="AV26" s="185" t="str">
        <f t="shared" si="17"/>
        <v/>
      </c>
      <c r="AW26" s="190" t="str">
        <f t="shared" si="18"/>
        <v/>
      </c>
      <c r="AX26" s="185" t="str">
        <f t="shared" si="19"/>
        <v/>
      </c>
      <c r="AY26" s="191"/>
      <c r="AZ26" s="192" t="str">
        <f t="shared" ca="1" si="20"/>
        <v/>
      </c>
      <c r="BA26" s="193" t="str">
        <f t="shared" ca="1" si="21"/>
        <v/>
      </c>
      <c r="BB26" s="194" t="str">
        <f t="shared" ca="1" si="22"/>
        <v/>
      </c>
      <c r="BC26" s="195" t="str">
        <f t="shared" ca="1" si="9"/>
        <v/>
      </c>
      <c r="BE26" s="31" t="str">
        <f t="shared" ca="1" si="23"/>
        <v/>
      </c>
    </row>
    <row r="27" spans="1:57" s="185" customFormat="1" ht="14.1" customHeight="1" x14ac:dyDescent="0.3">
      <c r="A27" s="100" t="str">
        <f t="shared" ca="1" si="10"/>
        <v/>
      </c>
      <c r="B27" s="172"/>
      <c r="C27" s="172" t="s">
        <v>38</v>
      </c>
      <c r="D27" s="172" t="s">
        <v>38</v>
      </c>
      <c r="E27" s="172" t="s">
        <v>214</v>
      </c>
      <c r="F27" s="172"/>
      <c r="G27" s="172"/>
      <c r="H27" s="172"/>
      <c r="I27" s="172"/>
      <c r="J27" s="172"/>
      <c r="L27" s="196">
        <v>29</v>
      </c>
      <c r="M27" s="197">
        <f>SUM(M28:M29)</f>
        <v>0</v>
      </c>
      <c r="N27" s="197"/>
      <c r="X27" s="186"/>
      <c r="Y27" s="187"/>
      <c r="AA27" s="188"/>
      <c r="AB27" s="189"/>
      <c r="AC27" s="187">
        <f t="shared" si="11"/>
        <v>-1</v>
      </c>
      <c r="AD27" s="185">
        <v>-1</v>
      </c>
      <c r="AE27" s="187"/>
      <c r="AG27" s="187"/>
      <c r="AI27" s="186">
        <f t="shared" si="0"/>
        <v>3</v>
      </c>
      <c r="AJ27" s="185">
        <f>IF($AI28&gt;$AI27, IFERROR(MATCH($AI27, $AI28:$AI$100, 0)-1, ROW($AJ$100)-ROW()), "")</f>
        <v>2</v>
      </c>
      <c r="AK27" s="187" t="str">
        <f t="shared" ca="1" si="24"/>
        <v/>
      </c>
      <c r="AL27" s="185" t="str">
        <f t="shared" ca="1" si="24"/>
        <v/>
      </c>
      <c r="AM27" s="190" t="str">
        <f t="shared" ca="1" si="25"/>
        <v/>
      </c>
      <c r="AN27" s="185" t="str">
        <f t="shared" ca="1" si="25"/>
        <v/>
      </c>
      <c r="AO27" s="113" t="str">
        <f t="shared" si="12"/>
        <v/>
      </c>
      <c r="AP27" s="33" t="str">
        <f t="shared" si="13"/>
        <v/>
      </c>
      <c r="AQ27" s="116" t="str">
        <f t="shared" si="14"/>
        <v/>
      </c>
      <c r="AR27" s="33" t="str">
        <f t="shared" si="14"/>
        <v/>
      </c>
      <c r="AS27" s="190" t="str">
        <f t="shared" ca="1" si="15"/>
        <v/>
      </c>
      <c r="AT27" s="185" t="str">
        <f t="shared" ca="1" si="16"/>
        <v/>
      </c>
      <c r="AU27" s="190" t="str">
        <f t="shared" si="17"/>
        <v/>
      </c>
      <c r="AV27" s="185" t="str">
        <f t="shared" si="17"/>
        <v/>
      </c>
      <c r="AW27" s="190" t="str">
        <f t="shared" si="18"/>
        <v/>
      </c>
      <c r="AX27" s="185" t="str">
        <f t="shared" si="19"/>
        <v/>
      </c>
      <c r="AY27" s="191"/>
      <c r="AZ27" s="192" t="str">
        <f t="shared" ca="1" si="20"/>
        <v/>
      </c>
      <c r="BA27" s="193" t="str">
        <f t="shared" ca="1" si="21"/>
        <v/>
      </c>
      <c r="BB27" s="194" t="str">
        <f t="shared" ca="1" si="22"/>
        <v/>
      </c>
      <c r="BC27" s="195" t="str">
        <f t="shared" ca="1" si="9"/>
        <v/>
      </c>
      <c r="BE27" s="31" t="str">
        <f t="shared" ca="1" si="23"/>
        <v/>
      </c>
    </row>
    <row r="28" spans="1:57" s="185" customFormat="1" ht="14.1" customHeight="1" x14ac:dyDescent="0.3">
      <c r="A28" s="100" t="str">
        <f t="shared" ca="1" si="10"/>
        <v/>
      </c>
      <c r="B28" s="172"/>
      <c r="C28" s="172" t="s">
        <v>38</v>
      </c>
      <c r="D28" s="172" t="s">
        <v>38</v>
      </c>
      <c r="E28" s="172" t="s">
        <v>38</v>
      </c>
      <c r="F28" s="172" t="s">
        <v>215</v>
      </c>
      <c r="G28" s="172"/>
      <c r="H28" s="172"/>
      <c r="I28" s="172"/>
      <c r="J28" s="172"/>
      <c r="L28" s="196">
        <v>290</v>
      </c>
      <c r="M28" s="197"/>
      <c r="N28" s="197"/>
      <c r="X28" s="186"/>
      <c r="Y28" s="187"/>
      <c r="AA28" s="188"/>
      <c r="AB28" s="189"/>
      <c r="AC28" s="187">
        <f t="shared" si="11"/>
        <v>-1</v>
      </c>
      <c r="AD28" s="185">
        <v>-1</v>
      </c>
      <c r="AE28" s="187"/>
      <c r="AG28" s="187"/>
      <c r="AI28" s="186">
        <f t="shared" si="0"/>
        <v>4</v>
      </c>
      <c r="AJ28" s="185" t="str">
        <f>IF($AI29&gt;$AI28, IFERROR(MATCH($AI28, $AI29:$AI$100, 0)-1, ROW($AJ$100)-ROW()), "")</f>
        <v/>
      </c>
      <c r="AK28" s="187" t="str">
        <f t="shared" ca="1" si="24"/>
        <v/>
      </c>
      <c r="AL28" s="185" t="str">
        <f t="shared" ca="1" si="24"/>
        <v/>
      </c>
      <c r="AM28" s="190" t="str">
        <f t="shared" ca="1" si="25"/>
        <v/>
      </c>
      <c r="AN28" s="185" t="str">
        <f t="shared" ca="1" si="25"/>
        <v/>
      </c>
      <c r="AO28" s="113" t="str">
        <f t="shared" si="12"/>
        <v/>
      </c>
      <c r="AP28" s="33" t="str">
        <f t="shared" si="13"/>
        <v/>
      </c>
      <c r="AQ28" s="116" t="str">
        <f t="shared" si="14"/>
        <v/>
      </c>
      <c r="AR28" s="33" t="str">
        <f t="shared" si="14"/>
        <v/>
      </c>
      <c r="AS28" s="190" t="str">
        <f t="shared" ca="1" si="15"/>
        <v/>
      </c>
      <c r="AT28" s="185" t="str">
        <f t="shared" ca="1" si="16"/>
        <v/>
      </c>
      <c r="AU28" s="190" t="str">
        <f t="shared" si="17"/>
        <v/>
      </c>
      <c r="AV28" s="185" t="str">
        <f t="shared" si="17"/>
        <v/>
      </c>
      <c r="AW28" s="190" t="str">
        <f t="shared" si="18"/>
        <v/>
      </c>
      <c r="AX28" s="185" t="str">
        <f t="shared" si="19"/>
        <v/>
      </c>
      <c r="AY28" s="191"/>
      <c r="AZ28" s="192" t="str">
        <f t="shared" ca="1" si="20"/>
        <v/>
      </c>
      <c r="BA28" s="193" t="str">
        <f t="shared" ca="1" si="21"/>
        <v/>
      </c>
      <c r="BB28" s="194" t="str">
        <f t="shared" ca="1" si="22"/>
        <v/>
      </c>
      <c r="BC28" s="195" t="str">
        <f t="shared" ca="1" si="9"/>
        <v/>
      </c>
      <c r="BE28" s="31" t="str">
        <f t="shared" ca="1" si="23"/>
        <v/>
      </c>
    </row>
    <row r="29" spans="1:57" s="185" customFormat="1" ht="14.1" customHeight="1" x14ac:dyDescent="0.3">
      <c r="A29" s="100" t="str">
        <f t="shared" ca="1" si="10"/>
        <v/>
      </c>
      <c r="B29" s="172"/>
      <c r="C29" s="172" t="s">
        <v>38</v>
      </c>
      <c r="D29" s="172" t="s">
        <v>38</v>
      </c>
      <c r="E29" s="172" t="s">
        <v>38</v>
      </c>
      <c r="F29" s="172" t="s">
        <v>216</v>
      </c>
      <c r="G29" s="172"/>
      <c r="H29" s="172"/>
      <c r="I29" s="172"/>
      <c r="J29" s="172"/>
      <c r="L29" s="196">
        <v>291</v>
      </c>
      <c r="M29" s="197"/>
      <c r="N29" s="197"/>
      <c r="X29" s="186"/>
      <c r="Y29" s="187"/>
      <c r="AA29" s="188"/>
      <c r="AB29" s="189"/>
      <c r="AC29" s="187">
        <f t="shared" si="11"/>
        <v>-1</v>
      </c>
      <c r="AD29" s="185">
        <v>-1</v>
      </c>
      <c r="AE29" s="187"/>
      <c r="AG29" s="187"/>
      <c r="AI29" s="186">
        <f t="shared" si="0"/>
        <v>4</v>
      </c>
      <c r="AJ29" s="185" t="str">
        <f>IF($AI30&gt;$AI29, IFERROR(MATCH($AI29, $AI30:$AI$100, 0)-1, ROW($AJ$100)-ROW()), "")</f>
        <v/>
      </c>
      <c r="AK29" s="187" t="str">
        <f t="shared" ca="1" si="24"/>
        <v/>
      </c>
      <c r="AL29" s="185" t="str">
        <f t="shared" ca="1" si="24"/>
        <v/>
      </c>
      <c r="AM29" s="190" t="str">
        <f t="shared" ca="1" si="25"/>
        <v/>
      </c>
      <c r="AN29" s="185" t="str">
        <f t="shared" ca="1" si="25"/>
        <v/>
      </c>
      <c r="AO29" s="113" t="str">
        <f t="shared" si="12"/>
        <v/>
      </c>
      <c r="AP29" s="33" t="str">
        <f t="shared" si="13"/>
        <v/>
      </c>
      <c r="AQ29" s="116" t="str">
        <f t="shared" si="14"/>
        <v/>
      </c>
      <c r="AR29" s="33" t="str">
        <f t="shared" si="14"/>
        <v/>
      </c>
      <c r="AS29" s="190" t="str">
        <f t="shared" ca="1" si="15"/>
        <v/>
      </c>
      <c r="AT29" s="185" t="str">
        <f t="shared" ca="1" si="16"/>
        <v/>
      </c>
      <c r="AU29" s="190" t="str">
        <f t="shared" si="17"/>
        <v/>
      </c>
      <c r="AV29" s="185" t="str">
        <f t="shared" si="17"/>
        <v/>
      </c>
      <c r="AW29" s="190" t="str">
        <f t="shared" si="18"/>
        <v/>
      </c>
      <c r="AX29" s="185" t="str">
        <f t="shared" si="19"/>
        <v/>
      </c>
      <c r="AY29" s="191"/>
      <c r="AZ29" s="192" t="str">
        <f t="shared" ca="1" si="20"/>
        <v/>
      </c>
      <c r="BA29" s="193" t="str">
        <f t="shared" ca="1" si="21"/>
        <v/>
      </c>
      <c r="BB29" s="194" t="str">
        <f t="shared" ca="1" si="22"/>
        <v/>
      </c>
      <c r="BC29" s="195" t="str">
        <f t="shared" ca="1" si="9"/>
        <v/>
      </c>
      <c r="BE29" s="31" t="str">
        <f t="shared" ca="1" si="23"/>
        <v/>
      </c>
    </row>
    <row r="30" spans="1:57" s="185" customFormat="1" ht="14.1" customHeight="1" x14ac:dyDescent="0.3">
      <c r="A30" s="100" t="str">
        <f t="shared" ca="1" si="10"/>
        <v/>
      </c>
      <c r="B30" s="172"/>
      <c r="C30" s="172" t="s">
        <v>38</v>
      </c>
      <c r="D30" s="172" t="s">
        <v>38</v>
      </c>
      <c r="E30" s="172" t="s">
        <v>217</v>
      </c>
      <c r="F30" s="172"/>
      <c r="G30" s="172"/>
      <c r="H30" s="172"/>
      <c r="I30" s="172"/>
      <c r="J30" s="172"/>
      <c r="L30" s="196">
        <v>3</v>
      </c>
      <c r="M30" s="197">
        <f>SUM(M31,M38)</f>
        <v>0</v>
      </c>
      <c r="N30" s="197"/>
      <c r="X30" s="186"/>
      <c r="Y30" s="187"/>
      <c r="AA30" s="188"/>
      <c r="AB30" s="189"/>
      <c r="AC30" s="187">
        <f t="shared" si="11"/>
        <v>-1</v>
      </c>
      <c r="AD30" s="185">
        <v>-1</v>
      </c>
      <c r="AE30" s="187"/>
      <c r="AG30" s="187"/>
      <c r="AI30" s="186">
        <f t="shared" si="0"/>
        <v>3</v>
      </c>
      <c r="AJ30" s="185">
        <f>IF($AI31&gt;$AI30, IFERROR(MATCH($AI30, $AI31:$AI$100, 0)-1, ROW($AJ$100)-ROW()), "")</f>
        <v>8</v>
      </c>
      <c r="AK30" s="187" t="str">
        <f t="shared" ca="1" si="24"/>
        <v/>
      </c>
      <c r="AL30" s="185" t="str">
        <f t="shared" ca="1" si="24"/>
        <v/>
      </c>
      <c r="AM30" s="190" t="str">
        <f t="shared" ca="1" si="25"/>
        <v/>
      </c>
      <c r="AN30" s="185" t="str">
        <f t="shared" ca="1" si="25"/>
        <v/>
      </c>
      <c r="AO30" s="113" t="str">
        <f t="shared" si="12"/>
        <v/>
      </c>
      <c r="AP30" s="33" t="str">
        <f t="shared" si="13"/>
        <v/>
      </c>
      <c r="AQ30" s="116" t="str">
        <f t="shared" si="14"/>
        <v/>
      </c>
      <c r="AR30" s="33" t="str">
        <f t="shared" si="14"/>
        <v/>
      </c>
      <c r="AS30" s="190" t="str">
        <f t="shared" ca="1" si="15"/>
        <v/>
      </c>
      <c r="AT30" s="185" t="str">
        <f t="shared" ca="1" si="16"/>
        <v/>
      </c>
      <c r="AU30" s="190" t="str">
        <f t="shared" si="17"/>
        <v/>
      </c>
      <c r="AV30" s="185" t="str">
        <f t="shared" si="17"/>
        <v/>
      </c>
      <c r="AW30" s="190" t="str">
        <f t="shared" si="18"/>
        <v/>
      </c>
      <c r="AX30" s="185" t="str">
        <f t="shared" si="19"/>
        <v/>
      </c>
      <c r="AY30" s="191"/>
      <c r="AZ30" s="192" t="str">
        <f t="shared" ca="1" si="20"/>
        <v/>
      </c>
      <c r="BA30" s="193" t="str">
        <f t="shared" ca="1" si="21"/>
        <v/>
      </c>
      <c r="BB30" s="194" t="str">
        <f t="shared" ca="1" si="22"/>
        <v/>
      </c>
      <c r="BC30" s="195" t="str">
        <f t="shared" ca="1" si="9"/>
        <v/>
      </c>
      <c r="BE30" s="31" t="str">
        <f t="shared" ca="1" si="23"/>
        <v/>
      </c>
    </row>
    <row r="31" spans="1:57" s="185" customFormat="1" ht="14.1" customHeight="1" x14ac:dyDescent="0.3">
      <c r="A31" s="100" t="str">
        <f t="shared" ca="1" si="10"/>
        <v/>
      </c>
      <c r="B31" s="172"/>
      <c r="C31" s="172" t="s">
        <v>38</v>
      </c>
      <c r="D31" s="172" t="s">
        <v>38</v>
      </c>
      <c r="E31" s="185" t="s">
        <v>38</v>
      </c>
      <c r="F31" s="185" t="s">
        <v>218</v>
      </c>
      <c r="L31" s="196" t="s">
        <v>219</v>
      </c>
      <c r="M31" s="197">
        <f>SUM(M32:M37)</f>
        <v>0</v>
      </c>
      <c r="N31" s="197"/>
      <c r="X31" s="186"/>
      <c r="Y31" s="187"/>
      <c r="AA31" s="188"/>
      <c r="AB31" s="189"/>
      <c r="AC31" s="187">
        <f t="shared" si="11"/>
        <v>-1</v>
      </c>
      <c r="AD31" s="185">
        <v>-1</v>
      </c>
      <c r="AE31" s="187"/>
      <c r="AG31" s="187"/>
      <c r="AI31" s="186">
        <f t="shared" si="0"/>
        <v>4</v>
      </c>
      <c r="AJ31" s="185">
        <f>IF($AI32&gt;$AI31, IFERROR(MATCH($AI31, $AI32:$AI$100, 0)-1, ROW($AJ$100)-ROW()), "")</f>
        <v>6</v>
      </c>
      <c r="AK31" s="187" t="str">
        <f t="shared" ca="1" si="24"/>
        <v/>
      </c>
      <c r="AL31" s="185" t="str">
        <f t="shared" ca="1" si="24"/>
        <v/>
      </c>
      <c r="AM31" s="190" t="str">
        <f t="shared" ca="1" si="25"/>
        <v/>
      </c>
      <c r="AN31" s="185" t="str">
        <f t="shared" ca="1" si="25"/>
        <v/>
      </c>
      <c r="AO31" s="113" t="str">
        <f t="shared" si="12"/>
        <v/>
      </c>
      <c r="AP31" s="33" t="str">
        <f t="shared" si="13"/>
        <v/>
      </c>
      <c r="AQ31" s="116" t="str">
        <f t="shared" si="14"/>
        <v/>
      </c>
      <c r="AR31" s="33" t="str">
        <f t="shared" si="14"/>
        <v/>
      </c>
      <c r="AS31" s="190" t="str">
        <f t="shared" ca="1" si="15"/>
        <v/>
      </c>
      <c r="AT31" s="185" t="str">
        <f t="shared" ca="1" si="16"/>
        <v/>
      </c>
      <c r="AU31" s="190" t="str">
        <f t="shared" si="17"/>
        <v/>
      </c>
      <c r="AV31" s="185" t="str">
        <f t="shared" si="17"/>
        <v/>
      </c>
      <c r="AW31" s="190" t="str">
        <f t="shared" si="18"/>
        <v/>
      </c>
      <c r="AX31" s="185" t="str">
        <f t="shared" si="19"/>
        <v/>
      </c>
      <c r="AY31" s="191"/>
      <c r="AZ31" s="192" t="str">
        <f t="shared" ca="1" si="20"/>
        <v/>
      </c>
      <c r="BA31" s="193" t="str">
        <f t="shared" ca="1" si="21"/>
        <v/>
      </c>
      <c r="BB31" s="194" t="str">
        <f t="shared" ca="1" si="22"/>
        <v/>
      </c>
      <c r="BC31" s="195" t="str">
        <f t="shared" ca="1" si="9"/>
        <v/>
      </c>
      <c r="BE31" s="31" t="str">
        <f t="shared" ca="1" si="23"/>
        <v/>
      </c>
    </row>
    <row r="32" spans="1:57" s="185" customFormat="1" ht="14.1" customHeight="1" x14ac:dyDescent="0.3">
      <c r="A32" s="100" t="str">
        <f t="shared" ca="1" si="10"/>
        <v/>
      </c>
      <c r="B32" s="172"/>
      <c r="C32" s="172" t="s">
        <v>38</v>
      </c>
      <c r="D32" s="172" t="s">
        <v>38</v>
      </c>
      <c r="E32" s="185" t="s">
        <v>38</v>
      </c>
      <c r="F32" s="185" t="s">
        <v>38</v>
      </c>
      <c r="G32" s="185" t="s">
        <v>220</v>
      </c>
      <c r="L32" s="196" t="s">
        <v>221</v>
      </c>
      <c r="M32" s="197"/>
      <c r="N32" s="197"/>
      <c r="X32" s="186"/>
      <c r="Y32" s="187"/>
      <c r="AA32" s="188"/>
      <c r="AB32" s="189"/>
      <c r="AC32" s="187">
        <f t="shared" si="11"/>
        <v>-1</v>
      </c>
      <c r="AD32" s="185">
        <v>-1</v>
      </c>
      <c r="AE32" s="187"/>
      <c r="AG32" s="187"/>
      <c r="AI32" s="186">
        <f t="shared" si="0"/>
        <v>5</v>
      </c>
      <c r="AJ32" s="185" t="str">
        <f>IF($AI33&gt;$AI32, IFERROR(MATCH($AI32, $AI33:$AI$100, 0)-1, ROW($AJ$100)-ROW()), "")</f>
        <v/>
      </c>
      <c r="AK32" s="187" t="str">
        <f t="shared" ca="1" si="24"/>
        <v/>
      </c>
      <c r="AL32" s="185" t="str">
        <f t="shared" ca="1" si="24"/>
        <v/>
      </c>
      <c r="AM32" s="190" t="str">
        <f t="shared" ca="1" si="25"/>
        <v/>
      </c>
      <c r="AN32" s="185" t="str">
        <f t="shared" ca="1" si="25"/>
        <v/>
      </c>
      <c r="AO32" s="113" t="str">
        <f t="shared" si="12"/>
        <v/>
      </c>
      <c r="AP32" s="33" t="str">
        <f t="shared" si="13"/>
        <v/>
      </c>
      <c r="AQ32" s="116" t="str">
        <f t="shared" si="14"/>
        <v/>
      </c>
      <c r="AR32" s="33" t="str">
        <f t="shared" si="14"/>
        <v/>
      </c>
      <c r="AS32" s="190" t="str">
        <f t="shared" ca="1" si="15"/>
        <v/>
      </c>
      <c r="AT32" s="185" t="str">
        <f t="shared" ca="1" si="16"/>
        <v/>
      </c>
      <c r="AU32" s="190" t="str">
        <f t="shared" si="17"/>
        <v/>
      </c>
      <c r="AV32" s="185" t="str">
        <f t="shared" si="17"/>
        <v/>
      </c>
      <c r="AW32" s="190" t="str">
        <f t="shared" si="18"/>
        <v/>
      </c>
      <c r="AX32" s="185" t="str">
        <f t="shared" si="19"/>
        <v/>
      </c>
      <c r="AY32" s="191"/>
      <c r="AZ32" s="192" t="str">
        <f t="shared" ca="1" si="20"/>
        <v/>
      </c>
      <c r="BA32" s="193" t="str">
        <f t="shared" ca="1" si="21"/>
        <v/>
      </c>
      <c r="BB32" s="194" t="str">
        <f t="shared" ca="1" si="22"/>
        <v/>
      </c>
      <c r="BC32" s="195" t="str">
        <f t="shared" ca="1" si="9"/>
        <v/>
      </c>
      <c r="BE32" s="31" t="str">
        <f t="shared" ca="1" si="23"/>
        <v/>
      </c>
    </row>
    <row r="33" spans="1:57" s="185" customFormat="1" ht="14.1" customHeight="1" x14ac:dyDescent="0.3">
      <c r="A33" s="100" t="str">
        <f t="shared" ca="1" si="10"/>
        <v/>
      </c>
      <c r="B33" s="172"/>
      <c r="C33" s="172" t="s">
        <v>38</v>
      </c>
      <c r="D33" s="172" t="s">
        <v>38</v>
      </c>
      <c r="E33" s="172" t="s">
        <v>38</v>
      </c>
      <c r="F33" s="172" t="s">
        <v>38</v>
      </c>
      <c r="G33" s="172" t="s">
        <v>222</v>
      </c>
      <c r="H33" s="172"/>
      <c r="I33" s="172"/>
      <c r="J33" s="172"/>
      <c r="L33" s="196">
        <v>32</v>
      </c>
      <c r="M33" s="197"/>
      <c r="N33" s="197"/>
      <c r="X33" s="186"/>
      <c r="Y33" s="187"/>
      <c r="AA33" s="188"/>
      <c r="AB33" s="189"/>
      <c r="AC33" s="187">
        <f t="shared" si="11"/>
        <v>-1</v>
      </c>
      <c r="AD33" s="185">
        <v>-1</v>
      </c>
      <c r="AE33" s="187"/>
      <c r="AG33" s="187"/>
      <c r="AI33" s="186">
        <f t="shared" si="0"/>
        <v>5</v>
      </c>
      <c r="AJ33" s="185" t="str">
        <f>IF($AI34&gt;$AI33, IFERROR(MATCH($AI33, $AI34:$AI$100, 0)-1, ROW($AJ$100)-ROW()), "")</f>
        <v/>
      </c>
      <c r="AK33" s="187" t="str">
        <f t="shared" ca="1" si="24"/>
        <v/>
      </c>
      <c r="AL33" s="185" t="str">
        <f t="shared" ca="1" si="24"/>
        <v/>
      </c>
      <c r="AM33" s="190" t="str">
        <f t="shared" ca="1" si="25"/>
        <v/>
      </c>
      <c r="AN33" s="185" t="str">
        <f t="shared" ca="1" si="25"/>
        <v/>
      </c>
      <c r="AO33" s="113" t="str">
        <f t="shared" si="12"/>
        <v/>
      </c>
      <c r="AP33" s="33" t="str">
        <f t="shared" si="13"/>
        <v/>
      </c>
      <c r="AQ33" s="116" t="str">
        <f t="shared" si="14"/>
        <v/>
      </c>
      <c r="AR33" s="33" t="str">
        <f t="shared" si="14"/>
        <v/>
      </c>
      <c r="AS33" s="190" t="str">
        <f t="shared" ca="1" si="15"/>
        <v/>
      </c>
      <c r="AT33" s="185" t="str">
        <f t="shared" ca="1" si="16"/>
        <v/>
      </c>
      <c r="AU33" s="190" t="str">
        <f t="shared" si="17"/>
        <v/>
      </c>
      <c r="AV33" s="185" t="str">
        <f t="shared" si="17"/>
        <v/>
      </c>
      <c r="AW33" s="190" t="str">
        <f t="shared" si="18"/>
        <v/>
      </c>
      <c r="AX33" s="185" t="str">
        <f t="shared" si="19"/>
        <v/>
      </c>
      <c r="AY33" s="191"/>
      <c r="AZ33" s="192" t="str">
        <f t="shared" ca="1" si="20"/>
        <v/>
      </c>
      <c r="BA33" s="193" t="str">
        <f t="shared" ca="1" si="21"/>
        <v/>
      </c>
      <c r="BB33" s="194" t="str">
        <f t="shared" ca="1" si="22"/>
        <v/>
      </c>
      <c r="BC33" s="195" t="str">
        <f t="shared" ca="1" si="9"/>
        <v/>
      </c>
      <c r="BE33" s="31" t="str">
        <f t="shared" ca="1" si="23"/>
        <v/>
      </c>
    </row>
    <row r="34" spans="1:57" s="185" customFormat="1" ht="14.1" customHeight="1" x14ac:dyDescent="0.3">
      <c r="A34" s="100" t="str">
        <f t="shared" ca="1" si="10"/>
        <v/>
      </c>
      <c r="B34" s="172"/>
      <c r="C34" s="172" t="s">
        <v>38</v>
      </c>
      <c r="D34" s="172" t="s">
        <v>38</v>
      </c>
      <c r="E34" s="172" t="s">
        <v>38</v>
      </c>
      <c r="F34" s="172" t="s">
        <v>38</v>
      </c>
      <c r="G34" s="172" t="s">
        <v>223</v>
      </c>
      <c r="H34" s="172"/>
      <c r="I34" s="172"/>
      <c r="J34" s="172"/>
      <c r="L34" s="196">
        <v>33</v>
      </c>
      <c r="M34" s="197"/>
      <c r="N34" s="197"/>
      <c r="X34" s="186"/>
      <c r="Y34" s="187"/>
      <c r="AA34" s="188"/>
      <c r="AB34" s="189"/>
      <c r="AC34" s="187">
        <f t="shared" si="11"/>
        <v>-1</v>
      </c>
      <c r="AD34" s="185">
        <v>-1</v>
      </c>
      <c r="AE34" s="187"/>
      <c r="AG34" s="187"/>
      <c r="AI34" s="186">
        <f t="shared" si="0"/>
        <v>5</v>
      </c>
      <c r="AJ34" s="185" t="str">
        <f>IF($AI35&gt;$AI34, IFERROR(MATCH($AI34, $AI35:$AI$100, 0)-1, ROW($AJ$100)-ROW()), "")</f>
        <v/>
      </c>
      <c r="AK34" s="187" t="str">
        <f t="shared" ca="1" si="24"/>
        <v/>
      </c>
      <c r="AL34" s="185" t="str">
        <f t="shared" ca="1" si="24"/>
        <v/>
      </c>
      <c r="AM34" s="190" t="str">
        <f t="shared" ca="1" si="25"/>
        <v/>
      </c>
      <c r="AN34" s="185" t="str">
        <f t="shared" ca="1" si="25"/>
        <v/>
      </c>
      <c r="AO34" s="113" t="str">
        <f t="shared" si="12"/>
        <v/>
      </c>
      <c r="AP34" s="33" t="str">
        <f t="shared" si="13"/>
        <v/>
      </c>
      <c r="AQ34" s="116" t="str">
        <f t="shared" si="14"/>
        <v/>
      </c>
      <c r="AR34" s="33" t="str">
        <f t="shared" si="14"/>
        <v/>
      </c>
      <c r="AS34" s="190" t="str">
        <f t="shared" ca="1" si="15"/>
        <v/>
      </c>
      <c r="AT34" s="185" t="str">
        <f t="shared" ca="1" si="16"/>
        <v/>
      </c>
      <c r="AU34" s="190" t="str">
        <f t="shared" si="17"/>
        <v/>
      </c>
      <c r="AV34" s="185" t="str">
        <f t="shared" si="17"/>
        <v/>
      </c>
      <c r="AW34" s="190" t="str">
        <f t="shared" si="18"/>
        <v/>
      </c>
      <c r="AX34" s="185" t="str">
        <f t="shared" si="19"/>
        <v/>
      </c>
      <c r="AY34" s="191"/>
      <c r="AZ34" s="192" t="str">
        <f t="shared" ca="1" si="20"/>
        <v/>
      </c>
      <c r="BA34" s="193" t="str">
        <f t="shared" ca="1" si="21"/>
        <v/>
      </c>
      <c r="BB34" s="194" t="str">
        <f t="shared" ca="1" si="22"/>
        <v/>
      </c>
      <c r="BC34" s="195" t="str">
        <f t="shared" ca="1" si="9"/>
        <v/>
      </c>
      <c r="BE34" s="31" t="str">
        <f t="shared" ca="1" si="23"/>
        <v/>
      </c>
    </row>
    <row r="35" spans="1:57" s="185" customFormat="1" ht="14.1" customHeight="1" x14ac:dyDescent="0.3">
      <c r="A35" s="100" t="str">
        <f t="shared" ca="1" si="10"/>
        <v/>
      </c>
      <c r="B35" s="172"/>
      <c r="C35" s="172" t="s">
        <v>38</v>
      </c>
      <c r="D35" s="172" t="s">
        <v>38</v>
      </c>
      <c r="E35" s="172" t="s">
        <v>38</v>
      </c>
      <c r="F35" s="172" t="s">
        <v>38</v>
      </c>
      <c r="G35" s="172" t="s">
        <v>224</v>
      </c>
      <c r="H35" s="172"/>
      <c r="I35" s="172"/>
      <c r="J35" s="172"/>
      <c r="L35" s="196">
        <v>34</v>
      </c>
      <c r="M35" s="197"/>
      <c r="N35" s="197"/>
      <c r="X35" s="186"/>
      <c r="Y35" s="187"/>
      <c r="AA35" s="188"/>
      <c r="AB35" s="189"/>
      <c r="AC35" s="187">
        <f t="shared" si="11"/>
        <v>-1</v>
      </c>
      <c r="AD35" s="185">
        <v>-1</v>
      </c>
      <c r="AE35" s="187"/>
      <c r="AG35" s="187"/>
      <c r="AI35" s="186">
        <f t="shared" si="0"/>
        <v>5</v>
      </c>
      <c r="AJ35" s="185" t="str">
        <f>IF($AI36&gt;$AI35, IFERROR(MATCH($AI35, $AI36:$AI$100, 0)-1, ROW($AJ$100)-ROW()), "")</f>
        <v/>
      </c>
      <c r="AK35" s="187" t="str">
        <f t="shared" ca="1" si="24"/>
        <v/>
      </c>
      <c r="AL35" s="185" t="str">
        <f t="shared" ca="1" si="24"/>
        <v/>
      </c>
      <c r="AM35" s="190" t="str">
        <f t="shared" ca="1" si="25"/>
        <v/>
      </c>
      <c r="AN35" s="185" t="str">
        <f t="shared" ca="1" si="25"/>
        <v/>
      </c>
      <c r="AO35" s="113" t="str">
        <f t="shared" si="12"/>
        <v/>
      </c>
      <c r="AP35" s="33" t="str">
        <f t="shared" si="13"/>
        <v/>
      </c>
      <c r="AQ35" s="116" t="str">
        <f t="shared" si="14"/>
        <v/>
      </c>
      <c r="AR35" s="33" t="str">
        <f t="shared" si="14"/>
        <v/>
      </c>
      <c r="AS35" s="190" t="str">
        <f t="shared" ca="1" si="15"/>
        <v/>
      </c>
      <c r="AT35" s="185" t="str">
        <f t="shared" ca="1" si="16"/>
        <v/>
      </c>
      <c r="AU35" s="190" t="str">
        <f t="shared" si="17"/>
        <v/>
      </c>
      <c r="AV35" s="185" t="str">
        <f t="shared" si="17"/>
        <v/>
      </c>
      <c r="AW35" s="190" t="str">
        <f t="shared" si="18"/>
        <v/>
      </c>
      <c r="AX35" s="185" t="str">
        <f t="shared" si="19"/>
        <v/>
      </c>
      <c r="AY35" s="191"/>
      <c r="AZ35" s="192" t="str">
        <f t="shared" ca="1" si="20"/>
        <v/>
      </c>
      <c r="BA35" s="193" t="str">
        <f t="shared" ca="1" si="21"/>
        <v/>
      </c>
      <c r="BB35" s="194" t="str">
        <f t="shared" ca="1" si="22"/>
        <v/>
      </c>
      <c r="BC35" s="195" t="str">
        <f t="shared" ca="1" si="9"/>
        <v/>
      </c>
      <c r="BE35" s="31" t="str">
        <f t="shared" ca="1" si="23"/>
        <v/>
      </c>
    </row>
    <row r="36" spans="1:57" s="185" customFormat="1" ht="14.1" customHeight="1" x14ac:dyDescent="0.3">
      <c r="A36" s="100" t="str">
        <f t="shared" ca="1" si="10"/>
        <v/>
      </c>
      <c r="B36" s="172"/>
      <c r="C36" s="172" t="s">
        <v>38</v>
      </c>
      <c r="D36" s="172" t="s">
        <v>38</v>
      </c>
      <c r="E36" s="172" t="s">
        <v>38</v>
      </c>
      <c r="F36" s="172" t="s">
        <v>38</v>
      </c>
      <c r="G36" s="172" t="s">
        <v>225</v>
      </c>
      <c r="H36" s="172"/>
      <c r="I36" s="172"/>
      <c r="J36" s="172"/>
      <c r="L36" s="196">
        <v>35</v>
      </c>
      <c r="M36" s="197"/>
      <c r="N36" s="197"/>
      <c r="X36" s="186"/>
      <c r="Y36" s="187"/>
      <c r="AA36" s="188"/>
      <c r="AB36" s="189"/>
      <c r="AC36" s="187">
        <f t="shared" si="11"/>
        <v>-1</v>
      </c>
      <c r="AD36" s="185">
        <v>-1</v>
      </c>
      <c r="AE36" s="187"/>
      <c r="AG36" s="187"/>
      <c r="AI36" s="186">
        <f t="shared" si="0"/>
        <v>5</v>
      </c>
      <c r="AJ36" s="185" t="str">
        <f>IF($AI37&gt;$AI36, IFERROR(MATCH($AI36, $AI37:$AI$100, 0)-1, ROW($AJ$100)-ROW()), "")</f>
        <v/>
      </c>
      <c r="AK36" s="187" t="str">
        <f t="shared" ca="1" si="24"/>
        <v/>
      </c>
      <c r="AL36" s="185" t="str">
        <f t="shared" ca="1" si="24"/>
        <v/>
      </c>
      <c r="AM36" s="190" t="str">
        <f t="shared" ca="1" si="25"/>
        <v/>
      </c>
      <c r="AN36" s="185" t="str">
        <f t="shared" ca="1" si="25"/>
        <v/>
      </c>
      <c r="AO36" s="113" t="str">
        <f t="shared" si="12"/>
        <v/>
      </c>
      <c r="AP36" s="33" t="str">
        <f t="shared" si="13"/>
        <v/>
      </c>
      <c r="AQ36" s="116" t="str">
        <f t="shared" si="14"/>
        <v/>
      </c>
      <c r="AR36" s="33" t="str">
        <f t="shared" si="14"/>
        <v/>
      </c>
      <c r="AS36" s="190" t="str">
        <f t="shared" ca="1" si="15"/>
        <v/>
      </c>
      <c r="AT36" s="185" t="str">
        <f t="shared" ca="1" si="16"/>
        <v/>
      </c>
      <c r="AU36" s="190" t="str">
        <f t="shared" si="17"/>
        <v/>
      </c>
      <c r="AV36" s="185" t="str">
        <f t="shared" si="17"/>
        <v/>
      </c>
      <c r="AW36" s="190" t="str">
        <f t="shared" si="18"/>
        <v/>
      </c>
      <c r="AX36" s="185" t="str">
        <f t="shared" si="19"/>
        <v/>
      </c>
      <c r="AY36" s="191"/>
      <c r="AZ36" s="192" t="str">
        <f t="shared" ca="1" si="20"/>
        <v/>
      </c>
      <c r="BA36" s="193" t="str">
        <f t="shared" ca="1" si="21"/>
        <v/>
      </c>
      <c r="BB36" s="194" t="str">
        <f t="shared" ca="1" si="22"/>
        <v/>
      </c>
      <c r="BC36" s="195" t="str">
        <f t="shared" ca="1" si="9"/>
        <v/>
      </c>
      <c r="BE36" s="31" t="str">
        <f t="shared" ca="1" si="23"/>
        <v/>
      </c>
    </row>
    <row r="37" spans="1:57" s="185" customFormat="1" ht="14.1" customHeight="1" x14ac:dyDescent="0.3">
      <c r="A37" s="100" t="str">
        <f t="shared" ca="1" si="10"/>
        <v/>
      </c>
      <c r="B37" s="172"/>
      <c r="C37" s="172" t="s">
        <v>38</v>
      </c>
      <c r="D37" s="172" t="s">
        <v>38</v>
      </c>
      <c r="E37" s="172" t="s">
        <v>38</v>
      </c>
      <c r="F37" s="172" t="s">
        <v>38</v>
      </c>
      <c r="G37" s="172" t="s">
        <v>226</v>
      </c>
      <c r="H37" s="172"/>
      <c r="I37" s="172"/>
      <c r="J37" s="172"/>
      <c r="L37" s="196">
        <v>36</v>
      </c>
      <c r="M37" s="197"/>
      <c r="N37" s="197"/>
      <c r="X37" s="186"/>
      <c r="Y37" s="187"/>
      <c r="AA37" s="188"/>
      <c r="AB37" s="189"/>
      <c r="AC37" s="187">
        <f t="shared" si="11"/>
        <v>-1</v>
      </c>
      <c r="AD37" s="185">
        <v>-1</v>
      </c>
      <c r="AE37" s="187"/>
      <c r="AG37" s="187"/>
      <c r="AI37" s="186">
        <f t="shared" si="0"/>
        <v>5</v>
      </c>
      <c r="AJ37" s="185" t="str">
        <f>IF($AI38&gt;$AI37, IFERROR(MATCH($AI37, $AI38:$AI$100, 0)-1, ROW($AJ$100)-ROW()), "")</f>
        <v/>
      </c>
      <c r="AK37" s="187" t="str">
        <f t="shared" ca="1" si="24"/>
        <v/>
      </c>
      <c r="AL37" s="185" t="str">
        <f t="shared" ca="1" si="24"/>
        <v/>
      </c>
      <c r="AM37" s="190" t="str">
        <f t="shared" ca="1" si="25"/>
        <v/>
      </c>
      <c r="AN37" s="185" t="str">
        <f t="shared" ca="1" si="25"/>
        <v/>
      </c>
      <c r="AO37" s="113" t="str">
        <f t="shared" si="12"/>
        <v/>
      </c>
      <c r="AP37" s="33" t="str">
        <f t="shared" si="13"/>
        <v/>
      </c>
      <c r="AQ37" s="116" t="str">
        <f t="shared" si="14"/>
        <v/>
      </c>
      <c r="AR37" s="33" t="str">
        <f t="shared" si="14"/>
        <v/>
      </c>
      <c r="AS37" s="190" t="str">
        <f t="shared" ca="1" si="15"/>
        <v/>
      </c>
      <c r="AT37" s="185" t="str">
        <f t="shared" ca="1" si="16"/>
        <v/>
      </c>
      <c r="AU37" s="190" t="str">
        <f t="shared" si="17"/>
        <v/>
      </c>
      <c r="AV37" s="185" t="str">
        <f t="shared" si="17"/>
        <v/>
      </c>
      <c r="AW37" s="190" t="str">
        <f t="shared" si="18"/>
        <v/>
      </c>
      <c r="AX37" s="185" t="str">
        <f t="shared" si="19"/>
        <v/>
      </c>
      <c r="AY37" s="191"/>
      <c r="AZ37" s="192" t="str">
        <f t="shared" ca="1" si="20"/>
        <v/>
      </c>
      <c r="BA37" s="193" t="str">
        <f t="shared" ca="1" si="21"/>
        <v/>
      </c>
      <c r="BB37" s="194" t="str">
        <f t="shared" ca="1" si="22"/>
        <v/>
      </c>
      <c r="BC37" s="195" t="str">
        <f t="shared" ca="1" si="9"/>
        <v/>
      </c>
      <c r="BE37" s="31" t="str">
        <f t="shared" ca="1" si="23"/>
        <v/>
      </c>
    </row>
    <row r="38" spans="1:57" s="185" customFormat="1" ht="14.1" customHeight="1" x14ac:dyDescent="0.3">
      <c r="A38" s="100" t="str">
        <f t="shared" ca="1" si="10"/>
        <v/>
      </c>
      <c r="B38" s="172"/>
      <c r="C38" s="172" t="s">
        <v>38</v>
      </c>
      <c r="D38" s="172" t="s">
        <v>38</v>
      </c>
      <c r="E38" s="185" t="s">
        <v>38</v>
      </c>
      <c r="F38" s="185" t="s">
        <v>227</v>
      </c>
      <c r="L38" s="196">
        <v>37</v>
      </c>
      <c r="M38" s="197"/>
      <c r="N38" s="197"/>
      <c r="X38" s="186"/>
      <c r="Y38" s="187"/>
      <c r="AA38" s="188"/>
      <c r="AB38" s="189"/>
      <c r="AC38" s="187">
        <f t="shared" si="11"/>
        <v>-1</v>
      </c>
      <c r="AD38" s="185">
        <v>-1</v>
      </c>
      <c r="AE38" s="187"/>
      <c r="AG38" s="187"/>
      <c r="AI38" s="186">
        <f t="shared" si="0"/>
        <v>4</v>
      </c>
      <c r="AJ38" s="185" t="str">
        <f>IF($AI39&gt;$AI38, IFERROR(MATCH($AI38, $AI39:$AI$100, 0)-1, ROW($AJ$100)-ROW()), "")</f>
        <v/>
      </c>
      <c r="AK38" s="187" t="str">
        <f t="shared" ca="1" si="24"/>
        <v/>
      </c>
      <c r="AL38" s="185" t="str">
        <f t="shared" ca="1" si="24"/>
        <v/>
      </c>
      <c r="AM38" s="190" t="str">
        <f t="shared" ca="1" si="25"/>
        <v/>
      </c>
      <c r="AN38" s="185" t="str">
        <f t="shared" ca="1" si="25"/>
        <v/>
      </c>
      <c r="AO38" s="113" t="str">
        <f t="shared" si="12"/>
        <v/>
      </c>
      <c r="AP38" s="33" t="str">
        <f t="shared" si="13"/>
        <v/>
      </c>
      <c r="AQ38" s="116" t="str">
        <f t="shared" si="14"/>
        <v/>
      </c>
      <c r="AR38" s="33" t="str">
        <f t="shared" si="14"/>
        <v/>
      </c>
      <c r="AS38" s="190" t="str">
        <f t="shared" ca="1" si="15"/>
        <v/>
      </c>
      <c r="AT38" s="185" t="str">
        <f t="shared" ca="1" si="16"/>
        <v/>
      </c>
      <c r="AU38" s="190" t="str">
        <f t="shared" si="17"/>
        <v/>
      </c>
      <c r="AV38" s="185" t="str">
        <f t="shared" si="17"/>
        <v/>
      </c>
      <c r="AW38" s="190" t="str">
        <f t="shared" si="18"/>
        <v/>
      </c>
      <c r="AX38" s="185" t="str">
        <f t="shared" si="19"/>
        <v/>
      </c>
      <c r="AY38" s="191"/>
      <c r="AZ38" s="192" t="str">
        <f t="shared" ca="1" si="20"/>
        <v/>
      </c>
      <c r="BA38" s="193" t="str">
        <f t="shared" ca="1" si="21"/>
        <v/>
      </c>
      <c r="BB38" s="194" t="str">
        <f t="shared" ca="1" si="22"/>
        <v/>
      </c>
      <c r="BC38" s="195" t="str">
        <f t="shared" ca="1" si="9"/>
        <v/>
      </c>
      <c r="BE38" s="31" t="str">
        <f t="shared" ca="1" si="23"/>
        <v/>
      </c>
    </row>
    <row r="39" spans="1:57" s="185" customFormat="1" ht="14.1" customHeight="1" x14ac:dyDescent="0.3">
      <c r="A39" s="100" t="str">
        <f t="shared" ca="1" si="10"/>
        <v/>
      </c>
      <c r="B39" s="172"/>
      <c r="C39" s="172" t="s">
        <v>38</v>
      </c>
      <c r="D39" s="172" t="s">
        <v>38</v>
      </c>
      <c r="E39" s="172" t="s">
        <v>228</v>
      </c>
      <c r="F39" s="172"/>
      <c r="G39" s="172"/>
      <c r="H39" s="172"/>
      <c r="I39" s="172"/>
      <c r="J39" s="172"/>
      <c r="L39" s="196" t="s">
        <v>229</v>
      </c>
      <c r="M39" s="197">
        <f>SUM(M40:M41)</f>
        <v>0</v>
      </c>
      <c r="N39" s="197"/>
      <c r="X39" s="186"/>
      <c r="Y39" s="187"/>
      <c r="AA39" s="188"/>
      <c r="AB39" s="189"/>
      <c r="AC39" s="187">
        <f t="shared" si="11"/>
        <v>-1</v>
      </c>
      <c r="AD39" s="185">
        <v>-1</v>
      </c>
      <c r="AE39" s="187"/>
      <c r="AG39" s="187"/>
      <c r="AI39" s="186">
        <f t="shared" si="0"/>
        <v>3</v>
      </c>
      <c r="AJ39" s="185">
        <f>IF($AI40&gt;$AI39, IFERROR(MATCH($AI39, $AI40:$AI$100, 0)-1, ROW($AJ$100)-ROW()), "")</f>
        <v>11</v>
      </c>
      <c r="AK39" s="187" t="str">
        <f t="shared" ca="1" si="24"/>
        <v/>
      </c>
      <c r="AL39" s="185" t="str">
        <f t="shared" ca="1" si="24"/>
        <v/>
      </c>
      <c r="AM39" s="190" t="str">
        <f t="shared" ca="1" si="25"/>
        <v/>
      </c>
      <c r="AN39" s="185" t="str">
        <f t="shared" ca="1" si="25"/>
        <v/>
      </c>
      <c r="AO39" s="113" t="str">
        <f t="shared" si="12"/>
        <v/>
      </c>
      <c r="AP39" s="33" t="str">
        <f t="shared" si="13"/>
        <v/>
      </c>
      <c r="AQ39" s="116" t="str">
        <f t="shared" si="14"/>
        <v/>
      </c>
      <c r="AR39" s="33" t="str">
        <f t="shared" si="14"/>
        <v/>
      </c>
      <c r="AS39" s="190" t="str">
        <f t="shared" ca="1" si="15"/>
        <v/>
      </c>
      <c r="AT39" s="185" t="str">
        <f t="shared" ca="1" si="16"/>
        <v/>
      </c>
      <c r="AU39" s="190" t="str">
        <f t="shared" si="17"/>
        <v/>
      </c>
      <c r="AV39" s="185" t="str">
        <f t="shared" si="17"/>
        <v/>
      </c>
      <c r="AW39" s="190" t="str">
        <f t="shared" si="18"/>
        <v/>
      </c>
      <c r="AX39" s="185" t="str">
        <f t="shared" si="19"/>
        <v/>
      </c>
      <c r="AY39" s="191"/>
      <c r="AZ39" s="192" t="str">
        <f t="shared" ca="1" si="20"/>
        <v/>
      </c>
      <c r="BA39" s="193" t="str">
        <f t="shared" ca="1" si="21"/>
        <v/>
      </c>
      <c r="BB39" s="194" t="str">
        <f t="shared" ca="1" si="22"/>
        <v/>
      </c>
      <c r="BC39" s="195" t="str">
        <f t="shared" ca="1" si="9"/>
        <v/>
      </c>
      <c r="BE39" s="31" t="str">
        <f t="shared" ca="1" si="23"/>
        <v/>
      </c>
    </row>
    <row r="40" spans="1:57" s="185" customFormat="1" ht="14.1" customHeight="1" x14ac:dyDescent="0.3">
      <c r="A40" s="100" t="str">
        <f t="shared" ca="1" si="10"/>
        <v/>
      </c>
      <c r="B40" s="172"/>
      <c r="C40" s="172" t="s">
        <v>38</v>
      </c>
      <c r="D40" s="172" t="s">
        <v>38</v>
      </c>
      <c r="E40" s="172" t="s">
        <v>38</v>
      </c>
      <c r="F40" s="172" t="s">
        <v>215</v>
      </c>
      <c r="G40" s="172"/>
      <c r="H40" s="172"/>
      <c r="I40" s="172"/>
      <c r="J40" s="172"/>
      <c r="L40" s="196">
        <v>40</v>
      </c>
      <c r="M40" s="197"/>
      <c r="N40" s="197"/>
      <c r="X40" s="186"/>
      <c r="Y40" s="187"/>
      <c r="AA40" s="188"/>
      <c r="AB40" s="189"/>
      <c r="AC40" s="187">
        <f t="shared" si="11"/>
        <v>-1</v>
      </c>
      <c r="AD40" s="185">
        <v>-1</v>
      </c>
      <c r="AE40" s="187"/>
      <c r="AG40" s="187"/>
      <c r="AI40" s="186">
        <f t="shared" si="0"/>
        <v>4</v>
      </c>
      <c r="AJ40" s="185" t="str">
        <f>IF($AI41&gt;$AI40, IFERROR(MATCH($AI40, $AI41:$AI$100, 0)-1, ROW($AJ$100)-ROW()), "")</f>
        <v/>
      </c>
      <c r="AK40" s="187" t="str">
        <f t="shared" ca="1" si="24"/>
        <v/>
      </c>
      <c r="AL40" s="185" t="str">
        <f t="shared" ca="1" si="24"/>
        <v/>
      </c>
      <c r="AM40" s="190" t="str">
        <f t="shared" ca="1" si="25"/>
        <v/>
      </c>
      <c r="AN40" s="185" t="str">
        <f t="shared" ca="1" si="25"/>
        <v/>
      </c>
      <c r="AO40" s="113" t="str">
        <f t="shared" si="12"/>
        <v/>
      </c>
      <c r="AP40" s="33" t="str">
        <f t="shared" si="13"/>
        <v/>
      </c>
      <c r="AQ40" s="116" t="str">
        <f t="shared" si="14"/>
        <v/>
      </c>
      <c r="AR40" s="33" t="str">
        <f t="shared" si="14"/>
        <v/>
      </c>
      <c r="AS40" s="190" t="str">
        <f t="shared" ca="1" si="15"/>
        <v/>
      </c>
      <c r="AT40" s="185" t="str">
        <f t="shared" ca="1" si="16"/>
        <v/>
      </c>
      <c r="AU40" s="190" t="str">
        <f t="shared" si="17"/>
        <v/>
      </c>
      <c r="AV40" s="185" t="str">
        <f t="shared" si="17"/>
        <v/>
      </c>
      <c r="AW40" s="190" t="str">
        <f t="shared" si="18"/>
        <v/>
      </c>
      <c r="AX40" s="185" t="str">
        <f t="shared" si="19"/>
        <v/>
      </c>
      <c r="AY40" s="191"/>
      <c r="AZ40" s="192" t="str">
        <f t="shared" ca="1" si="20"/>
        <v/>
      </c>
      <c r="BA40" s="193" t="str">
        <f t="shared" ca="1" si="21"/>
        <v/>
      </c>
      <c r="BB40" s="194" t="str">
        <f t="shared" ca="1" si="22"/>
        <v/>
      </c>
      <c r="BC40" s="195" t="str">
        <f t="shared" ca="1" si="9"/>
        <v/>
      </c>
      <c r="BE40" s="31" t="str">
        <f t="shared" ca="1" si="23"/>
        <v/>
      </c>
    </row>
    <row r="41" spans="1:57" s="185" customFormat="1" ht="14.1" customHeight="1" x14ac:dyDescent="0.3">
      <c r="A41" s="100" t="str">
        <f t="shared" ca="1" si="10"/>
        <v/>
      </c>
      <c r="B41" s="172"/>
      <c r="C41" s="185" t="s">
        <v>38</v>
      </c>
      <c r="D41" s="185" t="s">
        <v>38</v>
      </c>
      <c r="E41" s="185" t="s">
        <v>38</v>
      </c>
      <c r="F41" s="185" t="s">
        <v>216</v>
      </c>
      <c r="L41" s="196">
        <v>41</v>
      </c>
      <c r="M41" s="197">
        <f>SUM(M42:M50)</f>
        <v>0</v>
      </c>
      <c r="N41" s="197"/>
      <c r="X41" s="186"/>
      <c r="Y41" s="187"/>
      <c r="AA41" s="188"/>
      <c r="AB41" s="189"/>
      <c r="AC41" s="187">
        <f t="shared" si="11"/>
        <v>-1</v>
      </c>
      <c r="AD41" s="185">
        <v>-1</v>
      </c>
      <c r="AE41" s="187"/>
      <c r="AG41" s="187"/>
      <c r="AI41" s="186">
        <f t="shared" si="0"/>
        <v>4</v>
      </c>
      <c r="AJ41" s="185">
        <f>IF($AI42&gt;$AI41, IFERROR(MATCH($AI41, $AI42:$AI$100, 0)-1, ROW($AJ$100)-ROW()), "")</f>
        <v>17</v>
      </c>
      <c r="AK41" s="187" t="str">
        <f t="shared" ca="1" si="24"/>
        <v/>
      </c>
      <c r="AL41" s="185" t="str">
        <f t="shared" ca="1" si="24"/>
        <v/>
      </c>
      <c r="AM41" s="190" t="str">
        <f t="shared" ca="1" si="25"/>
        <v/>
      </c>
      <c r="AN41" s="185" t="str">
        <f t="shared" ca="1" si="25"/>
        <v/>
      </c>
      <c r="AO41" s="113" t="str">
        <f t="shared" si="12"/>
        <v/>
      </c>
      <c r="AP41" s="33" t="str">
        <f t="shared" si="13"/>
        <v/>
      </c>
      <c r="AQ41" s="116" t="str">
        <f t="shared" si="14"/>
        <v/>
      </c>
      <c r="AR41" s="33" t="str">
        <f t="shared" si="14"/>
        <v/>
      </c>
      <c r="AS41" s="190" t="str">
        <f t="shared" ca="1" si="15"/>
        <v/>
      </c>
      <c r="AT41" s="185" t="str">
        <f t="shared" ca="1" si="16"/>
        <v/>
      </c>
      <c r="AU41" s="190" t="str">
        <f t="shared" si="17"/>
        <v/>
      </c>
      <c r="AV41" s="185" t="str">
        <f t="shared" si="17"/>
        <v/>
      </c>
      <c r="AW41" s="190" t="str">
        <f t="shared" si="18"/>
        <v/>
      </c>
      <c r="AX41" s="185" t="str">
        <f t="shared" si="19"/>
        <v/>
      </c>
      <c r="AY41" s="191"/>
      <c r="AZ41" s="192" t="str">
        <f t="shared" ca="1" si="20"/>
        <v/>
      </c>
      <c r="BA41" s="193" t="str">
        <f t="shared" ca="1" si="21"/>
        <v/>
      </c>
      <c r="BB41" s="194" t="str">
        <f t="shared" ca="1" si="22"/>
        <v/>
      </c>
      <c r="BC41" s="195" t="str">
        <f t="shared" ca="1" si="9"/>
        <v/>
      </c>
      <c r="BE41" s="31" t="str">
        <f t="shared" ca="1" si="23"/>
        <v/>
      </c>
    </row>
    <row r="42" spans="1:57" s="185" customFormat="1" ht="14.1" customHeight="1" x14ac:dyDescent="0.3">
      <c r="A42" s="100" t="str">
        <f t="shared" ca="1" si="10"/>
        <v/>
      </c>
      <c r="B42" s="172"/>
      <c r="C42" s="172"/>
      <c r="G42" s="185" t="s">
        <v>334</v>
      </c>
      <c r="L42" s="196">
        <v>411</v>
      </c>
      <c r="M42" s="197"/>
      <c r="N42" s="197"/>
      <c r="X42" s="186"/>
      <c r="Y42" s="187"/>
      <c r="AA42" s="188"/>
      <c r="AB42" s="189"/>
      <c r="AC42" s="187">
        <f t="shared" si="11"/>
        <v>-1</v>
      </c>
      <c r="AD42" s="185">
        <v>-1</v>
      </c>
      <c r="AE42" s="187"/>
      <c r="AG42" s="187"/>
      <c r="AI42" s="186">
        <f t="shared" si="0"/>
        <v>5</v>
      </c>
      <c r="AJ42" s="185" t="str">
        <f>IF($AI43&gt;$AI42, IFERROR(MATCH($AI42, $AI43:$AI$100, 0)-1, ROW($AJ$100)-ROW()), "")</f>
        <v/>
      </c>
      <c r="AK42" s="187" t="str">
        <f t="shared" ca="1" si="24"/>
        <v/>
      </c>
      <c r="AL42" s="185" t="str">
        <f t="shared" ca="1" si="24"/>
        <v/>
      </c>
      <c r="AM42" s="190" t="str">
        <f t="shared" ca="1" si="25"/>
        <v/>
      </c>
      <c r="AN42" s="185" t="str">
        <f t="shared" ca="1" si="25"/>
        <v/>
      </c>
      <c r="AO42" s="113" t="str">
        <f t="shared" si="12"/>
        <v/>
      </c>
      <c r="AP42" s="33" t="str">
        <f t="shared" si="13"/>
        <v/>
      </c>
      <c r="AQ42" s="116" t="str">
        <f t="shared" si="14"/>
        <v/>
      </c>
      <c r="AR42" s="33" t="str">
        <f t="shared" si="14"/>
        <v/>
      </c>
      <c r="AS42" s="190" t="str">
        <f t="shared" ca="1" si="15"/>
        <v/>
      </c>
      <c r="AT42" s="185" t="str">
        <f t="shared" ca="1" si="16"/>
        <v/>
      </c>
      <c r="AU42" s="190" t="str">
        <f t="shared" si="17"/>
        <v/>
      </c>
      <c r="AV42" s="185" t="str">
        <f t="shared" si="17"/>
        <v/>
      </c>
      <c r="AW42" s="190" t="str">
        <f t="shared" si="18"/>
        <v/>
      </c>
      <c r="AX42" s="185" t="str">
        <f t="shared" si="19"/>
        <v/>
      </c>
      <c r="AY42" s="191"/>
      <c r="AZ42" s="192" t="str">
        <f t="shared" ca="1" si="20"/>
        <v/>
      </c>
      <c r="BA42" s="193" t="str">
        <f t="shared" ca="1" si="21"/>
        <v/>
      </c>
      <c r="BB42" s="194" t="str">
        <f t="shared" ca="1" si="22"/>
        <v/>
      </c>
      <c r="BC42" s="195" t="str">
        <f t="shared" ca="1" si="9"/>
        <v/>
      </c>
      <c r="BE42" s="31" t="str">
        <f t="shared" ca="1" si="23"/>
        <v/>
      </c>
    </row>
    <row r="43" spans="1:57" s="185" customFormat="1" ht="14.1" customHeight="1" x14ac:dyDescent="0.3">
      <c r="A43" s="100" t="str">
        <f t="shared" ca="1" si="10"/>
        <v/>
      </c>
      <c r="B43" s="172"/>
      <c r="C43" s="172"/>
      <c r="D43" s="172"/>
      <c r="E43" s="172"/>
      <c r="F43" s="172"/>
      <c r="G43" s="172" t="s">
        <v>335</v>
      </c>
      <c r="H43" s="172"/>
      <c r="I43" s="172"/>
      <c r="J43" s="172"/>
      <c r="L43" s="196">
        <v>412</v>
      </c>
      <c r="M43" s="197"/>
      <c r="N43" s="197"/>
      <c r="X43" s="186"/>
      <c r="Y43" s="187"/>
      <c r="AA43" s="188"/>
      <c r="AB43" s="189"/>
      <c r="AC43" s="187">
        <f t="shared" si="11"/>
        <v>-1</v>
      </c>
      <c r="AD43" s="185">
        <v>-1</v>
      </c>
      <c r="AE43" s="187"/>
      <c r="AG43" s="187"/>
      <c r="AI43" s="186">
        <f t="shared" si="0"/>
        <v>5</v>
      </c>
      <c r="AJ43" s="185" t="str">
        <f>IF($AI44&gt;$AI43, IFERROR(MATCH($AI43, $AI44:$AI$100, 0)-1, ROW($AJ$100)-ROW()), "")</f>
        <v/>
      </c>
      <c r="AK43" s="187" t="str">
        <f t="shared" ca="1" si="24"/>
        <v/>
      </c>
      <c r="AL43" s="185" t="str">
        <f t="shared" ca="1" si="24"/>
        <v/>
      </c>
      <c r="AM43" s="190" t="str">
        <f t="shared" ca="1" si="25"/>
        <v/>
      </c>
      <c r="AN43" s="185" t="str">
        <f t="shared" ca="1" si="25"/>
        <v/>
      </c>
      <c r="AO43" s="113" t="str">
        <f t="shared" si="12"/>
        <v/>
      </c>
      <c r="AP43" s="33" t="str">
        <f t="shared" si="13"/>
        <v/>
      </c>
      <c r="AQ43" s="116" t="str">
        <f t="shared" si="14"/>
        <v/>
      </c>
      <c r="AR43" s="33" t="str">
        <f t="shared" si="14"/>
        <v/>
      </c>
      <c r="AS43" s="190" t="str">
        <f t="shared" ca="1" si="15"/>
        <v/>
      </c>
      <c r="AT43" s="185" t="str">
        <f t="shared" ca="1" si="16"/>
        <v/>
      </c>
      <c r="AU43" s="190" t="str">
        <f t="shared" si="17"/>
        <v/>
      </c>
      <c r="AV43" s="185" t="str">
        <f t="shared" si="17"/>
        <v/>
      </c>
      <c r="AW43" s="190" t="str">
        <f t="shared" si="18"/>
        <v/>
      </c>
      <c r="AX43" s="185" t="str">
        <f t="shared" si="19"/>
        <v/>
      </c>
      <c r="AY43" s="191"/>
      <c r="AZ43" s="192" t="str">
        <f t="shared" ca="1" si="20"/>
        <v/>
      </c>
      <c r="BA43" s="193" t="str">
        <f t="shared" ca="1" si="21"/>
        <v/>
      </c>
      <c r="BB43" s="194" t="str">
        <f t="shared" ca="1" si="22"/>
        <v/>
      </c>
      <c r="BC43" s="195" t="str">
        <f t="shared" ca="1" si="9"/>
        <v/>
      </c>
      <c r="BE43" s="31" t="str">
        <f t="shared" ca="1" si="23"/>
        <v/>
      </c>
    </row>
    <row r="44" spans="1:57" s="185" customFormat="1" ht="14.1" customHeight="1" x14ac:dyDescent="0.3">
      <c r="A44" s="100" t="str">
        <f t="shared" ca="1" si="10"/>
        <v/>
      </c>
      <c r="B44" s="172"/>
      <c r="C44" s="172"/>
      <c r="D44" s="172"/>
      <c r="E44" s="172"/>
      <c r="F44" s="172"/>
      <c r="G44" s="172" t="s">
        <v>336</v>
      </c>
      <c r="H44" s="172"/>
      <c r="I44" s="172"/>
      <c r="J44" s="172"/>
      <c r="L44" s="196">
        <v>413</v>
      </c>
      <c r="M44" s="197"/>
      <c r="N44" s="197"/>
      <c r="X44" s="186"/>
      <c r="Y44" s="187"/>
      <c r="AA44" s="188"/>
      <c r="AB44" s="189"/>
      <c r="AC44" s="187">
        <f t="shared" si="11"/>
        <v>-1</v>
      </c>
      <c r="AD44" s="185">
        <v>-1</v>
      </c>
      <c r="AE44" s="187" t="str">
        <f>IF(M44&lt;&gt;"", IF(M44=0, "| Veld '"&amp;AE$4&amp;ROW()&amp;"': Dit bedrag moet groter dan 0 zijn.", ""), "")</f>
        <v/>
      </c>
      <c r="AG44" s="187"/>
      <c r="AI44" s="186">
        <f t="shared" si="0"/>
        <v>5</v>
      </c>
      <c r="AJ44" s="185" t="str">
        <f>IF($AI45&gt;$AI44, IFERROR(MATCH($AI44, $AI45:$AI$100, 0)-1, ROW($AJ$100)-ROW()), "")</f>
        <v/>
      </c>
      <c r="AK44" s="187" t="str">
        <f t="shared" ca="1" si="24"/>
        <v/>
      </c>
      <c r="AL44" s="185" t="str">
        <f t="shared" ca="1" si="24"/>
        <v/>
      </c>
      <c r="AM44" s="190" t="str">
        <f t="shared" ca="1" si="25"/>
        <v/>
      </c>
      <c r="AN44" s="185" t="str">
        <f t="shared" ca="1" si="25"/>
        <v/>
      </c>
      <c r="AO44" s="113" t="str">
        <f t="shared" si="12"/>
        <v/>
      </c>
      <c r="AP44" s="33" t="str">
        <f t="shared" si="13"/>
        <v/>
      </c>
      <c r="AQ44" s="116" t="str">
        <f t="shared" si="14"/>
        <v/>
      </c>
      <c r="AR44" s="33" t="str">
        <f t="shared" si="14"/>
        <v/>
      </c>
      <c r="AS44" s="190" t="str">
        <f t="shared" ca="1" si="15"/>
        <v/>
      </c>
      <c r="AT44" s="185" t="str">
        <f t="shared" ca="1" si="16"/>
        <v/>
      </c>
      <c r="AU44" s="190" t="str">
        <f t="shared" si="17"/>
        <v/>
      </c>
      <c r="AV44" s="185" t="str">
        <f t="shared" si="17"/>
        <v/>
      </c>
      <c r="AW44" s="190" t="str">
        <f t="shared" si="18"/>
        <v/>
      </c>
      <c r="AX44" s="185" t="str">
        <f t="shared" si="19"/>
        <v/>
      </c>
      <c r="AY44" s="191"/>
      <c r="AZ44" s="192" t="str">
        <f t="shared" ca="1" si="20"/>
        <v/>
      </c>
      <c r="BA44" s="193" t="str">
        <f t="shared" ca="1" si="21"/>
        <v/>
      </c>
      <c r="BB44" s="194" t="str">
        <f t="shared" ca="1" si="22"/>
        <v/>
      </c>
      <c r="BC44" s="195" t="str">
        <f t="shared" ca="1" si="9"/>
        <v/>
      </c>
      <c r="BE44" s="31" t="str">
        <f t="shared" ca="1" si="23"/>
        <v/>
      </c>
    </row>
    <row r="45" spans="1:57" s="185" customFormat="1" ht="14.1" customHeight="1" x14ac:dyDescent="0.3">
      <c r="A45" s="100" t="str">
        <f t="shared" ca="1" si="10"/>
        <v/>
      </c>
      <c r="B45" s="172"/>
      <c r="C45" s="172"/>
      <c r="D45" s="172"/>
      <c r="E45" s="172"/>
      <c r="F45" s="172"/>
      <c r="G45" s="172" t="s">
        <v>337</v>
      </c>
      <c r="H45" s="172"/>
      <c r="I45" s="172"/>
      <c r="J45" s="172"/>
      <c r="L45" s="196">
        <v>414</v>
      </c>
      <c r="M45" s="197"/>
      <c r="N45" s="197"/>
      <c r="X45" s="186"/>
      <c r="Y45" s="187"/>
      <c r="AA45" s="188"/>
      <c r="AB45" s="189"/>
      <c r="AC45" s="187">
        <f t="shared" si="11"/>
        <v>-1</v>
      </c>
      <c r="AD45" s="185">
        <v>-1</v>
      </c>
      <c r="AE45" s="187"/>
      <c r="AG45" s="187"/>
      <c r="AI45" s="186">
        <f t="shared" si="0"/>
        <v>5</v>
      </c>
      <c r="AJ45" s="185" t="str">
        <f>IF($AI46&gt;$AI45, IFERROR(MATCH($AI45, $AI46:$AI$100, 0)-1, ROW($AJ$100)-ROW()), "")</f>
        <v/>
      </c>
      <c r="AK45" s="187" t="str">
        <f t="shared" ca="1" si="24"/>
        <v/>
      </c>
      <c r="AL45" s="185" t="str">
        <f t="shared" ca="1" si="24"/>
        <v/>
      </c>
      <c r="AM45" s="190" t="str">
        <f t="shared" ca="1" si="25"/>
        <v/>
      </c>
      <c r="AN45" s="185" t="str">
        <f t="shared" ca="1" si="25"/>
        <v/>
      </c>
      <c r="AO45" s="113" t="str">
        <f t="shared" si="12"/>
        <v/>
      </c>
      <c r="AP45" s="33" t="str">
        <f t="shared" si="13"/>
        <v/>
      </c>
      <c r="AQ45" s="116" t="str">
        <f t="shared" si="14"/>
        <v/>
      </c>
      <c r="AR45" s="33" t="str">
        <f t="shared" si="14"/>
        <v/>
      </c>
      <c r="AS45" s="190" t="str">
        <f t="shared" ca="1" si="15"/>
        <v/>
      </c>
      <c r="AT45" s="185" t="str">
        <f t="shared" ca="1" si="16"/>
        <v/>
      </c>
      <c r="AU45" s="190" t="str">
        <f t="shared" si="17"/>
        <v/>
      </c>
      <c r="AV45" s="185" t="str">
        <f t="shared" si="17"/>
        <v/>
      </c>
      <c r="AW45" s="190" t="str">
        <f t="shared" si="18"/>
        <v/>
      </c>
      <c r="AX45" s="185" t="str">
        <f t="shared" si="19"/>
        <v/>
      </c>
      <c r="AY45" s="191"/>
      <c r="AZ45" s="192" t="str">
        <f t="shared" ca="1" si="20"/>
        <v/>
      </c>
      <c r="BA45" s="193" t="str">
        <f t="shared" ca="1" si="21"/>
        <v/>
      </c>
      <c r="BB45" s="194" t="str">
        <f t="shared" ca="1" si="22"/>
        <v/>
      </c>
      <c r="BC45" s="195" t="str">
        <f t="shared" ca="1" si="9"/>
        <v/>
      </c>
      <c r="BE45" s="31" t="str">
        <f t="shared" ca="1" si="23"/>
        <v/>
      </c>
    </row>
    <row r="46" spans="1:57" s="185" customFormat="1" ht="14.1" customHeight="1" x14ac:dyDescent="0.3">
      <c r="A46" s="100" t="str">
        <f t="shared" ca="1" si="10"/>
        <v/>
      </c>
      <c r="B46" s="172"/>
      <c r="C46" s="172"/>
      <c r="D46" s="172"/>
      <c r="E46" s="172"/>
      <c r="F46" s="172"/>
      <c r="G46" s="172" t="s">
        <v>338</v>
      </c>
      <c r="H46" s="172"/>
      <c r="I46" s="172"/>
      <c r="J46" s="172"/>
      <c r="L46" s="196">
        <v>415</v>
      </c>
      <c r="M46" s="197"/>
      <c r="N46" s="197"/>
      <c r="X46" s="186"/>
      <c r="Y46" s="187"/>
      <c r="AA46" s="188"/>
      <c r="AB46" s="189"/>
      <c r="AC46" s="187">
        <f t="shared" si="11"/>
        <v>-1</v>
      </c>
      <c r="AD46" s="185">
        <v>-1</v>
      </c>
      <c r="AE46" s="187"/>
      <c r="AG46" s="187"/>
      <c r="AI46" s="186">
        <f t="shared" si="0"/>
        <v>5</v>
      </c>
      <c r="AJ46" s="185" t="str">
        <f>IF($AI47&gt;$AI46, IFERROR(MATCH($AI46, $AI47:$AI$100, 0)-1, ROW($AJ$100)-ROW()), "")</f>
        <v/>
      </c>
      <c r="AK46" s="187" t="str">
        <f t="shared" ca="1" si="24"/>
        <v/>
      </c>
      <c r="AL46" s="185" t="str">
        <f t="shared" ca="1" si="24"/>
        <v/>
      </c>
      <c r="AM46" s="190" t="str">
        <f t="shared" ca="1" si="25"/>
        <v/>
      </c>
      <c r="AN46" s="185" t="str">
        <f t="shared" ca="1" si="25"/>
        <v/>
      </c>
      <c r="AO46" s="113" t="str">
        <f t="shared" si="12"/>
        <v/>
      </c>
      <c r="AP46" s="33" t="str">
        <f t="shared" si="13"/>
        <v/>
      </c>
      <c r="AQ46" s="116" t="str">
        <f t="shared" si="14"/>
        <v/>
      </c>
      <c r="AR46" s="33" t="str">
        <f t="shared" si="14"/>
        <v/>
      </c>
      <c r="AS46" s="190" t="str">
        <f t="shared" ca="1" si="15"/>
        <v/>
      </c>
      <c r="AT46" s="185" t="str">
        <f t="shared" ca="1" si="16"/>
        <v/>
      </c>
      <c r="AU46" s="190" t="str">
        <f t="shared" si="17"/>
        <v/>
      </c>
      <c r="AV46" s="185" t="str">
        <f t="shared" si="17"/>
        <v/>
      </c>
      <c r="AW46" s="190" t="str">
        <f t="shared" si="18"/>
        <v/>
      </c>
      <c r="AX46" s="185" t="str">
        <f t="shared" si="19"/>
        <v/>
      </c>
      <c r="AY46" s="191"/>
      <c r="AZ46" s="192" t="str">
        <f t="shared" ca="1" si="20"/>
        <v/>
      </c>
      <c r="BA46" s="193" t="str">
        <f t="shared" ca="1" si="21"/>
        <v/>
      </c>
      <c r="BB46" s="194" t="str">
        <f t="shared" ca="1" si="22"/>
        <v/>
      </c>
      <c r="BC46" s="195" t="str">
        <f t="shared" ca="1" si="9"/>
        <v/>
      </c>
      <c r="BE46" s="31" t="str">
        <f t="shared" ca="1" si="23"/>
        <v/>
      </c>
    </row>
    <row r="47" spans="1:57" s="185" customFormat="1" ht="14.1" customHeight="1" x14ac:dyDescent="0.3">
      <c r="A47" s="100" t="str">
        <f t="shared" ca="1" si="10"/>
        <v/>
      </c>
      <c r="B47" s="172"/>
      <c r="C47" s="172"/>
      <c r="D47" s="172"/>
      <c r="E47" s="172"/>
      <c r="F47" s="172"/>
      <c r="G47" s="172" t="s">
        <v>339</v>
      </c>
      <c r="H47" s="172"/>
      <c r="I47" s="172"/>
      <c r="J47" s="172"/>
      <c r="L47" s="196">
        <v>416</v>
      </c>
      <c r="M47" s="197"/>
      <c r="N47" s="197"/>
      <c r="X47" s="186"/>
      <c r="Y47" s="187"/>
      <c r="AA47" s="188"/>
      <c r="AB47" s="189"/>
      <c r="AC47" s="187">
        <f t="shared" si="11"/>
        <v>-1</v>
      </c>
      <c r="AD47" s="185">
        <v>-1</v>
      </c>
      <c r="AE47" s="187"/>
      <c r="AG47" s="187"/>
      <c r="AI47" s="186">
        <f t="shared" si="0"/>
        <v>5</v>
      </c>
      <c r="AJ47" s="185" t="str">
        <f>IF($AI48&gt;$AI47, IFERROR(MATCH($AI47, $AI48:$AI$100, 0)-1, ROW($AJ$100)-ROW()), "")</f>
        <v/>
      </c>
      <c r="AK47" s="187" t="str">
        <f t="shared" ca="1" si="24"/>
        <v/>
      </c>
      <c r="AL47" s="185" t="str">
        <f t="shared" ca="1" si="24"/>
        <v/>
      </c>
      <c r="AM47" s="190" t="str">
        <f t="shared" ca="1" si="25"/>
        <v/>
      </c>
      <c r="AN47" s="185" t="str">
        <f t="shared" ca="1" si="25"/>
        <v/>
      </c>
      <c r="AO47" s="113" t="str">
        <f t="shared" si="12"/>
        <v/>
      </c>
      <c r="AP47" s="33" t="str">
        <f t="shared" si="13"/>
        <v/>
      </c>
      <c r="AQ47" s="116" t="str">
        <f t="shared" si="14"/>
        <v/>
      </c>
      <c r="AR47" s="33" t="str">
        <f t="shared" si="14"/>
        <v/>
      </c>
      <c r="AS47" s="190" t="str">
        <f t="shared" ca="1" si="15"/>
        <v/>
      </c>
      <c r="AT47" s="185" t="str">
        <f t="shared" ca="1" si="16"/>
        <v/>
      </c>
      <c r="AU47" s="190" t="str">
        <f t="shared" si="17"/>
        <v/>
      </c>
      <c r="AV47" s="185" t="str">
        <f t="shared" si="17"/>
        <v/>
      </c>
      <c r="AW47" s="190" t="str">
        <f t="shared" si="18"/>
        <v/>
      </c>
      <c r="AX47" s="185" t="str">
        <f t="shared" si="19"/>
        <v/>
      </c>
      <c r="AY47" s="191"/>
      <c r="AZ47" s="192" t="str">
        <f t="shared" ca="1" si="20"/>
        <v/>
      </c>
      <c r="BA47" s="193" t="str">
        <f t="shared" ca="1" si="21"/>
        <v/>
      </c>
      <c r="BB47" s="194" t="str">
        <f t="shared" ca="1" si="22"/>
        <v/>
      </c>
      <c r="BC47" s="195" t="str">
        <f t="shared" ca="1" si="9"/>
        <v/>
      </c>
      <c r="BE47" s="31" t="str">
        <f t="shared" ca="1" si="23"/>
        <v/>
      </c>
    </row>
    <row r="48" spans="1:57" s="185" customFormat="1" ht="14.1" customHeight="1" x14ac:dyDescent="0.3">
      <c r="A48" s="100" t="str">
        <f t="shared" ca="1" si="10"/>
        <v/>
      </c>
      <c r="B48" s="172"/>
      <c r="C48" s="172"/>
      <c r="D48" s="172"/>
      <c r="E48" s="172"/>
      <c r="F48" s="172"/>
      <c r="G48" s="172" t="s">
        <v>340</v>
      </c>
      <c r="H48" s="172"/>
      <c r="I48" s="172"/>
      <c r="J48" s="172"/>
      <c r="L48" s="196">
        <v>417</v>
      </c>
      <c r="M48" s="197"/>
      <c r="N48" s="197"/>
      <c r="X48" s="186"/>
      <c r="Y48" s="187"/>
      <c r="AA48" s="188"/>
      <c r="AB48" s="189"/>
      <c r="AC48" s="187">
        <f t="shared" si="11"/>
        <v>-1</v>
      </c>
      <c r="AD48" s="185">
        <v>-1</v>
      </c>
      <c r="AE48" s="187"/>
      <c r="AG48" s="187"/>
      <c r="AI48" s="186">
        <f t="shared" si="0"/>
        <v>5</v>
      </c>
      <c r="AJ48" s="185" t="str">
        <f>IF($AI49&gt;$AI48, IFERROR(MATCH($AI48, $AI49:$AI$100, 0)-1, ROW($AJ$100)-ROW()), "")</f>
        <v/>
      </c>
      <c r="AK48" s="187" t="str">
        <f t="shared" ca="1" si="24"/>
        <v/>
      </c>
      <c r="AL48" s="185" t="str">
        <f t="shared" ca="1" si="24"/>
        <v/>
      </c>
      <c r="AM48" s="190" t="str">
        <f t="shared" ca="1" si="25"/>
        <v/>
      </c>
      <c r="AN48" s="185" t="str">
        <f t="shared" ca="1" si="25"/>
        <v/>
      </c>
      <c r="AO48" s="113" t="str">
        <f t="shared" si="12"/>
        <v/>
      </c>
      <c r="AP48" s="33" t="str">
        <f t="shared" si="13"/>
        <v/>
      </c>
      <c r="AQ48" s="116" t="str">
        <f t="shared" si="14"/>
        <v/>
      </c>
      <c r="AR48" s="33" t="str">
        <f t="shared" si="14"/>
        <v/>
      </c>
      <c r="AS48" s="190" t="str">
        <f t="shared" ca="1" si="15"/>
        <v/>
      </c>
      <c r="AT48" s="185" t="str">
        <f t="shared" ca="1" si="16"/>
        <v/>
      </c>
      <c r="AU48" s="190" t="str">
        <f t="shared" si="17"/>
        <v/>
      </c>
      <c r="AV48" s="185" t="str">
        <f t="shared" si="17"/>
        <v/>
      </c>
      <c r="AW48" s="190" t="str">
        <f t="shared" si="18"/>
        <v/>
      </c>
      <c r="AX48" s="185" t="str">
        <f t="shared" si="19"/>
        <v/>
      </c>
      <c r="AY48" s="191"/>
      <c r="AZ48" s="192" t="str">
        <f t="shared" ca="1" si="20"/>
        <v/>
      </c>
      <c r="BA48" s="193" t="str">
        <f t="shared" ca="1" si="21"/>
        <v/>
      </c>
      <c r="BB48" s="194" t="str">
        <f t="shared" ca="1" si="22"/>
        <v/>
      </c>
      <c r="BC48" s="195" t="str">
        <f t="shared" ca="1" si="9"/>
        <v/>
      </c>
      <c r="BE48" s="31" t="str">
        <f t="shared" ca="1" si="23"/>
        <v/>
      </c>
    </row>
    <row r="49" spans="1:57" s="185" customFormat="1" ht="14.1" customHeight="1" x14ac:dyDescent="0.3">
      <c r="A49" s="100" t="str">
        <f t="shared" ca="1" si="10"/>
        <v/>
      </c>
      <c r="B49" s="172"/>
      <c r="C49" s="172"/>
      <c r="D49" s="172"/>
      <c r="E49" s="172"/>
      <c r="F49" s="172"/>
      <c r="G49" s="172" t="s">
        <v>341</v>
      </c>
      <c r="H49" s="172"/>
      <c r="I49" s="172"/>
      <c r="J49" s="172"/>
      <c r="L49" s="196">
        <v>418</v>
      </c>
      <c r="M49" s="197"/>
      <c r="N49" s="197"/>
      <c r="X49" s="186"/>
      <c r="Y49" s="187"/>
      <c r="AA49" s="188"/>
      <c r="AB49" s="189"/>
      <c r="AC49" s="187">
        <f t="shared" si="11"/>
        <v>-1</v>
      </c>
      <c r="AD49" s="185">
        <v>-1</v>
      </c>
      <c r="AE49" s="187"/>
      <c r="AG49" s="187"/>
      <c r="AI49" s="186">
        <f t="shared" si="0"/>
        <v>5</v>
      </c>
      <c r="AJ49" s="185" t="str">
        <f>IF($AI50&gt;$AI49, IFERROR(MATCH($AI49, $AI50:$AI$100, 0)-1, ROW($AJ$100)-ROW()), "")</f>
        <v/>
      </c>
      <c r="AK49" s="187" t="str">
        <f t="shared" ca="1" si="24"/>
        <v/>
      </c>
      <c r="AL49" s="185" t="str">
        <f t="shared" ca="1" si="24"/>
        <v/>
      </c>
      <c r="AM49" s="190" t="str">
        <f t="shared" ca="1" si="25"/>
        <v/>
      </c>
      <c r="AN49" s="185" t="str">
        <f t="shared" ca="1" si="25"/>
        <v/>
      </c>
      <c r="AO49" s="113" t="str">
        <f t="shared" si="12"/>
        <v/>
      </c>
      <c r="AP49" s="33" t="str">
        <f t="shared" si="13"/>
        <v/>
      </c>
      <c r="AQ49" s="116" t="str">
        <f t="shared" si="14"/>
        <v/>
      </c>
      <c r="AR49" s="33" t="str">
        <f t="shared" si="14"/>
        <v/>
      </c>
      <c r="AS49" s="190" t="str">
        <f t="shared" ca="1" si="15"/>
        <v/>
      </c>
      <c r="AT49" s="185" t="str">
        <f t="shared" ca="1" si="16"/>
        <v/>
      </c>
      <c r="AU49" s="190" t="str">
        <f t="shared" si="17"/>
        <v/>
      </c>
      <c r="AV49" s="185" t="str">
        <f t="shared" si="17"/>
        <v/>
      </c>
      <c r="AW49" s="190" t="str">
        <f t="shared" si="18"/>
        <v/>
      </c>
      <c r="AX49" s="185" t="str">
        <f t="shared" si="19"/>
        <v/>
      </c>
      <c r="AY49" s="191"/>
      <c r="AZ49" s="192" t="str">
        <f t="shared" ca="1" si="20"/>
        <v/>
      </c>
      <c r="BA49" s="193" t="str">
        <f t="shared" ca="1" si="21"/>
        <v/>
      </c>
      <c r="BB49" s="194" t="str">
        <f t="shared" ca="1" si="22"/>
        <v/>
      </c>
      <c r="BC49" s="195" t="str">
        <f t="shared" ca="1" si="9"/>
        <v/>
      </c>
      <c r="BE49" s="31" t="str">
        <f t="shared" ca="1" si="23"/>
        <v/>
      </c>
    </row>
    <row r="50" spans="1:57" s="185" customFormat="1" ht="14.1" customHeight="1" x14ac:dyDescent="0.3">
      <c r="A50" s="100" t="str">
        <f t="shared" ca="1" si="10"/>
        <v/>
      </c>
      <c r="B50" s="172"/>
      <c r="C50" s="172"/>
      <c r="D50" s="172"/>
      <c r="E50" s="172"/>
      <c r="F50" s="172"/>
      <c r="G50" s="172" t="s">
        <v>342</v>
      </c>
      <c r="H50" s="172"/>
      <c r="I50" s="172"/>
      <c r="J50" s="172"/>
      <c r="L50" s="196">
        <v>419</v>
      </c>
      <c r="M50" s="197"/>
      <c r="N50" s="197"/>
      <c r="X50" s="186"/>
      <c r="Y50" s="187"/>
      <c r="Z50" s="185">
        <v>1</v>
      </c>
      <c r="AA50" s="188"/>
      <c r="AB50" s="189"/>
      <c r="AC50" s="187">
        <f t="shared" si="11"/>
        <v>-1</v>
      </c>
      <c r="AD50" s="185">
        <v>-1</v>
      </c>
      <c r="AE50" s="187"/>
      <c r="AG50" s="187"/>
      <c r="AI50" s="186">
        <f t="shared" si="0"/>
        <v>5</v>
      </c>
      <c r="AJ50" s="185" t="str">
        <f>IF($AI51&gt;$AI50, IFERROR(MATCH($AI50, $AI51:$AI$100, 0)-1, ROW($AJ$100)-ROW()), "")</f>
        <v/>
      </c>
      <c r="AK50" s="187" t="str">
        <f t="shared" ca="1" si="24"/>
        <v/>
      </c>
      <c r="AL50" s="185" t="str">
        <f t="shared" ca="1" si="24"/>
        <v/>
      </c>
      <c r="AM50" s="190" t="str">
        <f t="shared" ca="1" si="25"/>
        <v/>
      </c>
      <c r="AN50" s="185" t="str">
        <f t="shared" ca="1" si="25"/>
        <v/>
      </c>
      <c r="AO50" s="113" t="str">
        <f t="shared" si="12"/>
        <v/>
      </c>
      <c r="AP50" s="33" t="str">
        <f t="shared" si="13"/>
        <v/>
      </c>
      <c r="AQ50" s="116" t="str">
        <f t="shared" si="14"/>
        <v/>
      </c>
      <c r="AR50" s="33" t="str">
        <f t="shared" si="14"/>
        <v/>
      </c>
      <c r="AS50" s="190" t="str">
        <f t="shared" ca="1" si="15"/>
        <v/>
      </c>
      <c r="AT50" s="185" t="str">
        <f t="shared" ca="1" si="16"/>
        <v/>
      </c>
      <c r="AU50" s="190" t="str">
        <f t="shared" si="17"/>
        <v/>
      </c>
      <c r="AV50" s="185" t="str">
        <f t="shared" si="17"/>
        <v/>
      </c>
      <c r="AW50" s="190" t="str">
        <f t="shared" si="18"/>
        <v/>
      </c>
      <c r="AX50" s="185" t="str">
        <f t="shared" si="19"/>
        <v/>
      </c>
      <c r="AY50" s="191"/>
      <c r="AZ50" s="192" t="str">
        <f t="shared" ca="1" si="20"/>
        <v/>
      </c>
      <c r="BA50" s="193" t="str">
        <f t="shared" ca="1" si="21"/>
        <v/>
      </c>
      <c r="BB50" s="194" t="str">
        <f t="shared" ca="1" si="22"/>
        <v/>
      </c>
      <c r="BC50" s="195" t="str">
        <f t="shared" ca="1" si="9"/>
        <v/>
      </c>
      <c r="BE50" s="31" t="str">
        <f t="shared" ca="1" si="23"/>
        <v/>
      </c>
    </row>
    <row r="51" spans="1:57" s="185" customFormat="1" ht="14.1" customHeight="1" x14ac:dyDescent="0.3">
      <c r="A51" s="100" t="str">
        <f t="shared" ca="1" si="10"/>
        <v/>
      </c>
      <c r="B51" s="172"/>
      <c r="C51" s="172" t="s">
        <v>38</v>
      </c>
      <c r="D51" s="172" t="s">
        <v>38</v>
      </c>
      <c r="E51" s="172" t="s">
        <v>230</v>
      </c>
      <c r="F51" s="172"/>
      <c r="G51" s="172"/>
      <c r="H51" s="172"/>
      <c r="I51" s="172"/>
      <c r="J51" s="172"/>
      <c r="L51" s="196" t="s">
        <v>231</v>
      </c>
      <c r="M51" s="197"/>
      <c r="N51" s="197"/>
      <c r="X51" s="186"/>
      <c r="Y51" s="187"/>
      <c r="AA51" s="188"/>
      <c r="AB51" s="189"/>
      <c r="AC51" s="187">
        <f t="shared" si="11"/>
        <v>-1</v>
      </c>
      <c r="AD51" s="185">
        <v>-1</v>
      </c>
      <c r="AE51" s="187"/>
      <c r="AG51" s="187"/>
      <c r="AI51" s="186">
        <f t="shared" si="0"/>
        <v>3</v>
      </c>
      <c r="AJ51" s="185" t="str">
        <f>IF($AI52&gt;$AI51, IFERROR(MATCH($AI51, $AI52:$AI$100, 0)-1, ROW($AJ$100)-ROW()), "")</f>
        <v/>
      </c>
      <c r="AK51" s="187" t="str">
        <f t="shared" ca="1" si="24"/>
        <v/>
      </c>
      <c r="AL51" s="185" t="str">
        <f t="shared" ca="1" si="24"/>
        <v/>
      </c>
      <c r="AM51" s="190" t="str">
        <f t="shared" ca="1" si="25"/>
        <v/>
      </c>
      <c r="AN51" s="185" t="str">
        <f t="shared" ca="1" si="25"/>
        <v/>
      </c>
      <c r="AO51" s="113" t="str">
        <f t="shared" si="12"/>
        <v/>
      </c>
      <c r="AP51" s="33" t="str">
        <f t="shared" si="13"/>
        <v/>
      </c>
      <c r="AQ51" s="116" t="str">
        <f t="shared" si="14"/>
        <v/>
      </c>
      <c r="AR51" s="33" t="str">
        <f t="shared" si="14"/>
        <v/>
      </c>
      <c r="AS51" s="190" t="str">
        <f t="shared" ca="1" si="15"/>
        <v/>
      </c>
      <c r="AT51" s="185" t="str">
        <f t="shared" ca="1" si="16"/>
        <v/>
      </c>
      <c r="AU51" s="190" t="str">
        <f t="shared" si="17"/>
        <v/>
      </c>
      <c r="AV51" s="185" t="str">
        <f t="shared" si="17"/>
        <v/>
      </c>
      <c r="AW51" s="190" t="str">
        <f t="shared" si="18"/>
        <v/>
      </c>
      <c r="AX51" s="185" t="str">
        <f t="shared" si="19"/>
        <v/>
      </c>
      <c r="AY51" s="191"/>
      <c r="AZ51" s="192" t="str">
        <f t="shared" ca="1" si="20"/>
        <v/>
      </c>
      <c r="BA51" s="193" t="str">
        <f t="shared" ca="1" si="21"/>
        <v/>
      </c>
      <c r="BB51" s="194" t="str">
        <f t="shared" ca="1" si="22"/>
        <v/>
      </c>
      <c r="BC51" s="195" t="str">
        <f t="shared" ca="1" si="9"/>
        <v/>
      </c>
      <c r="BE51" s="31" t="str">
        <f t="shared" ca="1" si="23"/>
        <v/>
      </c>
    </row>
    <row r="52" spans="1:57" s="185" customFormat="1" ht="14.1" customHeight="1" x14ac:dyDescent="0.3">
      <c r="A52" s="100" t="str">
        <f t="shared" ca="1" si="10"/>
        <v/>
      </c>
      <c r="B52" s="172"/>
      <c r="C52" s="172" t="s">
        <v>38</v>
      </c>
      <c r="D52" s="172" t="s">
        <v>38</v>
      </c>
      <c r="E52" s="172" t="s">
        <v>232</v>
      </c>
      <c r="F52" s="172"/>
      <c r="G52" s="172"/>
      <c r="H52" s="172"/>
      <c r="I52" s="172"/>
      <c r="J52" s="172"/>
      <c r="L52" s="196" t="s">
        <v>233</v>
      </c>
      <c r="M52" s="197"/>
      <c r="N52" s="197"/>
      <c r="X52" s="186"/>
      <c r="Y52" s="187"/>
      <c r="AA52" s="188"/>
      <c r="AB52" s="189"/>
      <c r="AC52" s="187">
        <f t="shared" si="11"/>
        <v>-1</v>
      </c>
      <c r="AD52" s="185">
        <v>-1</v>
      </c>
      <c r="AE52" s="187"/>
      <c r="AG52" s="187"/>
      <c r="AI52" s="186">
        <f t="shared" si="0"/>
        <v>3</v>
      </c>
      <c r="AJ52" s="185" t="str">
        <f>IF($AI53&gt;$AI52, IFERROR(MATCH($AI52, $AI53:$AI$100, 0)-1, ROW($AJ$100)-ROW()), "")</f>
        <v/>
      </c>
      <c r="AK52" s="187" t="str">
        <f t="shared" ca="1" si="24"/>
        <v/>
      </c>
      <c r="AL52" s="185" t="str">
        <f t="shared" ca="1" si="24"/>
        <v/>
      </c>
      <c r="AM52" s="190" t="str">
        <f t="shared" ca="1" si="25"/>
        <v/>
      </c>
      <c r="AN52" s="185" t="str">
        <f t="shared" ca="1" si="25"/>
        <v/>
      </c>
      <c r="AO52" s="113" t="str">
        <f t="shared" si="12"/>
        <v/>
      </c>
      <c r="AP52" s="33" t="str">
        <f t="shared" si="13"/>
        <v/>
      </c>
      <c r="AQ52" s="116" t="str">
        <f t="shared" si="14"/>
        <v/>
      </c>
      <c r="AR52" s="33" t="str">
        <f t="shared" si="14"/>
        <v/>
      </c>
      <c r="AS52" s="190" t="str">
        <f t="shared" ca="1" si="15"/>
        <v/>
      </c>
      <c r="AT52" s="185" t="str">
        <f t="shared" ca="1" si="16"/>
        <v/>
      </c>
      <c r="AU52" s="190" t="str">
        <f t="shared" si="17"/>
        <v/>
      </c>
      <c r="AV52" s="185" t="str">
        <f t="shared" si="17"/>
        <v/>
      </c>
      <c r="AW52" s="190" t="str">
        <f t="shared" si="18"/>
        <v/>
      </c>
      <c r="AX52" s="185" t="str">
        <f t="shared" si="19"/>
        <v/>
      </c>
      <c r="AY52" s="191"/>
      <c r="AZ52" s="192" t="str">
        <f t="shared" ca="1" si="20"/>
        <v/>
      </c>
      <c r="BA52" s="193" t="str">
        <f t="shared" ca="1" si="21"/>
        <v/>
      </c>
      <c r="BB52" s="194" t="str">
        <f t="shared" ca="1" si="22"/>
        <v/>
      </c>
      <c r="BC52" s="195" t="str">
        <f t="shared" ca="1" si="9"/>
        <v/>
      </c>
      <c r="BE52" s="31" t="str">
        <f t="shared" ca="1" si="23"/>
        <v/>
      </c>
    </row>
    <row r="53" spans="1:57" s="185" customFormat="1" ht="14.1" customHeight="1" x14ac:dyDescent="0.3">
      <c r="A53" s="100" t="str">
        <f t="shared" ca="1" si="10"/>
        <v/>
      </c>
      <c r="B53" s="172"/>
      <c r="C53" s="172" t="s">
        <v>38</v>
      </c>
      <c r="D53" s="172" t="s">
        <v>38</v>
      </c>
      <c r="E53" s="172" t="s">
        <v>234</v>
      </c>
      <c r="F53" s="172"/>
      <c r="G53" s="172"/>
      <c r="H53" s="172"/>
      <c r="I53" s="172"/>
      <c r="J53" s="172"/>
      <c r="L53" s="196" t="s">
        <v>235</v>
      </c>
      <c r="M53" s="197"/>
      <c r="N53" s="197"/>
      <c r="X53" s="186"/>
      <c r="Y53" s="187"/>
      <c r="AA53" s="188"/>
      <c r="AB53" s="189"/>
      <c r="AC53" s="187">
        <f t="shared" si="11"/>
        <v>-1</v>
      </c>
      <c r="AD53" s="185">
        <v>-1</v>
      </c>
      <c r="AE53" s="187"/>
      <c r="AG53" s="187"/>
      <c r="AI53" s="186">
        <f t="shared" si="0"/>
        <v>3</v>
      </c>
      <c r="AJ53" s="185" t="str">
        <f>IF($AI54&gt;$AI53, IFERROR(MATCH($AI53, $AI54:$AI$100, 0)-1, ROW($AJ$100)-ROW()), "")</f>
        <v/>
      </c>
      <c r="AK53" s="187" t="str">
        <f t="shared" ca="1" si="24"/>
        <v/>
      </c>
      <c r="AL53" s="185" t="str">
        <f t="shared" ca="1" si="24"/>
        <v/>
      </c>
      <c r="AM53" s="190" t="str">
        <f t="shared" ca="1" si="25"/>
        <v/>
      </c>
      <c r="AN53" s="185" t="str">
        <f t="shared" ca="1" si="25"/>
        <v/>
      </c>
      <c r="AO53" s="113" t="str">
        <f t="shared" si="12"/>
        <v/>
      </c>
      <c r="AP53" s="33" t="str">
        <f t="shared" si="13"/>
        <v/>
      </c>
      <c r="AQ53" s="116" t="str">
        <f t="shared" si="14"/>
        <v/>
      </c>
      <c r="AR53" s="33" t="str">
        <f t="shared" si="14"/>
        <v/>
      </c>
      <c r="AS53" s="190" t="str">
        <f t="shared" ca="1" si="15"/>
        <v/>
      </c>
      <c r="AT53" s="185" t="str">
        <f t="shared" ca="1" si="16"/>
        <v/>
      </c>
      <c r="AU53" s="190" t="str">
        <f t="shared" si="17"/>
        <v/>
      </c>
      <c r="AV53" s="185" t="str">
        <f t="shared" si="17"/>
        <v/>
      </c>
      <c r="AW53" s="190" t="str">
        <f t="shared" si="18"/>
        <v/>
      </c>
      <c r="AX53" s="185" t="str">
        <f t="shared" si="19"/>
        <v/>
      </c>
      <c r="AY53" s="191"/>
      <c r="AZ53" s="192" t="str">
        <f t="shared" ca="1" si="20"/>
        <v/>
      </c>
      <c r="BA53" s="193" t="str">
        <f t="shared" ca="1" si="21"/>
        <v/>
      </c>
      <c r="BB53" s="194" t="str">
        <f t="shared" ca="1" si="22"/>
        <v/>
      </c>
      <c r="BC53" s="195" t="str">
        <f t="shared" ca="1" si="9"/>
        <v/>
      </c>
      <c r="BE53" s="31" t="str">
        <f t="shared" ca="1" si="23"/>
        <v/>
      </c>
    </row>
    <row r="54" spans="1:57" s="185" customFormat="1" ht="14.1" customHeight="1" x14ac:dyDescent="0.3">
      <c r="A54" s="100" t="str">
        <f t="shared" ca="1" si="10"/>
        <v/>
      </c>
      <c r="B54" s="172"/>
      <c r="C54" s="172" t="s">
        <v>236</v>
      </c>
      <c r="D54" s="172"/>
      <c r="E54" s="172"/>
      <c r="F54" s="172"/>
      <c r="G54" s="172"/>
      <c r="H54" s="172"/>
      <c r="I54" s="172"/>
      <c r="J54" s="172"/>
      <c r="L54" s="196" t="s">
        <v>237</v>
      </c>
      <c r="M54" s="197">
        <f>SUM(M55,M65,M74)</f>
        <v>0</v>
      </c>
      <c r="N54" s="197"/>
      <c r="X54" s="186">
        <f>IF(AND(
IF(AC$3, M54&lt;&gt;0, TRUE),
IF(AD$3, N54&lt;&gt;0, TRUE)),
0, 1)</f>
        <v>0</v>
      </c>
      <c r="Y54" s="187"/>
      <c r="AA54" s="188"/>
      <c r="AB54" s="189"/>
      <c r="AC54" s="187">
        <f t="shared" si="11"/>
        <v>-1</v>
      </c>
      <c r="AD54" s="185">
        <v>-1</v>
      </c>
      <c r="AE54" s="187" t="str">
        <f>IF(M5&lt;&gt;M54, "| Veld '"&amp;AE$4&amp;ROW()&amp;"': Passiva niet gelijk aan activa.  ", "")</f>
        <v/>
      </c>
      <c r="AF54" s="185" t="str">
        <f>IF(N5&lt;&gt;N54, "| Veld '"&amp;AF$4&amp;ROW()&amp;"': Passiva niet gelijk aan activa.  ", "")</f>
        <v/>
      </c>
      <c r="AG54" s="187"/>
      <c r="AI54" s="186">
        <f t="shared" si="0"/>
        <v>1</v>
      </c>
      <c r="AJ54" s="185">
        <f>IF($AI55&gt;$AI54, IFERROR(MATCH($AI54, $AI55:$AI$100, 0)-1, ROW($AJ$100)-ROW()), "")</f>
        <v>46</v>
      </c>
      <c r="AK54" s="187" t="str">
        <f t="shared" ca="1" si="24"/>
        <v/>
      </c>
      <c r="AL54" s="185" t="str">
        <f t="shared" ca="1" si="24"/>
        <v/>
      </c>
      <c r="AM54" s="190" t="str">
        <f t="shared" ca="1" si="25"/>
        <v/>
      </c>
      <c r="AN54" s="185" t="str">
        <f t="shared" ca="1" si="25"/>
        <v/>
      </c>
      <c r="AO54" s="113" t="str">
        <f t="shared" si="12"/>
        <v/>
      </c>
      <c r="AP54" s="33" t="str">
        <f t="shared" si="13"/>
        <v/>
      </c>
      <c r="AQ54" s="116" t="str">
        <f t="shared" si="14"/>
        <v/>
      </c>
      <c r="AR54" s="33" t="str">
        <f t="shared" si="14"/>
        <v/>
      </c>
      <c r="AS54" s="190" t="str">
        <f t="shared" ca="1" si="15"/>
        <v/>
      </c>
      <c r="AT54" s="185" t="str">
        <f t="shared" ca="1" si="16"/>
        <v/>
      </c>
      <c r="AU54" s="190" t="str">
        <f t="shared" si="17"/>
        <v/>
      </c>
      <c r="AV54" s="185" t="str">
        <f t="shared" si="17"/>
        <v/>
      </c>
      <c r="AW54" s="190" t="str">
        <f t="shared" si="18"/>
        <v/>
      </c>
      <c r="AX54" s="185" t="str">
        <f t="shared" si="19"/>
        <v/>
      </c>
      <c r="AY54" s="191"/>
      <c r="AZ54" s="192" t="str">
        <f t="shared" ca="1" si="20"/>
        <v/>
      </c>
      <c r="BA54" s="193" t="str">
        <f t="shared" ca="1" si="21"/>
        <v/>
      </c>
      <c r="BB54" s="194" t="str">
        <f t="shared" ca="1" si="22"/>
        <v/>
      </c>
      <c r="BC54" s="195" t="str">
        <f t="shared" ca="1" si="9"/>
        <v/>
      </c>
      <c r="BE54" s="31" t="str">
        <f t="shared" ca="1" si="23"/>
        <v/>
      </c>
    </row>
    <row r="55" spans="1:57" s="185" customFormat="1" ht="14.1" customHeight="1" x14ac:dyDescent="0.3">
      <c r="A55" s="100" t="str">
        <f t="shared" ca="1" si="10"/>
        <v/>
      </c>
      <c r="B55" s="172"/>
      <c r="C55" s="172" t="s">
        <v>38</v>
      </c>
      <c r="D55" s="172" t="s">
        <v>238</v>
      </c>
      <c r="E55" s="172"/>
      <c r="F55" s="172"/>
      <c r="G55" s="172"/>
      <c r="H55" s="172"/>
      <c r="I55" s="172"/>
      <c r="J55" s="172"/>
      <c r="L55" s="196" t="s">
        <v>239</v>
      </c>
      <c r="M55" s="197">
        <f>SUM(M56:M58,M63:M64)</f>
        <v>0</v>
      </c>
      <c r="N55" s="197"/>
      <c r="X55" s="186"/>
      <c r="Y55" s="187">
        <v>1</v>
      </c>
      <c r="AA55" s="188"/>
      <c r="AB55" s="189"/>
      <c r="AC55" s="187">
        <f t="shared" si="11"/>
        <v>-1</v>
      </c>
      <c r="AD55" s="185">
        <v>-1</v>
      </c>
      <c r="AE55" s="187"/>
      <c r="AG55" s="187"/>
      <c r="AI55" s="186">
        <f t="shared" si="0"/>
        <v>2</v>
      </c>
      <c r="AJ55" s="185">
        <f>IF($AI56&gt;$AI55, IFERROR(MATCH($AI55, $AI56:$AI$100, 0)-1, ROW($AJ$100)-ROW()), "")</f>
        <v>9</v>
      </c>
      <c r="AK55" s="187" t="str">
        <f t="shared" ca="1" si="24"/>
        <v/>
      </c>
      <c r="AL55" s="185" t="str">
        <f t="shared" ca="1" si="24"/>
        <v/>
      </c>
      <c r="AM55" s="190" t="str">
        <f t="shared" ca="1" si="25"/>
        <v/>
      </c>
      <c r="AN55" s="185" t="str">
        <f t="shared" ca="1" si="25"/>
        <v/>
      </c>
      <c r="AO55" s="113" t="str">
        <f t="shared" si="12"/>
        <v/>
      </c>
      <c r="AP55" s="33" t="str">
        <f t="shared" si="13"/>
        <v/>
      </c>
      <c r="AQ55" s="116" t="str">
        <f t="shared" si="14"/>
        <v/>
      </c>
      <c r="AR55" s="33" t="str">
        <f t="shared" si="14"/>
        <v/>
      </c>
      <c r="AS55" s="190" t="str">
        <f t="shared" ca="1" si="15"/>
        <v/>
      </c>
      <c r="AT55" s="185" t="str">
        <f t="shared" ca="1" si="16"/>
        <v/>
      </c>
      <c r="AU55" s="190" t="str">
        <f t="shared" si="17"/>
        <v/>
      </c>
      <c r="AV55" s="185" t="str">
        <f t="shared" si="17"/>
        <v/>
      </c>
      <c r="AW55" s="190" t="str">
        <f t="shared" si="18"/>
        <v/>
      </c>
      <c r="AX55" s="185" t="str">
        <f t="shared" si="19"/>
        <v/>
      </c>
      <c r="AY55" s="191"/>
      <c r="AZ55" s="192" t="str">
        <f t="shared" ca="1" si="20"/>
        <v/>
      </c>
      <c r="BA55" s="193" t="str">
        <f t="shared" ca="1" si="21"/>
        <v/>
      </c>
      <c r="BB55" s="194" t="str">
        <f t="shared" ca="1" si="22"/>
        <v/>
      </c>
      <c r="BC55" s="195" t="str">
        <f t="shared" ca="1" si="9"/>
        <v/>
      </c>
      <c r="BE55" s="31" t="str">
        <f t="shared" ca="1" si="23"/>
        <v/>
      </c>
    </row>
    <row r="56" spans="1:57" s="185" customFormat="1" ht="14.1" customHeight="1" x14ac:dyDescent="0.3">
      <c r="A56" s="100" t="str">
        <f t="shared" ca="1" si="10"/>
        <v/>
      </c>
      <c r="B56" s="172"/>
      <c r="C56" s="172" t="s">
        <v>38</v>
      </c>
      <c r="D56" s="172" t="s">
        <v>38</v>
      </c>
      <c r="E56" s="172" t="s">
        <v>240</v>
      </c>
      <c r="F56" s="172"/>
      <c r="G56" s="172"/>
      <c r="H56" s="172"/>
      <c r="I56" s="172"/>
      <c r="J56" s="172"/>
      <c r="L56" s="196">
        <v>10</v>
      </c>
      <c r="M56" s="197"/>
      <c r="N56" s="197"/>
      <c r="X56" s="186"/>
      <c r="Y56" s="187"/>
      <c r="AA56" s="188"/>
      <c r="AB56" s="189"/>
      <c r="AC56" s="187">
        <f t="shared" si="11"/>
        <v>-1</v>
      </c>
      <c r="AD56" s="185">
        <v>-1</v>
      </c>
      <c r="AE56" s="187"/>
      <c r="AG56" s="187"/>
      <c r="AI56" s="186">
        <f t="shared" si="0"/>
        <v>3</v>
      </c>
      <c r="AJ56" s="185" t="str">
        <f>IF($AI57&gt;$AI56, IFERROR(MATCH($AI56, $AI57:$AI$100, 0)-1, ROW($AJ$100)-ROW()), "")</f>
        <v/>
      </c>
      <c r="AK56" s="187" t="str">
        <f t="shared" ca="1" si="24"/>
        <v/>
      </c>
      <c r="AL56" s="185" t="str">
        <f t="shared" ca="1" si="24"/>
        <v/>
      </c>
      <c r="AM56" s="190" t="str">
        <f t="shared" ca="1" si="25"/>
        <v/>
      </c>
      <c r="AN56" s="185" t="str">
        <f t="shared" ca="1" si="25"/>
        <v/>
      </c>
      <c r="AO56" s="113" t="str">
        <f t="shared" si="12"/>
        <v/>
      </c>
      <c r="AP56" s="33" t="str">
        <f t="shared" si="13"/>
        <v/>
      </c>
      <c r="AQ56" s="116" t="str">
        <f t="shared" si="14"/>
        <v/>
      </c>
      <c r="AR56" s="33" t="str">
        <f t="shared" si="14"/>
        <v/>
      </c>
      <c r="AS56" s="190" t="str">
        <f t="shared" ca="1" si="15"/>
        <v/>
      </c>
      <c r="AT56" s="185" t="str">
        <f t="shared" ca="1" si="16"/>
        <v/>
      </c>
      <c r="AU56" s="190" t="str">
        <f t="shared" si="17"/>
        <v/>
      </c>
      <c r="AV56" s="185" t="str">
        <f t="shared" si="17"/>
        <v/>
      </c>
      <c r="AW56" s="190" t="str">
        <f t="shared" si="18"/>
        <v/>
      </c>
      <c r="AX56" s="185" t="str">
        <f t="shared" si="19"/>
        <v/>
      </c>
      <c r="AY56" s="191"/>
      <c r="AZ56" s="192" t="str">
        <f t="shared" ca="1" si="20"/>
        <v/>
      </c>
      <c r="BA56" s="193" t="str">
        <f t="shared" ca="1" si="21"/>
        <v/>
      </c>
      <c r="BB56" s="194" t="str">
        <f t="shared" ca="1" si="22"/>
        <v/>
      </c>
      <c r="BC56" s="195" t="str">
        <f t="shared" ca="1" si="9"/>
        <v/>
      </c>
      <c r="BE56" s="31" t="str">
        <f t="shared" ca="1" si="23"/>
        <v/>
      </c>
    </row>
    <row r="57" spans="1:57" s="185" customFormat="1" ht="14.1" customHeight="1" x14ac:dyDescent="0.3">
      <c r="A57" s="100" t="str">
        <f t="shared" ca="1" si="10"/>
        <v/>
      </c>
      <c r="B57" s="172"/>
      <c r="C57" s="172" t="s">
        <v>38</v>
      </c>
      <c r="D57" s="172" t="s">
        <v>38</v>
      </c>
      <c r="E57" s="172" t="s">
        <v>241</v>
      </c>
      <c r="F57" s="172"/>
      <c r="G57" s="172"/>
      <c r="H57" s="172"/>
      <c r="I57" s="172"/>
      <c r="J57" s="172"/>
      <c r="L57" s="196">
        <v>12</v>
      </c>
      <c r="M57" s="197"/>
      <c r="N57" s="197"/>
      <c r="X57" s="186"/>
      <c r="Y57" s="187"/>
      <c r="AA57" s="188"/>
      <c r="AB57" s="189"/>
      <c r="AC57" s="187">
        <f t="shared" si="11"/>
        <v>-1</v>
      </c>
      <c r="AD57" s="185">
        <v>-1</v>
      </c>
      <c r="AE57" s="187"/>
      <c r="AG57" s="187"/>
      <c r="AI57" s="186">
        <f t="shared" si="0"/>
        <v>3</v>
      </c>
      <c r="AJ57" s="185" t="str">
        <f>IF($AI58&gt;$AI57, IFERROR(MATCH($AI57, $AI58:$AI$100, 0)-1, ROW($AJ$100)-ROW()), "")</f>
        <v/>
      </c>
      <c r="AK57" s="187" t="str">
        <f t="shared" ca="1" si="24"/>
        <v/>
      </c>
      <c r="AL57" s="185" t="str">
        <f t="shared" ca="1" si="24"/>
        <v/>
      </c>
      <c r="AM57" s="190" t="str">
        <f t="shared" ca="1" si="25"/>
        <v/>
      </c>
      <c r="AN57" s="185" t="str">
        <f t="shared" ca="1" si="25"/>
        <v/>
      </c>
      <c r="AO57" s="113" t="str">
        <f t="shared" si="12"/>
        <v/>
      </c>
      <c r="AP57" s="33" t="str">
        <f t="shared" si="13"/>
        <v/>
      </c>
      <c r="AQ57" s="116" t="str">
        <f t="shared" si="14"/>
        <v/>
      </c>
      <c r="AR57" s="33" t="str">
        <f t="shared" si="14"/>
        <v/>
      </c>
      <c r="AS57" s="190" t="str">
        <f t="shared" ca="1" si="15"/>
        <v/>
      </c>
      <c r="AT57" s="185" t="str">
        <f t="shared" ca="1" si="16"/>
        <v/>
      </c>
      <c r="AU57" s="190" t="str">
        <f t="shared" si="17"/>
        <v/>
      </c>
      <c r="AV57" s="185" t="str">
        <f t="shared" si="17"/>
        <v/>
      </c>
      <c r="AW57" s="190" t="str">
        <f t="shared" si="18"/>
        <v/>
      </c>
      <c r="AX57" s="185" t="str">
        <f t="shared" si="19"/>
        <v/>
      </c>
      <c r="AY57" s="191"/>
      <c r="AZ57" s="192" t="str">
        <f t="shared" ca="1" si="20"/>
        <v/>
      </c>
      <c r="BA57" s="193" t="str">
        <f t="shared" ca="1" si="21"/>
        <v/>
      </c>
      <c r="BB57" s="194" t="str">
        <f t="shared" ca="1" si="22"/>
        <v/>
      </c>
      <c r="BC57" s="195" t="str">
        <f t="shared" ca="1" si="9"/>
        <v/>
      </c>
      <c r="BE57" s="31" t="str">
        <f t="shared" ca="1" si="23"/>
        <v/>
      </c>
    </row>
    <row r="58" spans="1:57" s="185" customFormat="1" ht="14.1" customHeight="1" x14ac:dyDescent="0.3">
      <c r="A58" s="100" t="str">
        <f t="shared" ca="1" si="10"/>
        <v/>
      </c>
      <c r="B58" s="172"/>
      <c r="C58" s="172" t="s">
        <v>38</v>
      </c>
      <c r="D58" s="172" t="s">
        <v>38</v>
      </c>
      <c r="E58" s="172" t="s">
        <v>242</v>
      </c>
      <c r="F58" s="172"/>
      <c r="G58" s="172"/>
      <c r="H58" s="172"/>
      <c r="I58" s="172"/>
      <c r="J58" s="172"/>
      <c r="L58" s="196">
        <v>13</v>
      </c>
      <c r="M58" s="197">
        <f>SUM(M59:M62)</f>
        <v>0</v>
      </c>
      <c r="N58" s="197"/>
      <c r="X58" s="186"/>
      <c r="Y58" s="187"/>
      <c r="AA58" s="188"/>
      <c r="AB58" s="189"/>
      <c r="AC58" s="187">
        <f t="shared" si="11"/>
        <v>-1</v>
      </c>
      <c r="AD58" s="185">
        <v>-1</v>
      </c>
      <c r="AE58" s="187"/>
      <c r="AG58" s="187"/>
      <c r="AI58" s="186">
        <f t="shared" si="0"/>
        <v>3</v>
      </c>
      <c r="AJ58" s="185">
        <f>IF($AI59&gt;$AI58, IFERROR(MATCH($AI58, $AI59:$AI$100, 0)-1, ROW($AJ$100)-ROW()), "")</f>
        <v>4</v>
      </c>
      <c r="AK58" s="187" t="str">
        <f t="shared" ca="1" si="24"/>
        <v/>
      </c>
      <c r="AL58" s="185" t="str">
        <f t="shared" ca="1" si="24"/>
        <v/>
      </c>
      <c r="AM58" s="190" t="str">
        <f t="shared" ca="1" si="25"/>
        <v/>
      </c>
      <c r="AN58" s="185" t="str">
        <f t="shared" ca="1" si="25"/>
        <v/>
      </c>
      <c r="AO58" s="113" t="str">
        <f t="shared" si="12"/>
        <v/>
      </c>
      <c r="AP58" s="33" t="str">
        <f t="shared" si="13"/>
        <v/>
      </c>
      <c r="AQ58" s="116" t="str">
        <f t="shared" si="14"/>
        <v/>
      </c>
      <c r="AR58" s="33" t="str">
        <f t="shared" si="14"/>
        <v/>
      </c>
      <c r="AS58" s="190" t="str">
        <f t="shared" ca="1" si="15"/>
        <v/>
      </c>
      <c r="AT58" s="185" t="str">
        <f t="shared" ca="1" si="16"/>
        <v/>
      </c>
      <c r="AU58" s="190" t="str">
        <f t="shared" si="17"/>
        <v/>
      </c>
      <c r="AV58" s="185" t="str">
        <f t="shared" si="17"/>
        <v/>
      </c>
      <c r="AW58" s="190" t="str">
        <f t="shared" si="18"/>
        <v/>
      </c>
      <c r="AX58" s="185" t="str">
        <f t="shared" si="19"/>
        <v/>
      </c>
      <c r="AY58" s="191"/>
      <c r="AZ58" s="192" t="str">
        <f t="shared" ca="1" si="20"/>
        <v/>
      </c>
      <c r="BA58" s="193" t="str">
        <f t="shared" ca="1" si="21"/>
        <v/>
      </c>
      <c r="BB58" s="194" t="str">
        <f t="shared" ca="1" si="22"/>
        <v/>
      </c>
      <c r="BC58" s="195" t="str">
        <f t="shared" ca="1" si="9"/>
        <v/>
      </c>
      <c r="BE58" s="31" t="str">
        <f t="shared" ca="1" si="23"/>
        <v/>
      </c>
    </row>
    <row r="59" spans="1:57" s="185" customFormat="1" ht="14.1" customHeight="1" x14ac:dyDescent="0.3">
      <c r="A59" s="100" t="str">
        <f t="shared" ca="1" si="10"/>
        <v/>
      </c>
      <c r="B59" s="172"/>
      <c r="C59" s="172" t="s">
        <v>38</v>
      </c>
      <c r="D59" s="172" t="s">
        <v>38</v>
      </c>
      <c r="E59" s="172" t="s">
        <v>38</v>
      </c>
      <c r="F59" s="172" t="s">
        <v>243</v>
      </c>
      <c r="G59" s="172"/>
      <c r="H59" s="172"/>
      <c r="I59" s="172"/>
      <c r="J59" s="172"/>
      <c r="L59" s="196">
        <v>130</v>
      </c>
      <c r="M59" s="197"/>
      <c r="N59" s="197"/>
      <c r="X59" s="186"/>
      <c r="Y59" s="187"/>
      <c r="AA59" s="188"/>
      <c r="AB59" s="189"/>
      <c r="AC59" s="187">
        <f t="shared" si="11"/>
        <v>-1</v>
      </c>
      <c r="AD59" s="185">
        <v>-1</v>
      </c>
      <c r="AE59" s="187"/>
      <c r="AG59" s="187"/>
      <c r="AI59" s="186">
        <f t="shared" si="0"/>
        <v>4</v>
      </c>
      <c r="AJ59" s="185" t="str">
        <f>IF($AI60&gt;$AI59, IFERROR(MATCH($AI59, $AI60:$AI$100, 0)-1, ROW($AJ$100)-ROW()), "")</f>
        <v/>
      </c>
      <c r="AK59" s="187" t="str">
        <f t="shared" ca="1" si="24"/>
        <v/>
      </c>
      <c r="AL59" s="185" t="str">
        <f t="shared" ca="1" si="24"/>
        <v/>
      </c>
      <c r="AM59" s="190" t="str">
        <f t="shared" ca="1" si="25"/>
        <v/>
      </c>
      <c r="AN59" s="185" t="str">
        <f t="shared" ca="1" si="25"/>
        <v/>
      </c>
      <c r="AO59" s="113" t="str">
        <f t="shared" si="12"/>
        <v/>
      </c>
      <c r="AP59" s="33" t="str">
        <f t="shared" si="13"/>
        <v/>
      </c>
      <c r="AQ59" s="116" t="str">
        <f t="shared" si="14"/>
        <v/>
      </c>
      <c r="AR59" s="33" t="str">
        <f t="shared" si="14"/>
        <v/>
      </c>
      <c r="AS59" s="190" t="str">
        <f t="shared" ca="1" si="15"/>
        <v/>
      </c>
      <c r="AT59" s="185" t="str">
        <f t="shared" ca="1" si="16"/>
        <v/>
      </c>
      <c r="AU59" s="190" t="str">
        <f t="shared" si="17"/>
        <v/>
      </c>
      <c r="AV59" s="185" t="str">
        <f t="shared" si="17"/>
        <v/>
      </c>
      <c r="AW59" s="190" t="str">
        <f t="shared" si="18"/>
        <v/>
      </c>
      <c r="AX59" s="185" t="str">
        <f t="shared" si="19"/>
        <v/>
      </c>
      <c r="AY59" s="191"/>
      <c r="AZ59" s="192" t="str">
        <f t="shared" ca="1" si="20"/>
        <v/>
      </c>
      <c r="BA59" s="193" t="str">
        <f t="shared" ca="1" si="21"/>
        <v/>
      </c>
      <c r="BB59" s="194" t="str">
        <f t="shared" ca="1" si="22"/>
        <v/>
      </c>
      <c r="BC59" s="195" t="str">
        <f t="shared" ca="1" si="9"/>
        <v/>
      </c>
      <c r="BE59" s="31" t="str">
        <f t="shared" ca="1" si="23"/>
        <v/>
      </c>
    </row>
    <row r="60" spans="1:57" s="185" customFormat="1" ht="14.1" customHeight="1" x14ac:dyDescent="0.3">
      <c r="A60" s="100" t="str">
        <f t="shared" ca="1" si="10"/>
        <v/>
      </c>
      <c r="B60" s="172"/>
      <c r="C60" s="172" t="s">
        <v>38</v>
      </c>
      <c r="D60" s="172" t="s">
        <v>38</v>
      </c>
      <c r="E60" s="172" t="s">
        <v>38</v>
      </c>
      <c r="F60" s="172" t="s">
        <v>244</v>
      </c>
      <c r="G60" s="172"/>
      <c r="H60" s="172"/>
      <c r="I60" s="172"/>
      <c r="J60" s="172"/>
      <c r="L60" s="196">
        <v>131</v>
      </c>
      <c r="M60" s="197"/>
      <c r="N60" s="197"/>
      <c r="X60" s="186"/>
      <c r="Y60" s="187"/>
      <c r="AA60" s="188"/>
      <c r="AB60" s="189"/>
      <c r="AC60" s="187">
        <f t="shared" si="11"/>
        <v>-1</v>
      </c>
      <c r="AD60" s="185">
        <v>-1</v>
      </c>
      <c r="AE60" s="187"/>
      <c r="AG60" s="187"/>
      <c r="AI60" s="186">
        <f t="shared" si="0"/>
        <v>4</v>
      </c>
      <c r="AJ60" s="185" t="str">
        <f>IF($AI61&gt;$AI60, IFERROR(MATCH($AI60, $AI61:$AI$100, 0)-1, ROW($AJ$100)-ROW()), "")</f>
        <v/>
      </c>
      <c r="AK60" s="187" t="str">
        <f t="shared" ca="1" si="24"/>
        <v/>
      </c>
      <c r="AL60" s="185" t="str">
        <f t="shared" ca="1" si="24"/>
        <v/>
      </c>
      <c r="AM60" s="190" t="str">
        <f t="shared" ca="1" si="25"/>
        <v/>
      </c>
      <c r="AN60" s="185" t="str">
        <f t="shared" ca="1" si="25"/>
        <v/>
      </c>
      <c r="AO60" s="113" t="str">
        <f t="shared" si="12"/>
        <v/>
      </c>
      <c r="AP60" s="33" t="str">
        <f t="shared" si="13"/>
        <v/>
      </c>
      <c r="AQ60" s="116" t="str">
        <f t="shared" si="14"/>
        <v/>
      </c>
      <c r="AR60" s="33" t="str">
        <f t="shared" si="14"/>
        <v/>
      </c>
      <c r="AS60" s="190" t="str">
        <f t="shared" ca="1" si="15"/>
        <v/>
      </c>
      <c r="AT60" s="185" t="str">
        <f t="shared" ca="1" si="16"/>
        <v/>
      </c>
      <c r="AU60" s="190" t="str">
        <f t="shared" si="17"/>
        <v/>
      </c>
      <c r="AV60" s="185" t="str">
        <f t="shared" si="17"/>
        <v/>
      </c>
      <c r="AW60" s="190" t="str">
        <f t="shared" si="18"/>
        <v/>
      </c>
      <c r="AX60" s="185" t="str">
        <f t="shared" si="19"/>
        <v/>
      </c>
      <c r="AY60" s="191"/>
      <c r="AZ60" s="192" t="str">
        <f t="shared" ca="1" si="20"/>
        <v/>
      </c>
      <c r="BA60" s="193" t="str">
        <f t="shared" ca="1" si="21"/>
        <v/>
      </c>
      <c r="BB60" s="194" t="str">
        <f t="shared" ca="1" si="22"/>
        <v/>
      </c>
      <c r="BC60" s="195" t="str">
        <f t="shared" ca="1" si="9"/>
        <v/>
      </c>
      <c r="BE60" s="31" t="str">
        <f t="shared" ca="1" si="23"/>
        <v/>
      </c>
    </row>
    <row r="61" spans="1:57" s="185" customFormat="1" ht="14.1" customHeight="1" x14ac:dyDescent="0.3">
      <c r="A61" s="100" t="str">
        <f t="shared" ca="1" si="10"/>
        <v/>
      </c>
      <c r="B61" s="172"/>
      <c r="C61" s="172" t="s">
        <v>38</v>
      </c>
      <c r="D61" s="172" t="s">
        <v>38</v>
      </c>
      <c r="E61" s="172" t="s">
        <v>38</v>
      </c>
      <c r="F61" s="172" t="s">
        <v>245</v>
      </c>
      <c r="G61" s="172"/>
      <c r="H61" s="172"/>
      <c r="I61" s="172"/>
      <c r="J61" s="172"/>
      <c r="L61" s="196">
        <v>132</v>
      </c>
      <c r="M61" s="197"/>
      <c r="N61" s="197"/>
      <c r="X61" s="186"/>
      <c r="Y61" s="187"/>
      <c r="AA61" s="188"/>
      <c r="AB61" s="189"/>
      <c r="AC61" s="187">
        <f t="shared" si="11"/>
        <v>-1</v>
      </c>
      <c r="AD61" s="185">
        <v>-1</v>
      </c>
      <c r="AE61" s="187"/>
      <c r="AG61" s="187"/>
      <c r="AI61" s="186">
        <f t="shared" si="0"/>
        <v>4</v>
      </c>
      <c r="AJ61" s="185" t="str">
        <f>IF($AI62&gt;$AI61, IFERROR(MATCH($AI61, $AI62:$AI$100, 0)-1, ROW($AJ$100)-ROW()), "")</f>
        <v/>
      </c>
      <c r="AK61" s="187" t="str">
        <f t="shared" ca="1" si="24"/>
        <v/>
      </c>
      <c r="AL61" s="185" t="str">
        <f t="shared" ca="1" si="24"/>
        <v/>
      </c>
      <c r="AM61" s="190" t="str">
        <f t="shared" ca="1" si="25"/>
        <v/>
      </c>
      <c r="AN61" s="185" t="str">
        <f t="shared" ca="1" si="25"/>
        <v/>
      </c>
      <c r="AO61" s="113" t="str">
        <f t="shared" si="12"/>
        <v/>
      </c>
      <c r="AP61" s="33" t="str">
        <f t="shared" si="13"/>
        <v/>
      </c>
      <c r="AQ61" s="116" t="str">
        <f t="shared" si="14"/>
        <v/>
      </c>
      <c r="AR61" s="33" t="str">
        <f t="shared" si="14"/>
        <v/>
      </c>
      <c r="AS61" s="190" t="str">
        <f t="shared" ca="1" si="15"/>
        <v/>
      </c>
      <c r="AT61" s="185" t="str">
        <f t="shared" ca="1" si="16"/>
        <v/>
      </c>
      <c r="AU61" s="190" t="str">
        <f t="shared" si="17"/>
        <v/>
      </c>
      <c r="AV61" s="185" t="str">
        <f t="shared" si="17"/>
        <v/>
      </c>
      <c r="AW61" s="190" t="str">
        <f t="shared" si="18"/>
        <v/>
      </c>
      <c r="AX61" s="185" t="str">
        <f t="shared" si="19"/>
        <v/>
      </c>
      <c r="AY61" s="191"/>
      <c r="AZ61" s="192" t="str">
        <f t="shared" ca="1" si="20"/>
        <v/>
      </c>
      <c r="BA61" s="193" t="str">
        <f t="shared" ca="1" si="21"/>
        <v/>
      </c>
      <c r="BB61" s="194" t="str">
        <f t="shared" ca="1" si="22"/>
        <v/>
      </c>
      <c r="BC61" s="195" t="str">
        <f t="shared" ca="1" si="9"/>
        <v/>
      </c>
      <c r="BE61" s="31" t="str">
        <f t="shared" ca="1" si="23"/>
        <v/>
      </c>
    </row>
    <row r="62" spans="1:57" s="185" customFormat="1" ht="14.1" customHeight="1" x14ac:dyDescent="0.3">
      <c r="A62" s="100" t="str">
        <f t="shared" ca="1" si="10"/>
        <v/>
      </c>
      <c r="B62" s="172"/>
      <c r="C62" s="172" t="s">
        <v>38</v>
      </c>
      <c r="D62" s="172" t="s">
        <v>38</v>
      </c>
      <c r="E62" s="172" t="s">
        <v>38</v>
      </c>
      <c r="F62" s="172" t="s">
        <v>246</v>
      </c>
      <c r="G62" s="172"/>
      <c r="H62" s="172"/>
      <c r="I62" s="172"/>
      <c r="J62" s="172"/>
      <c r="L62" s="196">
        <v>139</v>
      </c>
      <c r="M62" s="197"/>
      <c r="N62" s="197"/>
      <c r="X62" s="186"/>
      <c r="Y62" s="187"/>
      <c r="AA62" s="188"/>
      <c r="AB62" s="189"/>
      <c r="AC62" s="187">
        <f t="shared" si="11"/>
        <v>-1</v>
      </c>
      <c r="AD62" s="185">
        <v>-1</v>
      </c>
      <c r="AE62" s="187"/>
      <c r="AG62" s="187"/>
      <c r="AI62" s="186">
        <f t="shared" si="0"/>
        <v>4</v>
      </c>
      <c r="AJ62" s="185" t="str">
        <f>IF($AI63&gt;$AI62, IFERROR(MATCH($AI62, $AI63:$AI$100, 0)-1, ROW($AJ$100)-ROW()), "")</f>
        <v/>
      </c>
      <c r="AK62" s="187" t="str">
        <f t="shared" ca="1" si="24"/>
        <v/>
      </c>
      <c r="AL62" s="185" t="str">
        <f t="shared" ca="1" si="24"/>
        <v/>
      </c>
      <c r="AM62" s="190" t="str">
        <f t="shared" ca="1" si="25"/>
        <v/>
      </c>
      <c r="AN62" s="185" t="str">
        <f t="shared" ca="1" si="25"/>
        <v/>
      </c>
      <c r="AO62" s="113" t="str">
        <f t="shared" si="12"/>
        <v/>
      </c>
      <c r="AP62" s="33" t="str">
        <f t="shared" si="13"/>
        <v/>
      </c>
      <c r="AQ62" s="116" t="str">
        <f t="shared" si="14"/>
        <v/>
      </c>
      <c r="AR62" s="33" t="str">
        <f t="shared" si="14"/>
        <v/>
      </c>
      <c r="AS62" s="190" t="str">
        <f t="shared" ca="1" si="15"/>
        <v/>
      </c>
      <c r="AT62" s="185" t="str">
        <f t="shared" ca="1" si="16"/>
        <v/>
      </c>
      <c r="AU62" s="190" t="str">
        <f t="shared" si="17"/>
        <v/>
      </c>
      <c r="AV62" s="185" t="str">
        <f t="shared" si="17"/>
        <v/>
      </c>
      <c r="AW62" s="190" t="str">
        <f t="shared" si="18"/>
        <v/>
      </c>
      <c r="AX62" s="185" t="str">
        <f t="shared" si="19"/>
        <v/>
      </c>
      <c r="AY62" s="191"/>
      <c r="AZ62" s="192" t="str">
        <f t="shared" ca="1" si="20"/>
        <v/>
      </c>
      <c r="BA62" s="193" t="str">
        <f t="shared" ca="1" si="21"/>
        <v/>
      </c>
      <c r="BB62" s="194" t="str">
        <f t="shared" ca="1" si="22"/>
        <v/>
      </c>
      <c r="BC62" s="195" t="str">
        <f t="shared" ca="1" si="9"/>
        <v/>
      </c>
      <c r="BE62" s="31" t="str">
        <f t="shared" ca="1" si="23"/>
        <v/>
      </c>
    </row>
    <row r="63" spans="1:57" s="185" customFormat="1" ht="14.1" customHeight="1" x14ac:dyDescent="0.3">
      <c r="A63" s="100" t="str">
        <f t="shared" ca="1" si="10"/>
        <v/>
      </c>
      <c r="B63" s="172"/>
      <c r="C63" s="172" t="s">
        <v>38</v>
      </c>
      <c r="D63" s="172" t="s">
        <v>38</v>
      </c>
      <c r="E63" s="172" t="s">
        <v>247</v>
      </c>
      <c r="F63" s="172"/>
      <c r="G63" s="172"/>
      <c r="H63" s="172"/>
      <c r="I63" s="172"/>
      <c r="J63" s="172"/>
      <c r="L63" s="196">
        <v>14</v>
      </c>
      <c r="M63" s="197"/>
      <c r="N63" s="197"/>
      <c r="X63" s="186"/>
      <c r="Y63" s="187">
        <v>1</v>
      </c>
      <c r="AA63" s="188"/>
      <c r="AB63" s="189"/>
      <c r="AC63" s="187">
        <f t="shared" si="11"/>
        <v>-1</v>
      </c>
      <c r="AD63" s="185">
        <v>-1</v>
      </c>
      <c r="AE63" s="187"/>
      <c r="AG63" s="187"/>
      <c r="AI63" s="186">
        <f t="shared" si="0"/>
        <v>3</v>
      </c>
      <c r="AJ63" s="185" t="str">
        <f>IF($AI64&gt;$AI63, IFERROR(MATCH($AI63, $AI64:$AI$100, 0)-1, ROW($AJ$100)-ROW()), "")</f>
        <v/>
      </c>
      <c r="AK63" s="187" t="str">
        <f t="shared" ca="1" si="24"/>
        <v/>
      </c>
      <c r="AL63" s="185" t="str">
        <f t="shared" ca="1" si="24"/>
        <v/>
      </c>
      <c r="AM63" s="190" t="str">
        <f t="shared" ca="1" si="25"/>
        <v/>
      </c>
      <c r="AN63" s="185" t="str">
        <f t="shared" ca="1" si="25"/>
        <v/>
      </c>
      <c r="AO63" s="113" t="str">
        <f t="shared" si="12"/>
        <v/>
      </c>
      <c r="AP63" s="33" t="str">
        <f t="shared" si="13"/>
        <v/>
      </c>
      <c r="AQ63" s="116" t="str">
        <f t="shared" si="14"/>
        <v/>
      </c>
      <c r="AR63" s="33" t="str">
        <f t="shared" si="14"/>
        <v/>
      </c>
      <c r="AS63" s="190" t="str">
        <f t="shared" ca="1" si="15"/>
        <v/>
      </c>
      <c r="AT63" s="185" t="str">
        <f t="shared" ca="1" si="16"/>
        <v/>
      </c>
      <c r="AU63" s="190" t="str">
        <f t="shared" si="17"/>
        <v/>
      </c>
      <c r="AV63" s="185" t="str">
        <f t="shared" si="17"/>
        <v/>
      </c>
      <c r="AW63" s="190" t="str">
        <f t="shared" si="18"/>
        <v/>
      </c>
      <c r="AX63" s="185" t="str">
        <f t="shared" si="19"/>
        <v/>
      </c>
      <c r="AY63" s="191"/>
      <c r="AZ63" s="192" t="str">
        <f t="shared" ca="1" si="20"/>
        <v/>
      </c>
      <c r="BA63" s="193" t="str">
        <f t="shared" ca="1" si="21"/>
        <v/>
      </c>
      <c r="BB63" s="194" t="str">
        <f t="shared" ca="1" si="22"/>
        <v/>
      </c>
      <c r="BC63" s="195" t="str">
        <f t="shared" ca="1" si="9"/>
        <v/>
      </c>
      <c r="BE63" s="31" t="str">
        <f t="shared" ca="1" si="23"/>
        <v/>
      </c>
    </row>
    <row r="64" spans="1:57" s="185" customFormat="1" ht="14.1" customHeight="1" x14ac:dyDescent="0.3">
      <c r="A64" s="100" t="str">
        <f t="shared" ca="1" si="10"/>
        <v/>
      </c>
      <c r="B64" s="172"/>
      <c r="C64" s="172" t="s">
        <v>38</v>
      </c>
      <c r="D64" s="172" t="s">
        <v>38</v>
      </c>
      <c r="E64" s="172" t="s">
        <v>248</v>
      </c>
      <c r="F64" s="172"/>
      <c r="G64" s="172"/>
      <c r="H64" s="172"/>
      <c r="I64" s="172"/>
      <c r="J64" s="172"/>
      <c r="L64" s="196">
        <v>15</v>
      </c>
      <c r="M64" s="197"/>
      <c r="N64" s="197"/>
      <c r="X64" s="186"/>
      <c r="Y64" s="187"/>
      <c r="AA64" s="188"/>
      <c r="AB64" s="189"/>
      <c r="AC64" s="187">
        <f t="shared" si="11"/>
        <v>-1</v>
      </c>
      <c r="AD64" s="185">
        <v>-1</v>
      </c>
      <c r="AE64" s="187"/>
      <c r="AG64" s="187"/>
      <c r="AI64" s="186">
        <f t="shared" si="0"/>
        <v>3</v>
      </c>
      <c r="AJ64" s="185" t="str">
        <f>IF($AI65&gt;$AI64, IFERROR(MATCH($AI64, $AI65:$AI$100, 0)-1, ROW($AJ$100)-ROW()), "")</f>
        <v/>
      </c>
      <c r="AK64" s="187" t="str">
        <f t="shared" ca="1" si="24"/>
        <v/>
      </c>
      <c r="AL64" s="185" t="str">
        <f t="shared" ca="1" si="24"/>
        <v/>
      </c>
      <c r="AM64" s="190" t="str">
        <f t="shared" ca="1" si="25"/>
        <v/>
      </c>
      <c r="AN64" s="185" t="str">
        <f t="shared" ca="1" si="25"/>
        <v/>
      </c>
      <c r="AO64" s="113" t="str">
        <f t="shared" si="12"/>
        <v/>
      </c>
      <c r="AP64" s="33" t="str">
        <f t="shared" si="13"/>
        <v/>
      </c>
      <c r="AQ64" s="116" t="str">
        <f t="shared" si="14"/>
        <v/>
      </c>
      <c r="AR64" s="33" t="str">
        <f t="shared" si="14"/>
        <v/>
      </c>
      <c r="AS64" s="190" t="str">
        <f t="shared" ca="1" si="15"/>
        <v/>
      </c>
      <c r="AT64" s="185" t="str">
        <f t="shared" ca="1" si="16"/>
        <v/>
      </c>
      <c r="AU64" s="190" t="str">
        <f t="shared" si="17"/>
        <v/>
      </c>
      <c r="AV64" s="185" t="str">
        <f t="shared" si="17"/>
        <v/>
      </c>
      <c r="AW64" s="190" t="str">
        <f t="shared" si="18"/>
        <v/>
      </c>
      <c r="AX64" s="185" t="str">
        <f t="shared" si="19"/>
        <v/>
      </c>
      <c r="AY64" s="191"/>
      <c r="AZ64" s="192" t="str">
        <f t="shared" ca="1" si="20"/>
        <v/>
      </c>
      <c r="BA64" s="193" t="str">
        <f t="shared" ca="1" si="21"/>
        <v/>
      </c>
      <c r="BB64" s="194" t="str">
        <f t="shared" ca="1" si="22"/>
        <v/>
      </c>
      <c r="BC64" s="195" t="str">
        <f t="shared" ca="1" si="9"/>
        <v/>
      </c>
      <c r="BE64" s="31" t="str">
        <f t="shared" ca="1" si="23"/>
        <v/>
      </c>
    </row>
    <row r="65" spans="1:57" s="185" customFormat="1" ht="14.1" customHeight="1" x14ac:dyDescent="0.3">
      <c r="A65" s="100" t="str">
        <f t="shared" ca="1" si="10"/>
        <v/>
      </c>
      <c r="B65" s="172"/>
      <c r="C65" s="172" t="s">
        <v>38</v>
      </c>
      <c r="D65" s="172" t="s">
        <v>249</v>
      </c>
      <c r="E65" s="172"/>
      <c r="F65" s="172"/>
      <c r="G65" s="172"/>
      <c r="H65" s="172"/>
      <c r="I65" s="172"/>
      <c r="J65" s="172"/>
      <c r="L65" s="196">
        <v>16</v>
      </c>
      <c r="M65" s="197">
        <f>SUM(M66,M72:M73)</f>
        <v>0</v>
      </c>
      <c r="N65" s="197"/>
      <c r="X65" s="186"/>
      <c r="Y65" s="187"/>
      <c r="AA65" s="188"/>
      <c r="AB65" s="189"/>
      <c r="AC65" s="187">
        <f t="shared" si="11"/>
        <v>-1</v>
      </c>
      <c r="AD65" s="185">
        <v>-1</v>
      </c>
      <c r="AE65" s="187"/>
      <c r="AG65" s="187"/>
      <c r="AI65" s="186">
        <f t="shared" si="0"/>
        <v>2</v>
      </c>
      <c r="AJ65" s="185">
        <f>IF($AI66&gt;$AI65, IFERROR(MATCH($AI65, $AI66:$AI$100, 0)-1, ROW($AJ$100)-ROW()), "")</f>
        <v>8</v>
      </c>
      <c r="AK65" s="187" t="str">
        <f t="shared" ca="1" si="24"/>
        <v/>
      </c>
      <c r="AL65" s="185" t="str">
        <f t="shared" ca="1" si="24"/>
        <v/>
      </c>
      <c r="AM65" s="190" t="str">
        <f t="shared" ca="1" si="25"/>
        <v/>
      </c>
      <c r="AN65" s="185" t="str">
        <f t="shared" ca="1" si="25"/>
        <v/>
      </c>
      <c r="AO65" s="113" t="str">
        <f t="shared" si="12"/>
        <v/>
      </c>
      <c r="AP65" s="33" t="str">
        <f t="shared" si="13"/>
        <v/>
      </c>
      <c r="AQ65" s="116" t="str">
        <f t="shared" si="14"/>
        <v/>
      </c>
      <c r="AR65" s="33" t="str">
        <f t="shared" si="14"/>
        <v/>
      </c>
      <c r="AS65" s="190" t="str">
        <f t="shared" ca="1" si="15"/>
        <v/>
      </c>
      <c r="AT65" s="185" t="str">
        <f t="shared" ca="1" si="16"/>
        <v/>
      </c>
      <c r="AU65" s="190" t="str">
        <f t="shared" si="17"/>
        <v/>
      </c>
      <c r="AV65" s="185" t="str">
        <f t="shared" si="17"/>
        <v/>
      </c>
      <c r="AW65" s="190" t="str">
        <f t="shared" si="18"/>
        <v/>
      </c>
      <c r="AX65" s="185" t="str">
        <f t="shared" si="19"/>
        <v/>
      </c>
      <c r="AY65" s="191"/>
      <c r="AZ65" s="192" t="str">
        <f t="shared" ca="1" si="20"/>
        <v/>
      </c>
      <c r="BA65" s="193" t="str">
        <f t="shared" ca="1" si="21"/>
        <v/>
      </c>
      <c r="BB65" s="194" t="str">
        <f t="shared" ca="1" si="22"/>
        <v/>
      </c>
      <c r="BC65" s="195" t="str">
        <f t="shared" ca="1" si="9"/>
        <v/>
      </c>
      <c r="BE65" s="31" t="str">
        <f t="shared" ca="1" si="23"/>
        <v/>
      </c>
    </row>
    <row r="66" spans="1:57" s="185" customFormat="1" ht="14.1" customHeight="1" x14ac:dyDescent="0.3">
      <c r="A66" s="100" t="str">
        <f t="shared" ca="1" si="10"/>
        <v/>
      </c>
      <c r="B66" s="172"/>
      <c r="C66" s="172" t="s">
        <v>38</v>
      </c>
      <c r="D66" s="172"/>
      <c r="E66" s="172" t="s">
        <v>250</v>
      </c>
      <c r="F66" s="172"/>
      <c r="G66" s="172"/>
      <c r="H66" s="172"/>
      <c r="I66" s="172"/>
      <c r="J66" s="172"/>
      <c r="L66" s="196" t="s">
        <v>251</v>
      </c>
      <c r="M66" s="197">
        <f>SUM(M67:M71)</f>
        <v>0</v>
      </c>
      <c r="N66" s="197"/>
      <c r="X66" s="186"/>
      <c r="Y66" s="187"/>
      <c r="AA66" s="188"/>
      <c r="AB66" s="189"/>
      <c r="AC66" s="187">
        <f t="shared" si="11"/>
        <v>-1</v>
      </c>
      <c r="AD66" s="185">
        <v>-1</v>
      </c>
      <c r="AE66" s="187"/>
      <c r="AG66" s="187"/>
      <c r="AI66" s="186">
        <f t="shared" si="0"/>
        <v>3</v>
      </c>
      <c r="AJ66" s="185">
        <f>IF($AI67&gt;$AI66, IFERROR(MATCH($AI66, $AI67:$AI$100, 0)-1, ROW($AJ$100)-ROW()), "")</f>
        <v>5</v>
      </c>
      <c r="AK66" s="187" t="str">
        <f t="shared" ca="1" si="24"/>
        <v/>
      </c>
      <c r="AL66" s="185" t="str">
        <f t="shared" ca="1" si="24"/>
        <v/>
      </c>
      <c r="AM66" s="190" t="str">
        <f t="shared" ca="1" si="25"/>
        <v/>
      </c>
      <c r="AN66" s="185" t="str">
        <f t="shared" ca="1" si="25"/>
        <v/>
      </c>
      <c r="AO66" s="113" t="str">
        <f t="shared" si="12"/>
        <v/>
      </c>
      <c r="AP66" s="33" t="str">
        <f t="shared" si="13"/>
        <v/>
      </c>
      <c r="AQ66" s="116" t="str">
        <f t="shared" si="14"/>
        <v/>
      </c>
      <c r="AR66" s="33" t="str">
        <f t="shared" si="14"/>
        <v/>
      </c>
      <c r="AS66" s="190" t="str">
        <f t="shared" ca="1" si="15"/>
        <v/>
      </c>
      <c r="AT66" s="185" t="str">
        <f t="shared" ca="1" si="16"/>
        <v/>
      </c>
      <c r="AU66" s="190" t="str">
        <f t="shared" si="17"/>
        <v/>
      </c>
      <c r="AV66" s="185" t="str">
        <f t="shared" si="17"/>
        <v/>
      </c>
      <c r="AW66" s="190" t="str">
        <f t="shared" si="18"/>
        <v/>
      </c>
      <c r="AX66" s="185" t="str">
        <f t="shared" si="19"/>
        <v/>
      </c>
      <c r="AY66" s="191"/>
      <c r="AZ66" s="192" t="str">
        <f t="shared" ca="1" si="20"/>
        <v/>
      </c>
      <c r="BA66" s="193" t="str">
        <f t="shared" ca="1" si="21"/>
        <v/>
      </c>
      <c r="BB66" s="194" t="str">
        <f t="shared" ca="1" si="22"/>
        <v/>
      </c>
      <c r="BC66" s="195" t="str">
        <f t="shared" ca="1" si="9"/>
        <v/>
      </c>
      <c r="BE66" s="31" t="str">
        <f t="shared" ca="1" si="23"/>
        <v/>
      </c>
    </row>
    <row r="67" spans="1:57" s="185" customFormat="1" ht="14.1" customHeight="1" x14ac:dyDescent="0.3">
      <c r="A67" s="100" t="str">
        <f t="shared" ca="1" si="10"/>
        <v/>
      </c>
      <c r="B67" s="172"/>
      <c r="C67" s="172" t="s">
        <v>38</v>
      </c>
      <c r="D67" s="172"/>
      <c r="F67" s="185" t="s">
        <v>252</v>
      </c>
      <c r="L67" s="196">
        <v>160</v>
      </c>
      <c r="M67" s="197"/>
      <c r="N67" s="197"/>
      <c r="X67" s="186"/>
      <c r="Y67" s="187"/>
      <c r="AA67" s="188"/>
      <c r="AB67" s="189"/>
      <c r="AC67" s="187">
        <f t="shared" si="11"/>
        <v>-1</v>
      </c>
      <c r="AD67" s="185">
        <v>-1</v>
      </c>
      <c r="AE67" s="187"/>
      <c r="AG67" s="187"/>
      <c r="AI67" s="186">
        <f t="shared" si="0"/>
        <v>4</v>
      </c>
      <c r="AJ67" s="185" t="str">
        <f>IF($AI68&gt;$AI67, IFERROR(MATCH($AI67, $AI68:$AI$100, 0)-1, ROW($AJ$100)-ROW()), "")</f>
        <v/>
      </c>
      <c r="AK67" s="187" t="str">
        <f t="shared" ca="1" si="24"/>
        <v/>
      </c>
      <c r="AL67" s="185" t="str">
        <f t="shared" ca="1" si="24"/>
        <v/>
      </c>
      <c r="AM67" s="190" t="str">
        <f t="shared" ca="1" si="25"/>
        <v/>
      </c>
      <c r="AN67" s="185" t="str">
        <f t="shared" ca="1" si="25"/>
        <v/>
      </c>
      <c r="AO67" s="113" t="str">
        <f t="shared" si="12"/>
        <v/>
      </c>
      <c r="AP67" s="33" t="str">
        <f t="shared" si="13"/>
        <v/>
      </c>
      <c r="AQ67" s="116" t="str">
        <f t="shared" si="14"/>
        <v/>
      </c>
      <c r="AR67" s="33" t="str">
        <f t="shared" si="14"/>
        <v/>
      </c>
      <c r="AS67" s="190" t="str">
        <f t="shared" ca="1" si="15"/>
        <v/>
      </c>
      <c r="AT67" s="185" t="str">
        <f t="shared" ca="1" si="16"/>
        <v/>
      </c>
      <c r="AU67" s="190" t="str">
        <f t="shared" si="17"/>
        <v/>
      </c>
      <c r="AV67" s="185" t="str">
        <f t="shared" si="17"/>
        <v/>
      </c>
      <c r="AW67" s="190" t="str">
        <f t="shared" si="18"/>
        <v/>
      </c>
      <c r="AX67" s="185" t="str">
        <f t="shared" si="19"/>
        <v/>
      </c>
      <c r="AY67" s="191"/>
      <c r="AZ67" s="192" t="str">
        <f t="shared" ca="1" si="20"/>
        <v/>
      </c>
      <c r="BA67" s="193" t="str">
        <f t="shared" ca="1" si="21"/>
        <v/>
      </c>
      <c r="BB67" s="194" t="str">
        <f t="shared" ca="1" si="22"/>
        <v/>
      </c>
      <c r="BC67" s="195" t="str">
        <f t="shared" ca="1" si="9"/>
        <v/>
      </c>
      <c r="BE67" s="31" t="str">
        <f t="shared" ca="1" si="23"/>
        <v/>
      </c>
    </row>
    <row r="68" spans="1:57" s="185" customFormat="1" ht="14.1" customHeight="1" x14ac:dyDescent="0.3">
      <c r="A68" s="100" t="str">
        <f t="shared" ca="1" si="10"/>
        <v/>
      </c>
      <c r="B68" s="172"/>
      <c r="C68" s="172" t="s">
        <v>38</v>
      </c>
      <c r="D68" s="172"/>
      <c r="E68" s="172"/>
      <c r="F68" s="172" t="s">
        <v>155</v>
      </c>
      <c r="G68" s="172"/>
      <c r="H68" s="172"/>
      <c r="I68" s="172"/>
      <c r="J68" s="172"/>
      <c r="L68" s="196">
        <v>161</v>
      </c>
      <c r="M68" s="197"/>
      <c r="N68" s="197"/>
      <c r="X68" s="186"/>
      <c r="Y68" s="187"/>
      <c r="AA68" s="188"/>
      <c r="AB68" s="189"/>
      <c r="AC68" s="187">
        <f t="shared" si="11"/>
        <v>-1</v>
      </c>
      <c r="AD68" s="185">
        <v>-1</v>
      </c>
      <c r="AE68" s="187"/>
      <c r="AG68" s="187"/>
      <c r="AI68" s="186">
        <f t="shared" si="0"/>
        <v>4</v>
      </c>
      <c r="AJ68" s="185" t="str">
        <f>IF($AI69&gt;$AI68, IFERROR(MATCH($AI68, $AI69:$AI$100, 0)-1, ROW($AJ$100)-ROW()), "")</f>
        <v/>
      </c>
      <c r="AK68" s="187" t="str">
        <f t="shared" ca="1" si="24"/>
        <v/>
      </c>
      <c r="AL68" s="185" t="str">
        <f t="shared" ca="1" si="24"/>
        <v/>
      </c>
      <c r="AM68" s="190" t="str">
        <f t="shared" ca="1" si="25"/>
        <v/>
      </c>
      <c r="AN68" s="185" t="str">
        <f t="shared" ca="1" si="25"/>
        <v/>
      </c>
      <c r="AO68" s="113" t="str">
        <f t="shared" si="12"/>
        <v/>
      </c>
      <c r="AP68" s="33" t="str">
        <f t="shared" si="13"/>
        <v/>
      </c>
      <c r="AQ68" s="116" t="str">
        <f t="shared" si="14"/>
        <v/>
      </c>
      <c r="AR68" s="33" t="str">
        <f t="shared" si="14"/>
        <v/>
      </c>
      <c r="AS68" s="190" t="str">
        <f t="shared" ca="1" si="15"/>
        <v/>
      </c>
      <c r="AT68" s="185" t="str">
        <f t="shared" ca="1" si="16"/>
        <v/>
      </c>
      <c r="AU68" s="190" t="str">
        <f t="shared" si="17"/>
        <v/>
      </c>
      <c r="AV68" s="185" t="str">
        <f t="shared" si="17"/>
        <v/>
      </c>
      <c r="AW68" s="190" t="str">
        <f t="shared" si="18"/>
        <v/>
      </c>
      <c r="AX68" s="185" t="str">
        <f t="shared" si="19"/>
        <v/>
      </c>
      <c r="AY68" s="191"/>
      <c r="AZ68" s="192" t="str">
        <f t="shared" ca="1" si="20"/>
        <v/>
      </c>
      <c r="BA68" s="193" t="str">
        <f t="shared" ca="1" si="21"/>
        <v/>
      </c>
      <c r="BB68" s="194" t="str">
        <f t="shared" ca="1" si="22"/>
        <v/>
      </c>
      <c r="BC68" s="195" t="str">
        <f t="shared" ca="1" si="9"/>
        <v/>
      </c>
      <c r="BE68" s="31" t="str">
        <f t="shared" ca="1" si="23"/>
        <v/>
      </c>
    </row>
    <row r="69" spans="1:57" s="185" customFormat="1" ht="14.1" customHeight="1" x14ac:dyDescent="0.3">
      <c r="A69" s="100" t="str">
        <f t="shared" ca="1" si="10"/>
        <v/>
      </c>
      <c r="B69" s="172"/>
      <c r="C69" s="172" t="s">
        <v>38</v>
      </c>
      <c r="D69" s="172"/>
      <c r="E69" s="172"/>
      <c r="F69" s="172" t="s">
        <v>253</v>
      </c>
      <c r="G69" s="172"/>
      <c r="H69" s="172"/>
      <c r="I69" s="172"/>
      <c r="J69" s="172"/>
      <c r="L69" s="196">
        <v>162</v>
      </c>
      <c r="M69" s="197"/>
      <c r="N69" s="197"/>
      <c r="X69" s="186"/>
      <c r="Y69" s="187"/>
      <c r="AA69" s="188"/>
      <c r="AB69" s="189"/>
      <c r="AC69" s="187">
        <f t="shared" si="11"/>
        <v>-1</v>
      </c>
      <c r="AD69" s="185">
        <v>-1</v>
      </c>
      <c r="AE69" s="187"/>
      <c r="AG69" s="187"/>
      <c r="AI69" s="186">
        <f t="shared" ref="AI69:AI100" si="26">IF(C69&lt;&gt;"",1,IF(D69&lt;&gt;"",2,IF(E69&lt;&gt;"",3,IF(F69&lt;&gt;"",4,IF(G69&lt;&gt;"",5,IF(H69&lt;&gt;"",6,IF(I69&lt;&gt;"",7,IF(J69&lt;&gt;"",8))))))))</f>
        <v>4</v>
      </c>
      <c r="AJ69" s="185" t="str">
        <f>IF($AI70&gt;$AI69, IFERROR(MATCH($AI69, $AI70:$AI$100, 0)-1, ROW($AJ$100)-ROW()), "")</f>
        <v/>
      </c>
      <c r="AK69" s="187" t="str">
        <f t="shared" ca="1" si="24"/>
        <v/>
      </c>
      <c r="AL69" s="185" t="str">
        <f t="shared" ca="1" si="24"/>
        <v/>
      </c>
      <c r="AM69" s="190" t="str">
        <f t="shared" ca="1" si="25"/>
        <v/>
      </c>
      <c r="AN69" s="185" t="str">
        <f t="shared" ca="1" si="25"/>
        <v/>
      </c>
      <c r="AO69" s="113" t="str">
        <f t="shared" si="12"/>
        <v/>
      </c>
      <c r="AP69" s="33" t="str">
        <f t="shared" si="13"/>
        <v/>
      </c>
      <c r="AQ69" s="116" t="str">
        <f t="shared" si="14"/>
        <v/>
      </c>
      <c r="AR69" s="33" t="str">
        <f t="shared" si="14"/>
        <v/>
      </c>
      <c r="AS69" s="190" t="str">
        <f t="shared" ca="1" si="15"/>
        <v/>
      </c>
      <c r="AT69" s="185" t="str">
        <f t="shared" ca="1" si="16"/>
        <v/>
      </c>
      <c r="AU69" s="190" t="str">
        <f t="shared" si="17"/>
        <v/>
      </c>
      <c r="AV69" s="185" t="str">
        <f t="shared" si="17"/>
        <v/>
      </c>
      <c r="AW69" s="190" t="str">
        <f t="shared" si="18"/>
        <v/>
      </c>
      <c r="AX69" s="185" t="str">
        <f t="shared" si="19"/>
        <v/>
      </c>
      <c r="AY69" s="191"/>
      <c r="AZ69" s="192" t="str">
        <f t="shared" ca="1" si="20"/>
        <v/>
      </c>
      <c r="BA69" s="193" t="str">
        <f t="shared" ca="1" si="21"/>
        <v/>
      </c>
      <c r="BB69" s="194" t="str">
        <f t="shared" ca="1" si="22"/>
        <v/>
      </c>
      <c r="BC69" s="195" t="str">
        <f t="shared" ref="BC69:BC100" ca="1" si="27">_xlfn.CONCAT(BA69:BB69, AG69:AH69)</f>
        <v/>
      </c>
      <c r="BE69" s="31" t="str">
        <f t="shared" ca="1" si="23"/>
        <v/>
      </c>
    </row>
    <row r="70" spans="1:57" s="185" customFormat="1" ht="14.1" customHeight="1" x14ac:dyDescent="0.3">
      <c r="A70" s="100" t="str">
        <f t="shared" ref="A70:A100" ca="1" si="28">IF(AZ70&lt;&gt;"", "✘", "")</f>
        <v/>
      </c>
      <c r="B70" s="172"/>
      <c r="C70" s="172" t="s">
        <v>38</v>
      </c>
      <c r="F70" s="185" t="s">
        <v>254</v>
      </c>
      <c r="L70" s="196">
        <v>163</v>
      </c>
      <c r="M70" s="197"/>
      <c r="N70" s="197"/>
      <c r="X70" s="186"/>
      <c r="Y70" s="187"/>
      <c r="AA70" s="188"/>
      <c r="AB70" s="189"/>
      <c r="AC70" s="187">
        <f t="shared" ref="AC70:AC100" si="29">IF($AC$3, 0, -1)</f>
        <v>-1</v>
      </c>
      <c r="AD70" s="185">
        <v>-1</v>
      </c>
      <c r="AE70" s="187"/>
      <c r="AG70" s="187"/>
      <c r="AI70" s="186">
        <f t="shared" si="26"/>
        <v>4</v>
      </c>
      <c r="AJ70" s="185" t="str">
        <f>IF($AI71&gt;$AI70, IFERROR(MATCH($AI70, $AI71:$AI$100, 0)-1, ROW($AJ$100)-ROW()), "")</f>
        <v/>
      </c>
      <c r="AK70" s="187" t="str">
        <f t="shared" ca="1" si="24"/>
        <v/>
      </c>
      <c r="AL70" s="185" t="str">
        <f t="shared" ca="1" si="24"/>
        <v/>
      </c>
      <c r="AM70" s="190" t="str">
        <f t="shared" ca="1" si="25"/>
        <v/>
      </c>
      <c r="AN70" s="185" t="str">
        <f t="shared" ca="1" si="25"/>
        <v/>
      </c>
      <c r="AO70" s="113" t="str">
        <f t="shared" ref="AO70:AO100" si="30">IF(AC70&lt;&gt;-1, IF(ISTEXT(M70), IFERROR(IF(SEARCH(".", M70)&lt;&gt;0, "| Veld '"&amp;AO$4&amp;ROW()&amp;"': "&amp;Fout_punt), "| Veld '"&amp;AO$4&amp;ROW()&amp;"': "&amp;Fout_geen_getal), IF(M70&lt;&gt;AM70, "| Veld '"&amp;AO$4&amp;ROW()&amp;"': "&amp;Fout_som&amp;TEXT(AM70,"#.##0,00 €")&amp;"  ", IF($Z70&lt;&gt;0, IF(M70&gt;0, "| Veld '"&amp;AO$4&amp;ROW()&amp;"': "&amp;Fout_positief, ""), IF($Y70&lt;&gt;1, IF(M70&lt;0, "| Veld '"&amp;AO$4&amp;ROW()&amp;"': "&amp;Fout_negatief, ""), "")))), "")</f>
        <v/>
      </c>
      <c r="AP70" s="33" t="str">
        <f t="shared" ref="AP70:AP100" si="31">IF(AD70&lt;&gt;-1, IF(ISTEXT(N70), IFERROR(IF(SEARCH(".", N70)&lt;&gt;0, "| Veld '"&amp;AP$4&amp;ROW()&amp;"': "&amp;Fout_punt), "| Veld '"&amp;AP$4&amp;ROW()&amp;"': "&amp;Fout_geen_getal), IF(N70&lt;&gt;AN70, "| Veld '"&amp;AP$4&amp;ROW()&amp;"': "&amp;Fout_som&amp;TEXT(AN70,"#.##0,00 €")&amp;"  ", IF($Z70&lt;&gt;0, IF(N70&gt;0, "| Veld '"&amp;AP$4&amp;ROW()&amp;"': "&amp;Fout_positief, ""), IF($Y70&lt;&gt;1, IF(N70&lt;0, "| Veld '"&amp;AP$4&amp;ROW()&amp;"': "&amp;Fout_negatief, ""), "")))), "")</f>
        <v/>
      </c>
      <c r="AQ70" s="116" t="str">
        <f t="shared" ref="AQ70:AR100" si="32">IF(AO70&lt;&gt;"", ROW(), "")</f>
        <v/>
      </c>
      <c r="AR70" s="33" t="str">
        <f t="shared" si="32"/>
        <v/>
      </c>
      <c r="AS70" s="190" t="str">
        <f t="shared" ref="AS70:AS100" ca="1" si="33">IF(AK70&lt;&gt;AM70, "| Veld '"&amp;AS$4&amp;ROW()&amp;"': "&amp;Info_lege_velden, "")</f>
        <v/>
      </c>
      <c r="AT70" s="185" t="str">
        <f t="shared" ref="AT70:AT100" ca="1" si="34">IF(AL70&lt;&gt;AN70, "| Veld '"&amp;AT$4&amp;ROW()&amp;"': "&amp;Info_lege_velden, "")</f>
        <v/>
      </c>
      <c r="AU70" s="190" t="str">
        <f t="shared" ref="AU70:AV100" si="35">IF(AC70&gt;0, "| Veld '"&amp;AU$4&amp;ROW()&amp;"': Dit veld is verplicht.  ", "")</f>
        <v/>
      </c>
      <c r="AV70" s="185" t="str">
        <f t="shared" si="35"/>
        <v/>
      </c>
      <c r="AW70" s="190" t="str">
        <f t="shared" ref="AW70:AW100" si="36">IF(AC70&lt;0, IF(M70&lt;&gt;0, "| Veld '"&amp;AW$4&amp;ROW()&amp;"'"&amp;Fout_redundant, ""), "")</f>
        <v/>
      </c>
      <c r="AX70" s="185" t="str">
        <f t="shared" ref="AX70:AX100" si="37">IF(AD70&lt;0, IF(N70&lt;&gt;0, "| Veld '"&amp;AX$4&amp;ROW()&amp;"'"&amp;Fout_redundant, ""), "")</f>
        <v/>
      </c>
      <c r="AY70" s="191"/>
      <c r="AZ70" s="192" t="str">
        <f t="shared" ref="AZ70:AZ100" ca="1" si="38">_xlfn.CONCAT(AO70:AP70,AS70:AT70,AU70:AV70,AW70:AX70,AE70:AF70)</f>
        <v/>
      </c>
      <c r="BA70" s="193" t="str">
        <f t="shared" ref="BA70:BA100" ca="1" si="39">IF($AJ70&lt;&gt;"", IF(SUMIF(OFFSET($AI70, 1, 0, $AJ70), "&gt;"&amp;$AI70, OFFSET(AQ70, 1, 0, $AJ70))&lt;&gt;0, IFERROR( "| Veld '"&amp;BA$4&amp;ROW()&amp;"': "&amp;Waarschuwing_1&amp;_xlfn.TEXTJOIN(" &amp; ", TRUE, OFFSET(AQ70,1,0,$AJ70))&amp;" in kolom '"&amp;BA$4&amp;"'"&amp;Waarschuwing_2, "| Veld '"&amp;BA$4&amp;ROW()&amp;"': "&amp;Waarschuwing_legacy), ""), "")</f>
        <v/>
      </c>
      <c r="BB70" s="194" t="str">
        <f t="shared" ref="BB70:BB100" ca="1" si="40">IF($AJ70&lt;&gt;"", IF(SUMIF(OFFSET($AI70, 1, 0, $AJ70), "&gt;"&amp;$AI70, OFFSET(AR70, 1, 0, $AJ70))&lt;&gt;0, IFERROR( "| Veld '"&amp;BB$4&amp;ROW()&amp;"': "&amp;Waarschuwing_1&amp;_xlfn.TEXTJOIN(" &amp; ", TRUE, OFFSET(AR70,1,0,$AJ70))&amp;" in kolom '"&amp;BB$4&amp;"'"&amp;Waarschuwing_2, "| Veld '"&amp;BB$4&amp;ROW()&amp;"': "&amp;Waarschuwing_legacy), ""), "")</f>
        <v/>
      </c>
      <c r="BC70" s="195" t="str">
        <f t="shared" ca="1" si="27"/>
        <v/>
      </c>
      <c r="BE70" s="31" t="str">
        <f t="shared" ref="BE70:BE100" ca="1" si="41">IF($AZ70&lt;&gt;"", $AZ70, $BC70)</f>
        <v/>
      </c>
    </row>
    <row r="71" spans="1:57" s="185" customFormat="1" ht="14.1" customHeight="1" x14ac:dyDescent="0.3">
      <c r="A71" s="100" t="str">
        <f t="shared" ca="1" si="28"/>
        <v/>
      </c>
      <c r="B71" s="172"/>
      <c r="C71" s="172" t="s">
        <v>38</v>
      </c>
      <c r="F71" s="185" t="s">
        <v>255</v>
      </c>
      <c r="L71" s="196" t="s">
        <v>256</v>
      </c>
      <c r="M71" s="197"/>
      <c r="N71" s="197"/>
      <c r="X71" s="186"/>
      <c r="Y71" s="187"/>
      <c r="AA71" s="188"/>
      <c r="AB71" s="189"/>
      <c r="AC71" s="187">
        <f t="shared" si="29"/>
        <v>-1</v>
      </c>
      <c r="AD71" s="185">
        <v>-1</v>
      </c>
      <c r="AE71" s="187"/>
      <c r="AG71" s="187"/>
      <c r="AI71" s="186">
        <f t="shared" si="26"/>
        <v>4</v>
      </c>
      <c r="AJ71" s="185" t="str">
        <f>IF($AI72&gt;$AI71, IFERROR(MATCH($AI71, $AI72:$AI$100, 0)-1, ROW($AJ$100)-ROW()), "")</f>
        <v/>
      </c>
      <c r="AK71" s="187" t="str">
        <f t="shared" ca="1" si="24"/>
        <v/>
      </c>
      <c r="AL71" s="185" t="str">
        <f t="shared" ca="1" si="24"/>
        <v/>
      </c>
      <c r="AM71" s="190" t="str">
        <f t="shared" ca="1" si="25"/>
        <v/>
      </c>
      <c r="AN71" s="185" t="str">
        <f t="shared" ca="1" si="25"/>
        <v/>
      </c>
      <c r="AO71" s="113" t="str">
        <f t="shared" si="30"/>
        <v/>
      </c>
      <c r="AP71" s="33" t="str">
        <f t="shared" si="31"/>
        <v/>
      </c>
      <c r="AQ71" s="116" t="str">
        <f t="shared" si="32"/>
        <v/>
      </c>
      <c r="AR71" s="33" t="str">
        <f t="shared" si="32"/>
        <v/>
      </c>
      <c r="AS71" s="190" t="str">
        <f t="shared" ca="1" si="33"/>
        <v/>
      </c>
      <c r="AT71" s="185" t="str">
        <f t="shared" ca="1" si="34"/>
        <v/>
      </c>
      <c r="AU71" s="190" t="str">
        <f t="shared" si="35"/>
        <v/>
      </c>
      <c r="AV71" s="185" t="str">
        <f t="shared" si="35"/>
        <v/>
      </c>
      <c r="AW71" s="190" t="str">
        <f t="shared" si="36"/>
        <v/>
      </c>
      <c r="AX71" s="185" t="str">
        <f t="shared" si="37"/>
        <v/>
      </c>
      <c r="AY71" s="191"/>
      <c r="AZ71" s="192" t="str">
        <f t="shared" ca="1" si="38"/>
        <v/>
      </c>
      <c r="BA71" s="193" t="str">
        <f t="shared" ca="1" si="39"/>
        <v/>
      </c>
      <c r="BB71" s="194" t="str">
        <f t="shared" ca="1" si="40"/>
        <v/>
      </c>
      <c r="BC71" s="195" t="str">
        <f t="shared" ca="1" si="27"/>
        <v/>
      </c>
      <c r="BE71" s="31" t="str">
        <f t="shared" ca="1" si="41"/>
        <v/>
      </c>
    </row>
    <row r="72" spans="1:57" s="185" customFormat="1" ht="14.1" customHeight="1" x14ac:dyDescent="0.3">
      <c r="A72" s="100" t="str">
        <f t="shared" ca="1" si="28"/>
        <v/>
      </c>
      <c r="B72" s="172"/>
      <c r="C72" s="172" t="s">
        <v>38</v>
      </c>
      <c r="D72" s="172"/>
      <c r="E72" s="172" t="s">
        <v>257</v>
      </c>
      <c r="F72" s="172"/>
      <c r="G72" s="172"/>
      <c r="H72" s="172"/>
      <c r="I72" s="172"/>
      <c r="J72" s="172"/>
      <c r="L72" s="196">
        <v>167</v>
      </c>
      <c r="M72" s="197"/>
      <c r="N72" s="197"/>
      <c r="X72" s="186"/>
      <c r="Y72" s="187"/>
      <c r="AA72" s="188"/>
      <c r="AB72" s="189"/>
      <c r="AC72" s="187">
        <f t="shared" si="29"/>
        <v>-1</v>
      </c>
      <c r="AD72" s="185">
        <v>-1</v>
      </c>
      <c r="AE72" s="187"/>
      <c r="AG72" s="187"/>
      <c r="AI72" s="186">
        <f t="shared" si="26"/>
        <v>3</v>
      </c>
      <c r="AJ72" s="185" t="str">
        <f>IF($AI73&gt;$AI72, IFERROR(MATCH($AI72, $AI73:$AI$100, 0)-1, ROW($AJ$100)-ROW()), "")</f>
        <v/>
      </c>
      <c r="AK72" s="187" t="str">
        <f t="shared" ca="1" si="24"/>
        <v/>
      </c>
      <c r="AL72" s="185" t="str">
        <f t="shared" ca="1" si="24"/>
        <v/>
      </c>
      <c r="AM72" s="190" t="str">
        <f t="shared" ca="1" si="25"/>
        <v/>
      </c>
      <c r="AN72" s="185" t="str">
        <f t="shared" ca="1" si="25"/>
        <v/>
      </c>
      <c r="AO72" s="113" t="str">
        <f t="shared" si="30"/>
        <v/>
      </c>
      <c r="AP72" s="33" t="str">
        <f t="shared" si="31"/>
        <v/>
      </c>
      <c r="AQ72" s="116" t="str">
        <f t="shared" si="32"/>
        <v/>
      </c>
      <c r="AR72" s="33" t="str">
        <f t="shared" si="32"/>
        <v/>
      </c>
      <c r="AS72" s="190" t="str">
        <f t="shared" ca="1" si="33"/>
        <v/>
      </c>
      <c r="AT72" s="185" t="str">
        <f t="shared" ca="1" si="34"/>
        <v/>
      </c>
      <c r="AU72" s="190" t="str">
        <f t="shared" si="35"/>
        <v/>
      </c>
      <c r="AV72" s="185" t="str">
        <f t="shared" si="35"/>
        <v/>
      </c>
      <c r="AW72" s="190" t="str">
        <f t="shared" si="36"/>
        <v/>
      </c>
      <c r="AX72" s="185" t="str">
        <f t="shared" si="37"/>
        <v/>
      </c>
      <c r="AY72" s="191"/>
      <c r="AZ72" s="192" t="str">
        <f t="shared" ca="1" si="38"/>
        <v/>
      </c>
      <c r="BA72" s="193" t="str">
        <f t="shared" ca="1" si="39"/>
        <v/>
      </c>
      <c r="BB72" s="194" t="str">
        <f t="shared" ca="1" si="40"/>
        <v/>
      </c>
      <c r="BC72" s="195" t="str">
        <f t="shared" ca="1" si="27"/>
        <v/>
      </c>
      <c r="BE72" s="31" t="str">
        <f t="shared" ca="1" si="41"/>
        <v/>
      </c>
    </row>
    <row r="73" spans="1:57" s="185" customFormat="1" ht="14.1" customHeight="1" x14ac:dyDescent="0.3">
      <c r="A73" s="100" t="str">
        <f t="shared" ca="1" si="28"/>
        <v/>
      </c>
      <c r="B73" s="172"/>
      <c r="C73" s="172"/>
      <c r="D73" s="172"/>
      <c r="E73" s="172" t="s">
        <v>317</v>
      </c>
      <c r="F73" s="172"/>
      <c r="G73" s="172"/>
      <c r="H73" s="172"/>
      <c r="I73" s="172"/>
      <c r="J73" s="172"/>
      <c r="L73" s="196">
        <v>168</v>
      </c>
      <c r="M73" s="197"/>
      <c r="N73" s="197"/>
      <c r="X73" s="186"/>
      <c r="Y73" s="187"/>
      <c r="AA73" s="188"/>
      <c r="AB73" s="189"/>
      <c r="AC73" s="187">
        <f t="shared" si="29"/>
        <v>-1</v>
      </c>
      <c r="AD73" s="185">
        <v>-1</v>
      </c>
      <c r="AE73" s="187"/>
      <c r="AG73" s="187"/>
      <c r="AI73" s="186">
        <f t="shared" si="26"/>
        <v>3</v>
      </c>
      <c r="AJ73" s="185" t="str">
        <f>IF($AI74&gt;$AI73, IFERROR(MATCH($AI73, $AI74:$AI$100, 0)-1, ROW($AJ$100)-ROW()), "")</f>
        <v/>
      </c>
      <c r="AK73" s="187" t="str">
        <f t="shared" ca="1" si="24"/>
        <v/>
      </c>
      <c r="AL73" s="185" t="str">
        <f t="shared" ca="1" si="24"/>
        <v/>
      </c>
      <c r="AM73" s="190" t="str">
        <f t="shared" ca="1" si="25"/>
        <v/>
      </c>
      <c r="AN73" s="185" t="str">
        <f t="shared" ca="1" si="25"/>
        <v/>
      </c>
      <c r="AO73" s="113" t="str">
        <f t="shared" si="30"/>
        <v/>
      </c>
      <c r="AP73" s="33" t="str">
        <f t="shared" si="31"/>
        <v/>
      </c>
      <c r="AQ73" s="116" t="str">
        <f t="shared" si="32"/>
        <v/>
      </c>
      <c r="AR73" s="33" t="str">
        <f t="shared" si="32"/>
        <v/>
      </c>
      <c r="AS73" s="190" t="str">
        <f t="shared" ca="1" si="33"/>
        <v/>
      </c>
      <c r="AT73" s="185" t="str">
        <f t="shared" ca="1" si="34"/>
        <v/>
      </c>
      <c r="AU73" s="190" t="str">
        <f t="shared" si="35"/>
        <v/>
      </c>
      <c r="AV73" s="185" t="str">
        <f t="shared" si="35"/>
        <v/>
      </c>
      <c r="AW73" s="190" t="str">
        <f t="shared" si="36"/>
        <v/>
      </c>
      <c r="AX73" s="185" t="str">
        <f t="shared" si="37"/>
        <v/>
      </c>
      <c r="AY73" s="191"/>
      <c r="AZ73" s="192" t="str">
        <f t="shared" ca="1" si="38"/>
        <v/>
      </c>
      <c r="BA73" s="193" t="str">
        <f t="shared" ca="1" si="39"/>
        <v/>
      </c>
      <c r="BB73" s="194" t="str">
        <f t="shared" ca="1" si="40"/>
        <v/>
      </c>
      <c r="BC73" s="195" t="str">
        <f t="shared" ca="1" si="27"/>
        <v/>
      </c>
      <c r="BE73" s="31" t="str">
        <f t="shared" ca="1" si="41"/>
        <v/>
      </c>
    </row>
    <row r="74" spans="1:57" s="185" customFormat="1" ht="14.1" customHeight="1" x14ac:dyDescent="0.3">
      <c r="A74" s="100" t="str">
        <f t="shared" ca="1" si="28"/>
        <v/>
      </c>
      <c r="B74" s="172"/>
      <c r="C74" s="172" t="s">
        <v>38</v>
      </c>
      <c r="D74" s="172" t="s">
        <v>258</v>
      </c>
      <c r="E74" s="172"/>
      <c r="F74" s="172"/>
      <c r="G74" s="172"/>
      <c r="H74" s="172"/>
      <c r="I74" s="172"/>
      <c r="J74" s="172"/>
      <c r="L74" s="196" t="s">
        <v>259</v>
      </c>
      <c r="M74" s="197">
        <f>SUM(M75,M87,M100)</f>
        <v>0</v>
      </c>
      <c r="N74" s="197"/>
      <c r="X74" s="186"/>
      <c r="Y74" s="187"/>
      <c r="AA74" s="188"/>
      <c r="AB74" s="189"/>
      <c r="AC74" s="187">
        <f t="shared" si="29"/>
        <v>-1</v>
      </c>
      <c r="AD74" s="185">
        <v>-1</v>
      </c>
      <c r="AE74" s="187"/>
      <c r="AG74" s="187"/>
      <c r="AI74" s="186">
        <f t="shared" si="26"/>
        <v>2</v>
      </c>
      <c r="AJ74" s="185">
        <f>IF($AI75&gt;$AI74, IFERROR(MATCH($AI74, $AI75:$AI$100, 0)-1, ROW($AJ$100)-ROW()), "")</f>
        <v>26</v>
      </c>
      <c r="AK74" s="187" t="str">
        <f t="shared" ca="1" si="24"/>
        <v/>
      </c>
      <c r="AL74" s="185" t="str">
        <f t="shared" ca="1" si="24"/>
        <v/>
      </c>
      <c r="AM74" s="190" t="str">
        <f t="shared" ca="1" si="25"/>
        <v/>
      </c>
      <c r="AN74" s="185" t="str">
        <f t="shared" ca="1" si="25"/>
        <v/>
      </c>
      <c r="AO74" s="113" t="str">
        <f t="shared" si="30"/>
        <v/>
      </c>
      <c r="AP74" s="33" t="str">
        <f t="shared" si="31"/>
        <v/>
      </c>
      <c r="AQ74" s="116" t="str">
        <f t="shared" si="32"/>
        <v/>
      </c>
      <c r="AR74" s="33" t="str">
        <f t="shared" si="32"/>
        <v/>
      </c>
      <c r="AS74" s="190" t="str">
        <f t="shared" ca="1" si="33"/>
        <v/>
      </c>
      <c r="AT74" s="185" t="str">
        <f t="shared" ca="1" si="34"/>
        <v/>
      </c>
      <c r="AU74" s="190" t="str">
        <f t="shared" si="35"/>
        <v/>
      </c>
      <c r="AV74" s="185" t="str">
        <f t="shared" si="35"/>
        <v/>
      </c>
      <c r="AW74" s="190" t="str">
        <f t="shared" si="36"/>
        <v/>
      </c>
      <c r="AX74" s="185" t="str">
        <f t="shared" si="37"/>
        <v/>
      </c>
      <c r="AY74" s="191"/>
      <c r="AZ74" s="192" t="str">
        <f t="shared" ca="1" si="38"/>
        <v/>
      </c>
      <c r="BA74" s="193" t="str">
        <f t="shared" ca="1" si="39"/>
        <v/>
      </c>
      <c r="BB74" s="194" t="str">
        <f t="shared" ca="1" si="40"/>
        <v/>
      </c>
      <c r="BC74" s="195" t="str">
        <f t="shared" ca="1" si="27"/>
        <v/>
      </c>
      <c r="BE74" s="31" t="str">
        <f t="shared" ca="1" si="41"/>
        <v/>
      </c>
    </row>
    <row r="75" spans="1:57" s="185" customFormat="1" ht="14.1" customHeight="1" x14ac:dyDescent="0.3">
      <c r="A75" s="100" t="str">
        <f t="shared" ca="1" si="28"/>
        <v/>
      </c>
      <c r="B75" s="172"/>
      <c r="C75" s="172" t="s">
        <v>38</v>
      </c>
      <c r="D75" s="172" t="s">
        <v>38</v>
      </c>
      <c r="E75" s="172" t="s">
        <v>260</v>
      </c>
      <c r="F75" s="172"/>
      <c r="G75" s="172"/>
      <c r="H75" s="172"/>
      <c r="I75" s="172"/>
      <c r="J75" s="172"/>
      <c r="L75" s="196">
        <v>17</v>
      </c>
      <c r="M75" s="197">
        <f>SUM(M76,M82,M85:M86)</f>
        <v>0</v>
      </c>
      <c r="N75" s="197"/>
      <c r="X75" s="186"/>
      <c r="Y75" s="187"/>
      <c r="AA75" s="188"/>
      <c r="AB75" s="189"/>
      <c r="AC75" s="187">
        <f t="shared" si="29"/>
        <v>-1</v>
      </c>
      <c r="AD75" s="185">
        <v>-1</v>
      </c>
      <c r="AE75" s="187"/>
      <c r="AG75" s="187"/>
      <c r="AI75" s="186">
        <f t="shared" si="26"/>
        <v>3</v>
      </c>
      <c r="AJ75" s="185">
        <f>IF($AI76&gt;$AI75, IFERROR(MATCH($AI75, $AI76:$AI$100, 0)-1, ROW($AJ$100)-ROW()), "")</f>
        <v>11</v>
      </c>
      <c r="AK75" s="187" t="str">
        <f t="shared" ca="1" si="24"/>
        <v/>
      </c>
      <c r="AL75" s="185" t="str">
        <f t="shared" ca="1" si="24"/>
        <v/>
      </c>
      <c r="AM75" s="190" t="str">
        <f t="shared" ca="1" si="25"/>
        <v/>
      </c>
      <c r="AN75" s="185" t="str">
        <f t="shared" ca="1" si="25"/>
        <v/>
      </c>
      <c r="AO75" s="113" t="str">
        <f t="shared" si="30"/>
        <v/>
      </c>
      <c r="AP75" s="33" t="str">
        <f t="shared" si="31"/>
        <v/>
      </c>
      <c r="AQ75" s="116" t="str">
        <f t="shared" si="32"/>
        <v/>
      </c>
      <c r="AR75" s="33" t="str">
        <f t="shared" si="32"/>
        <v/>
      </c>
      <c r="AS75" s="190" t="str">
        <f t="shared" ca="1" si="33"/>
        <v/>
      </c>
      <c r="AT75" s="185" t="str">
        <f t="shared" ca="1" si="34"/>
        <v/>
      </c>
      <c r="AU75" s="190" t="str">
        <f t="shared" si="35"/>
        <v/>
      </c>
      <c r="AV75" s="185" t="str">
        <f t="shared" si="35"/>
        <v/>
      </c>
      <c r="AW75" s="190" t="str">
        <f t="shared" si="36"/>
        <v/>
      </c>
      <c r="AX75" s="185" t="str">
        <f t="shared" si="37"/>
        <v/>
      </c>
      <c r="AY75" s="191"/>
      <c r="AZ75" s="192" t="str">
        <f t="shared" ca="1" si="38"/>
        <v/>
      </c>
      <c r="BA75" s="193" t="str">
        <f t="shared" ca="1" si="39"/>
        <v/>
      </c>
      <c r="BB75" s="194" t="str">
        <f t="shared" ca="1" si="40"/>
        <v/>
      </c>
      <c r="BC75" s="195" t="str">
        <f t="shared" ca="1" si="27"/>
        <v/>
      </c>
      <c r="BE75" s="31" t="str">
        <f t="shared" ca="1" si="41"/>
        <v/>
      </c>
    </row>
    <row r="76" spans="1:57" s="185" customFormat="1" ht="14.1" customHeight="1" x14ac:dyDescent="0.3">
      <c r="A76" s="100" t="str">
        <f t="shared" ca="1" si="28"/>
        <v/>
      </c>
      <c r="B76" s="172"/>
      <c r="C76" s="172" t="s">
        <v>38</v>
      </c>
      <c r="D76" s="172" t="s">
        <v>38</v>
      </c>
      <c r="E76" s="172" t="s">
        <v>38</v>
      </c>
      <c r="F76" s="172" t="s">
        <v>261</v>
      </c>
      <c r="G76" s="172"/>
      <c r="H76" s="172"/>
      <c r="I76" s="172"/>
      <c r="J76" s="172"/>
      <c r="L76" s="196" t="s">
        <v>262</v>
      </c>
      <c r="M76" s="197">
        <f>SUM(M77:M81)</f>
        <v>0</v>
      </c>
      <c r="N76" s="197"/>
      <c r="X76" s="186"/>
      <c r="Y76" s="187"/>
      <c r="AA76" s="188"/>
      <c r="AB76" s="189"/>
      <c r="AC76" s="187">
        <f t="shared" si="29"/>
        <v>-1</v>
      </c>
      <c r="AD76" s="185">
        <v>-1</v>
      </c>
      <c r="AE76" s="187"/>
      <c r="AG76" s="187"/>
      <c r="AI76" s="186">
        <f t="shared" si="26"/>
        <v>4</v>
      </c>
      <c r="AJ76" s="185">
        <f>IF($AI77&gt;$AI76, IFERROR(MATCH($AI76, $AI77:$AI$100, 0)-1, ROW($AJ$100)-ROW()), "")</f>
        <v>5</v>
      </c>
      <c r="AK76" s="187" t="str">
        <f t="shared" ca="1" si="24"/>
        <v/>
      </c>
      <c r="AL76" s="185" t="str">
        <f t="shared" ca="1" si="24"/>
        <v/>
      </c>
      <c r="AM76" s="190" t="str">
        <f t="shared" ca="1" si="25"/>
        <v/>
      </c>
      <c r="AN76" s="185" t="str">
        <f t="shared" ca="1" si="25"/>
        <v/>
      </c>
      <c r="AO76" s="113" t="str">
        <f t="shared" si="30"/>
        <v/>
      </c>
      <c r="AP76" s="33" t="str">
        <f t="shared" si="31"/>
        <v/>
      </c>
      <c r="AQ76" s="116" t="str">
        <f t="shared" si="32"/>
        <v/>
      </c>
      <c r="AR76" s="33" t="str">
        <f t="shared" si="32"/>
        <v/>
      </c>
      <c r="AS76" s="190" t="str">
        <f t="shared" ca="1" si="33"/>
        <v/>
      </c>
      <c r="AT76" s="185" t="str">
        <f t="shared" ca="1" si="34"/>
        <v/>
      </c>
      <c r="AU76" s="190" t="str">
        <f t="shared" si="35"/>
        <v/>
      </c>
      <c r="AV76" s="185" t="str">
        <f t="shared" si="35"/>
        <v/>
      </c>
      <c r="AW76" s="190" t="str">
        <f t="shared" si="36"/>
        <v/>
      </c>
      <c r="AX76" s="185" t="str">
        <f t="shared" si="37"/>
        <v/>
      </c>
      <c r="AY76" s="191"/>
      <c r="AZ76" s="192" t="str">
        <f t="shared" ca="1" si="38"/>
        <v/>
      </c>
      <c r="BA76" s="193" t="str">
        <f t="shared" ca="1" si="39"/>
        <v/>
      </c>
      <c r="BB76" s="194" t="str">
        <f t="shared" ca="1" si="40"/>
        <v/>
      </c>
      <c r="BC76" s="195" t="str">
        <f t="shared" ca="1" si="27"/>
        <v/>
      </c>
      <c r="BE76" s="31" t="str">
        <f t="shared" ca="1" si="41"/>
        <v/>
      </c>
    </row>
    <row r="77" spans="1:57" s="185" customFormat="1" ht="14.1" customHeight="1" x14ac:dyDescent="0.3">
      <c r="A77" s="100" t="str">
        <f t="shared" ca="1" si="28"/>
        <v/>
      </c>
      <c r="B77" s="172"/>
      <c r="C77" s="172" t="s">
        <v>38</v>
      </c>
      <c r="D77" s="172" t="s">
        <v>38</v>
      </c>
      <c r="E77" s="172" t="s">
        <v>38</v>
      </c>
      <c r="F77" s="172" t="s">
        <v>38</v>
      </c>
      <c r="G77" s="172" t="s">
        <v>263</v>
      </c>
      <c r="H77" s="172"/>
      <c r="I77" s="172"/>
      <c r="J77" s="172"/>
      <c r="L77" s="196">
        <v>170</v>
      </c>
      <c r="M77" s="197"/>
      <c r="N77" s="197"/>
      <c r="X77" s="186"/>
      <c r="Y77" s="187"/>
      <c r="AA77" s="188"/>
      <c r="AB77" s="189"/>
      <c r="AC77" s="187">
        <f t="shared" si="29"/>
        <v>-1</v>
      </c>
      <c r="AD77" s="185">
        <v>-1</v>
      </c>
      <c r="AE77" s="187"/>
      <c r="AG77" s="187"/>
      <c r="AI77" s="186">
        <f t="shared" si="26"/>
        <v>5</v>
      </c>
      <c r="AJ77" s="185" t="str">
        <f>IF($AI78&gt;$AI77, IFERROR(MATCH($AI77, $AI78:$AI$100, 0)-1, ROW($AJ$100)-ROW()), "")</f>
        <v/>
      </c>
      <c r="AK77" s="187" t="str">
        <f t="shared" ca="1" si="24"/>
        <v/>
      </c>
      <c r="AL77" s="185" t="str">
        <f t="shared" ca="1" si="24"/>
        <v/>
      </c>
      <c r="AM77" s="190" t="str">
        <f t="shared" ca="1" si="25"/>
        <v/>
      </c>
      <c r="AN77" s="185" t="str">
        <f t="shared" ca="1" si="25"/>
        <v/>
      </c>
      <c r="AO77" s="113" t="str">
        <f t="shared" si="30"/>
        <v/>
      </c>
      <c r="AP77" s="33" t="str">
        <f t="shared" si="31"/>
        <v/>
      </c>
      <c r="AQ77" s="116" t="str">
        <f t="shared" si="32"/>
        <v/>
      </c>
      <c r="AR77" s="33" t="str">
        <f t="shared" si="32"/>
        <v/>
      </c>
      <c r="AS77" s="190" t="str">
        <f t="shared" ca="1" si="33"/>
        <v/>
      </c>
      <c r="AT77" s="185" t="str">
        <f t="shared" ca="1" si="34"/>
        <v/>
      </c>
      <c r="AU77" s="190" t="str">
        <f t="shared" si="35"/>
        <v/>
      </c>
      <c r="AV77" s="185" t="str">
        <f t="shared" si="35"/>
        <v/>
      </c>
      <c r="AW77" s="190" t="str">
        <f t="shared" si="36"/>
        <v/>
      </c>
      <c r="AX77" s="185" t="str">
        <f t="shared" si="37"/>
        <v/>
      </c>
      <c r="AY77" s="191"/>
      <c r="AZ77" s="192" t="str">
        <f t="shared" ca="1" si="38"/>
        <v/>
      </c>
      <c r="BA77" s="193" t="str">
        <f t="shared" ca="1" si="39"/>
        <v/>
      </c>
      <c r="BB77" s="194" t="str">
        <f t="shared" ca="1" si="40"/>
        <v/>
      </c>
      <c r="BC77" s="195" t="str">
        <f t="shared" ca="1" si="27"/>
        <v/>
      </c>
      <c r="BE77" s="31" t="str">
        <f t="shared" ca="1" si="41"/>
        <v/>
      </c>
    </row>
    <row r="78" spans="1:57" s="185" customFormat="1" ht="14.1" customHeight="1" x14ac:dyDescent="0.3">
      <c r="A78" s="100" t="str">
        <f t="shared" ca="1" si="28"/>
        <v/>
      </c>
      <c r="B78" s="172"/>
      <c r="C78" s="172" t="s">
        <v>38</v>
      </c>
      <c r="D78" s="172" t="s">
        <v>38</v>
      </c>
      <c r="E78" s="172" t="s">
        <v>38</v>
      </c>
      <c r="F78" s="172" t="s">
        <v>38</v>
      </c>
      <c r="G78" s="172" t="s">
        <v>264</v>
      </c>
      <c r="H78" s="172"/>
      <c r="I78" s="172"/>
      <c r="J78" s="172"/>
      <c r="L78" s="196">
        <v>171</v>
      </c>
      <c r="M78" s="197"/>
      <c r="N78" s="197"/>
      <c r="X78" s="186"/>
      <c r="Y78" s="187"/>
      <c r="AA78" s="188"/>
      <c r="AB78" s="189"/>
      <c r="AC78" s="187">
        <f t="shared" si="29"/>
        <v>-1</v>
      </c>
      <c r="AD78" s="185">
        <v>-1</v>
      </c>
      <c r="AE78" s="187"/>
      <c r="AG78" s="187"/>
      <c r="AI78" s="186">
        <f t="shared" si="26"/>
        <v>5</v>
      </c>
      <c r="AJ78" s="185" t="str">
        <f>IF($AI79&gt;$AI78, IFERROR(MATCH($AI78, $AI79:$AI$100, 0)-1, ROW($AJ$100)-ROW()), "")</f>
        <v/>
      </c>
      <c r="AK78" s="187" t="str">
        <f t="shared" ca="1" si="24"/>
        <v/>
      </c>
      <c r="AL78" s="185" t="str">
        <f t="shared" ca="1" si="24"/>
        <v/>
      </c>
      <c r="AM78" s="190" t="str">
        <f t="shared" ca="1" si="25"/>
        <v/>
      </c>
      <c r="AN78" s="185" t="str">
        <f t="shared" ca="1" si="25"/>
        <v/>
      </c>
      <c r="AO78" s="113" t="str">
        <f t="shared" si="30"/>
        <v/>
      </c>
      <c r="AP78" s="33" t="str">
        <f t="shared" si="31"/>
        <v/>
      </c>
      <c r="AQ78" s="116" t="str">
        <f t="shared" si="32"/>
        <v/>
      </c>
      <c r="AR78" s="33" t="str">
        <f t="shared" si="32"/>
        <v/>
      </c>
      <c r="AS78" s="190" t="str">
        <f t="shared" ca="1" si="33"/>
        <v/>
      </c>
      <c r="AT78" s="185" t="str">
        <f t="shared" ca="1" si="34"/>
        <v/>
      </c>
      <c r="AU78" s="190" t="str">
        <f t="shared" si="35"/>
        <v/>
      </c>
      <c r="AV78" s="185" t="str">
        <f t="shared" si="35"/>
        <v/>
      </c>
      <c r="AW78" s="190" t="str">
        <f t="shared" si="36"/>
        <v/>
      </c>
      <c r="AX78" s="185" t="str">
        <f t="shared" si="37"/>
        <v/>
      </c>
      <c r="AY78" s="191"/>
      <c r="AZ78" s="192" t="str">
        <f t="shared" ca="1" si="38"/>
        <v/>
      </c>
      <c r="BA78" s="193" t="str">
        <f t="shared" ca="1" si="39"/>
        <v/>
      </c>
      <c r="BB78" s="194" t="str">
        <f t="shared" ca="1" si="40"/>
        <v/>
      </c>
      <c r="BC78" s="195" t="str">
        <f t="shared" ca="1" si="27"/>
        <v/>
      </c>
      <c r="BE78" s="31" t="str">
        <f t="shared" ca="1" si="41"/>
        <v/>
      </c>
    </row>
    <row r="79" spans="1:57" s="185" customFormat="1" ht="14.1" customHeight="1" x14ac:dyDescent="0.3">
      <c r="A79" s="100" t="str">
        <f t="shared" ca="1" si="28"/>
        <v/>
      </c>
      <c r="B79" s="172"/>
      <c r="C79" s="172" t="s">
        <v>38</v>
      </c>
      <c r="D79" s="172" t="s">
        <v>38</v>
      </c>
      <c r="E79" s="172" t="s">
        <v>38</v>
      </c>
      <c r="F79" s="172" t="s">
        <v>38</v>
      </c>
      <c r="G79" s="172" t="s">
        <v>265</v>
      </c>
      <c r="H79" s="172"/>
      <c r="I79" s="172"/>
      <c r="J79" s="172"/>
      <c r="L79" s="196">
        <v>172</v>
      </c>
      <c r="M79" s="197"/>
      <c r="N79" s="197"/>
      <c r="X79" s="186"/>
      <c r="Y79" s="187"/>
      <c r="AA79" s="188"/>
      <c r="AB79" s="189"/>
      <c r="AC79" s="187">
        <f t="shared" si="29"/>
        <v>-1</v>
      </c>
      <c r="AD79" s="185">
        <v>-1</v>
      </c>
      <c r="AE79" s="187"/>
      <c r="AG79" s="187"/>
      <c r="AI79" s="186">
        <f t="shared" si="26"/>
        <v>5</v>
      </c>
      <c r="AJ79" s="185" t="str">
        <f>IF($AI80&gt;$AI79, IFERROR(MATCH($AI79, $AI80:$AI$100, 0)-1, ROW($AJ$100)-ROW()), "")</f>
        <v/>
      </c>
      <c r="AK79" s="187" t="str">
        <f t="shared" ca="1" si="24"/>
        <v/>
      </c>
      <c r="AL79" s="185" t="str">
        <f t="shared" ca="1" si="24"/>
        <v/>
      </c>
      <c r="AM79" s="190" t="str">
        <f t="shared" ca="1" si="25"/>
        <v/>
      </c>
      <c r="AN79" s="185" t="str">
        <f t="shared" ca="1" si="25"/>
        <v/>
      </c>
      <c r="AO79" s="113" t="str">
        <f t="shared" si="30"/>
        <v/>
      </c>
      <c r="AP79" s="33" t="str">
        <f t="shared" si="31"/>
        <v/>
      </c>
      <c r="AQ79" s="116" t="str">
        <f t="shared" si="32"/>
        <v/>
      </c>
      <c r="AR79" s="33" t="str">
        <f t="shared" si="32"/>
        <v/>
      </c>
      <c r="AS79" s="190" t="str">
        <f t="shared" ca="1" si="33"/>
        <v/>
      </c>
      <c r="AT79" s="185" t="str">
        <f t="shared" ca="1" si="34"/>
        <v/>
      </c>
      <c r="AU79" s="190" t="str">
        <f t="shared" si="35"/>
        <v/>
      </c>
      <c r="AV79" s="185" t="str">
        <f t="shared" si="35"/>
        <v/>
      </c>
      <c r="AW79" s="190" t="str">
        <f t="shared" si="36"/>
        <v/>
      </c>
      <c r="AX79" s="185" t="str">
        <f t="shared" si="37"/>
        <v/>
      </c>
      <c r="AY79" s="191"/>
      <c r="AZ79" s="192" t="str">
        <f t="shared" ca="1" si="38"/>
        <v/>
      </c>
      <c r="BA79" s="193" t="str">
        <f t="shared" ca="1" si="39"/>
        <v/>
      </c>
      <c r="BB79" s="194" t="str">
        <f t="shared" ca="1" si="40"/>
        <v/>
      </c>
      <c r="BC79" s="195" t="str">
        <f t="shared" ca="1" si="27"/>
        <v/>
      </c>
      <c r="BE79" s="31" t="str">
        <f t="shared" ca="1" si="41"/>
        <v/>
      </c>
    </row>
    <row r="80" spans="1:57" s="185" customFormat="1" ht="14.1" customHeight="1" x14ac:dyDescent="0.3">
      <c r="A80" s="100" t="str">
        <f t="shared" ca="1" si="28"/>
        <v/>
      </c>
      <c r="B80" s="172"/>
      <c r="C80" s="172" t="s">
        <v>38</v>
      </c>
      <c r="D80" s="172" t="s">
        <v>38</v>
      </c>
      <c r="E80" s="172" t="s">
        <v>38</v>
      </c>
      <c r="F80" s="172" t="s">
        <v>38</v>
      </c>
      <c r="G80" s="172" t="s">
        <v>266</v>
      </c>
      <c r="H80" s="172"/>
      <c r="I80" s="172"/>
      <c r="J80" s="172"/>
      <c r="L80" s="196">
        <v>173</v>
      </c>
      <c r="M80" s="197"/>
      <c r="N80" s="197"/>
      <c r="X80" s="186"/>
      <c r="Y80" s="187"/>
      <c r="AA80" s="188"/>
      <c r="AB80" s="189"/>
      <c r="AC80" s="187">
        <f t="shared" si="29"/>
        <v>-1</v>
      </c>
      <c r="AD80" s="185">
        <v>-1</v>
      </c>
      <c r="AE80" s="187"/>
      <c r="AG80" s="187"/>
      <c r="AI80" s="186">
        <f t="shared" si="26"/>
        <v>5</v>
      </c>
      <c r="AJ80" s="185" t="str">
        <f>IF($AI81&gt;$AI80, IFERROR(MATCH($AI80, $AI81:$AI$100, 0)-1, ROW($AJ$100)-ROW()), "")</f>
        <v/>
      </c>
      <c r="AK80" s="187" t="str">
        <f t="shared" ca="1" si="24"/>
        <v/>
      </c>
      <c r="AL80" s="185" t="str">
        <f t="shared" ca="1" si="24"/>
        <v/>
      </c>
      <c r="AM80" s="190" t="str">
        <f t="shared" ca="1" si="25"/>
        <v/>
      </c>
      <c r="AN80" s="185" t="str">
        <f t="shared" ca="1" si="25"/>
        <v/>
      </c>
      <c r="AO80" s="113" t="str">
        <f t="shared" si="30"/>
        <v/>
      </c>
      <c r="AP80" s="33" t="str">
        <f t="shared" si="31"/>
        <v/>
      </c>
      <c r="AQ80" s="116" t="str">
        <f t="shared" si="32"/>
        <v/>
      </c>
      <c r="AR80" s="33" t="str">
        <f t="shared" si="32"/>
        <v/>
      </c>
      <c r="AS80" s="190" t="str">
        <f t="shared" ca="1" si="33"/>
        <v/>
      </c>
      <c r="AT80" s="185" t="str">
        <f t="shared" ca="1" si="34"/>
        <v/>
      </c>
      <c r="AU80" s="190" t="str">
        <f t="shared" si="35"/>
        <v/>
      </c>
      <c r="AV80" s="185" t="str">
        <f t="shared" si="35"/>
        <v/>
      </c>
      <c r="AW80" s="190" t="str">
        <f t="shared" si="36"/>
        <v/>
      </c>
      <c r="AX80" s="185" t="str">
        <f t="shared" si="37"/>
        <v/>
      </c>
      <c r="AY80" s="191"/>
      <c r="AZ80" s="192" t="str">
        <f t="shared" ca="1" si="38"/>
        <v/>
      </c>
      <c r="BA80" s="193" t="str">
        <f t="shared" ca="1" si="39"/>
        <v/>
      </c>
      <c r="BB80" s="194" t="str">
        <f t="shared" ca="1" si="40"/>
        <v/>
      </c>
      <c r="BC80" s="195" t="str">
        <f t="shared" ca="1" si="27"/>
        <v/>
      </c>
      <c r="BE80" s="31" t="str">
        <f t="shared" ca="1" si="41"/>
        <v/>
      </c>
    </row>
    <row r="81" spans="1:57" s="185" customFormat="1" ht="14.1" customHeight="1" x14ac:dyDescent="0.3">
      <c r="A81" s="100" t="str">
        <f t="shared" ca="1" si="28"/>
        <v/>
      </c>
      <c r="B81" s="172"/>
      <c r="C81" s="172" t="s">
        <v>38</v>
      </c>
      <c r="D81" s="172" t="s">
        <v>38</v>
      </c>
      <c r="E81" s="172" t="s">
        <v>38</v>
      </c>
      <c r="F81" s="172" t="s">
        <v>38</v>
      </c>
      <c r="G81" s="172" t="s">
        <v>267</v>
      </c>
      <c r="H81" s="172"/>
      <c r="I81" s="172"/>
      <c r="J81" s="172"/>
      <c r="L81" s="196">
        <v>174</v>
      </c>
      <c r="M81" s="197"/>
      <c r="N81" s="197"/>
      <c r="X81" s="186"/>
      <c r="Y81" s="187"/>
      <c r="AA81" s="188"/>
      <c r="AB81" s="189"/>
      <c r="AC81" s="187">
        <f t="shared" si="29"/>
        <v>-1</v>
      </c>
      <c r="AD81" s="185">
        <v>-1</v>
      </c>
      <c r="AE81" s="187"/>
      <c r="AG81" s="187"/>
      <c r="AI81" s="186">
        <f t="shared" si="26"/>
        <v>5</v>
      </c>
      <c r="AJ81" s="185" t="str">
        <f>IF($AI82&gt;$AI81, IFERROR(MATCH($AI81, $AI82:$AI$100, 0)-1, ROW($AJ$100)-ROW()), "")</f>
        <v/>
      </c>
      <c r="AK81" s="187" t="str">
        <f t="shared" ca="1" si="24"/>
        <v/>
      </c>
      <c r="AL81" s="185" t="str">
        <f t="shared" ca="1" si="24"/>
        <v/>
      </c>
      <c r="AM81" s="190" t="str">
        <f t="shared" ca="1" si="25"/>
        <v/>
      </c>
      <c r="AN81" s="185" t="str">
        <f t="shared" ca="1" si="25"/>
        <v/>
      </c>
      <c r="AO81" s="113" t="str">
        <f t="shared" si="30"/>
        <v/>
      </c>
      <c r="AP81" s="33" t="str">
        <f t="shared" si="31"/>
        <v/>
      </c>
      <c r="AQ81" s="116" t="str">
        <f t="shared" si="32"/>
        <v/>
      </c>
      <c r="AR81" s="33" t="str">
        <f t="shared" si="32"/>
        <v/>
      </c>
      <c r="AS81" s="190" t="str">
        <f t="shared" ca="1" si="33"/>
        <v/>
      </c>
      <c r="AT81" s="185" t="str">
        <f t="shared" ca="1" si="34"/>
        <v/>
      </c>
      <c r="AU81" s="190" t="str">
        <f t="shared" si="35"/>
        <v/>
      </c>
      <c r="AV81" s="185" t="str">
        <f t="shared" si="35"/>
        <v/>
      </c>
      <c r="AW81" s="190" t="str">
        <f t="shared" si="36"/>
        <v/>
      </c>
      <c r="AX81" s="185" t="str">
        <f t="shared" si="37"/>
        <v/>
      </c>
      <c r="AY81" s="191"/>
      <c r="AZ81" s="192" t="str">
        <f t="shared" ca="1" si="38"/>
        <v/>
      </c>
      <c r="BA81" s="193" t="str">
        <f t="shared" ca="1" si="39"/>
        <v/>
      </c>
      <c r="BB81" s="194" t="str">
        <f t="shared" ca="1" si="40"/>
        <v/>
      </c>
      <c r="BC81" s="195" t="str">
        <f t="shared" ca="1" si="27"/>
        <v/>
      </c>
      <c r="BE81" s="31" t="str">
        <f t="shared" ca="1" si="41"/>
        <v/>
      </c>
    </row>
    <row r="82" spans="1:57" s="185" customFormat="1" ht="14.1" customHeight="1" x14ac:dyDescent="0.3">
      <c r="A82" s="100" t="str">
        <f t="shared" ca="1" si="28"/>
        <v/>
      </c>
      <c r="B82" s="172"/>
      <c r="C82" s="172" t="s">
        <v>38</v>
      </c>
      <c r="D82" s="172" t="s">
        <v>38</v>
      </c>
      <c r="E82" s="172" t="s">
        <v>38</v>
      </c>
      <c r="F82" s="172" t="s">
        <v>268</v>
      </c>
      <c r="G82" s="172"/>
      <c r="H82" s="172"/>
      <c r="I82" s="172"/>
      <c r="J82" s="172"/>
      <c r="L82" s="196">
        <v>175</v>
      </c>
      <c r="M82" s="197">
        <f>SUM(M83:M84)</f>
        <v>0</v>
      </c>
      <c r="N82" s="197"/>
      <c r="X82" s="186"/>
      <c r="Y82" s="187"/>
      <c r="AA82" s="188"/>
      <c r="AB82" s="189"/>
      <c r="AC82" s="187">
        <f t="shared" si="29"/>
        <v>-1</v>
      </c>
      <c r="AD82" s="185">
        <v>-1</v>
      </c>
      <c r="AE82" s="187"/>
      <c r="AG82" s="187"/>
      <c r="AI82" s="186">
        <f t="shared" si="26"/>
        <v>4</v>
      </c>
      <c r="AJ82" s="185">
        <f>IF($AI83&gt;$AI82, IFERROR(MATCH($AI82, $AI83:$AI$100, 0)-1, ROW($AJ$100)-ROW()), "")</f>
        <v>2</v>
      </c>
      <c r="AK82" s="187" t="str">
        <f t="shared" ca="1" si="24"/>
        <v/>
      </c>
      <c r="AL82" s="185" t="str">
        <f t="shared" ca="1" si="24"/>
        <v/>
      </c>
      <c r="AM82" s="190" t="str">
        <f t="shared" ca="1" si="25"/>
        <v/>
      </c>
      <c r="AN82" s="185" t="str">
        <f t="shared" ca="1" si="25"/>
        <v/>
      </c>
      <c r="AO82" s="113" t="str">
        <f t="shared" si="30"/>
        <v/>
      </c>
      <c r="AP82" s="33" t="str">
        <f t="shared" si="31"/>
        <v/>
      </c>
      <c r="AQ82" s="116" t="str">
        <f t="shared" si="32"/>
        <v/>
      </c>
      <c r="AR82" s="33" t="str">
        <f t="shared" si="32"/>
        <v/>
      </c>
      <c r="AS82" s="190" t="str">
        <f t="shared" ca="1" si="33"/>
        <v/>
      </c>
      <c r="AT82" s="185" t="str">
        <f t="shared" ca="1" si="34"/>
        <v/>
      </c>
      <c r="AU82" s="190" t="str">
        <f t="shared" si="35"/>
        <v/>
      </c>
      <c r="AV82" s="185" t="str">
        <f t="shared" si="35"/>
        <v/>
      </c>
      <c r="AW82" s="190" t="str">
        <f t="shared" si="36"/>
        <v/>
      </c>
      <c r="AX82" s="185" t="str">
        <f t="shared" si="37"/>
        <v/>
      </c>
      <c r="AY82" s="191"/>
      <c r="AZ82" s="192" t="str">
        <f t="shared" ca="1" si="38"/>
        <v/>
      </c>
      <c r="BA82" s="193" t="str">
        <f t="shared" ca="1" si="39"/>
        <v/>
      </c>
      <c r="BB82" s="194" t="str">
        <f t="shared" ca="1" si="40"/>
        <v/>
      </c>
      <c r="BC82" s="195" t="str">
        <f t="shared" ca="1" si="27"/>
        <v/>
      </c>
      <c r="BE82" s="31" t="str">
        <f t="shared" ca="1" si="41"/>
        <v/>
      </c>
    </row>
    <row r="83" spans="1:57" s="185" customFormat="1" ht="14.1" customHeight="1" x14ac:dyDescent="0.3">
      <c r="A83" s="100" t="str">
        <f t="shared" ca="1" si="28"/>
        <v/>
      </c>
      <c r="B83" s="172"/>
      <c r="C83" s="172" t="s">
        <v>38</v>
      </c>
      <c r="D83" s="172" t="s">
        <v>38</v>
      </c>
      <c r="E83" s="172" t="s">
        <v>38</v>
      </c>
      <c r="F83" s="172" t="s">
        <v>38</v>
      </c>
      <c r="G83" s="172" t="s">
        <v>269</v>
      </c>
      <c r="H83" s="172"/>
      <c r="I83" s="172"/>
      <c r="J83" s="172"/>
      <c r="L83" s="196">
        <v>1750</v>
      </c>
      <c r="M83" s="197"/>
      <c r="N83" s="197"/>
      <c r="X83" s="186"/>
      <c r="Y83" s="187"/>
      <c r="AA83" s="188"/>
      <c r="AB83" s="189"/>
      <c r="AC83" s="187">
        <f t="shared" si="29"/>
        <v>-1</v>
      </c>
      <c r="AD83" s="185">
        <v>-1</v>
      </c>
      <c r="AE83" s="187"/>
      <c r="AG83" s="187"/>
      <c r="AI83" s="186">
        <f t="shared" si="26"/>
        <v>5</v>
      </c>
      <c r="AJ83" s="185" t="str">
        <f>IF($AI84&gt;$AI83, IFERROR(MATCH($AI83, $AI84:$AI$100, 0)-1, ROW($AJ$100)-ROW()), "")</f>
        <v/>
      </c>
      <c r="AK83" s="187" t="str">
        <f t="shared" ca="1" si="24"/>
        <v/>
      </c>
      <c r="AL83" s="185" t="str">
        <f t="shared" ca="1" si="24"/>
        <v/>
      </c>
      <c r="AM83" s="190" t="str">
        <f t="shared" ca="1" si="25"/>
        <v/>
      </c>
      <c r="AN83" s="185" t="str">
        <f t="shared" ca="1" si="25"/>
        <v/>
      </c>
      <c r="AO83" s="113" t="str">
        <f t="shared" si="30"/>
        <v/>
      </c>
      <c r="AP83" s="33" t="str">
        <f t="shared" si="31"/>
        <v/>
      </c>
      <c r="AQ83" s="116" t="str">
        <f t="shared" si="32"/>
        <v/>
      </c>
      <c r="AR83" s="33" t="str">
        <f t="shared" si="32"/>
        <v/>
      </c>
      <c r="AS83" s="190" t="str">
        <f t="shared" ca="1" si="33"/>
        <v/>
      </c>
      <c r="AT83" s="185" t="str">
        <f t="shared" ca="1" si="34"/>
        <v/>
      </c>
      <c r="AU83" s="190" t="str">
        <f t="shared" si="35"/>
        <v/>
      </c>
      <c r="AV83" s="185" t="str">
        <f t="shared" si="35"/>
        <v/>
      </c>
      <c r="AW83" s="190" t="str">
        <f t="shared" si="36"/>
        <v/>
      </c>
      <c r="AX83" s="185" t="str">
        <f t="shared" si="37"/>
        <v/>
      </c>
      <c r="AY83" s="191"/>
      <c r="AZ83" s="192" t="str">
        <f t="shared" ca="1" si="38"/>
        <v/>
      </c>
      <c r="BA83" s="193" t="str">
        <f t="shared" ca="1" si="39"/>
        <v/>
      </c>
      <c r="BB83" s="194" t="str">
        <f t="shared" ca="1" si="40"/>
        <v/>
      </c>
      <c r="BC83" s="195" t="str">
        <f t="shared" ca="1" si="27"/>
        <v/>
      </c>
      <c r="BE83" s="31" t="str">
        <f t="shared" ca="1" si="41"/>
        <v/>
      </c>
    </row>
    <row r="84" spans="1:57" s="185" customFormat="1" ht="14.1" customHeight="1" x14ac:dyDescent="0.3">
      <c r="A84" s="100" t="str">
        <f t="shared" ca="1" si="28"/>
        <v/>
      </c>
      <c r="B84" s="172"/>
      <c r="C84" s="172" t="s">
        <v>38</v>
      </c>
      <c r="D84" s="172" t="s">
        <v>38</v>
      </c>
      <c r="E84" s="172" t="s">
        <v>38</v>
      </c>
      <c r="F84" s="172" t="s">
        <v>38</v>
      </c>
      <c r="G84" s="172" t="s">
        <v>270</v>
      </c>
      <c r="H84" s="172"/>
      <c r="I84" s="172"/>
      <c r="J84" s="172"/>
      <c r="L84" s="196">
        <v>1751</v>
      </c>
      <c r="M84" s="197"/>
      <c r="N84" s="197"/>
      <c r="X84" s="186"/>
      <c r="Y84" s="187"/>
      <c r="AA84" s="188"/>
      <c r="AB84" s="189"/>
      <c r="AC84" s="187">
        <f t="shared" si="29"/>
        <v>-1</v>
      </c>
      <c r="AD84" s="185">
        <v>-1</v>
      </c>
      <c r="AE84" s="187"/>
      <c r="AG84" s="187"/>
      <c r="AI84" s="186">
        <f t="shared" si="26"/>
        <v>5</v>
      </c>
      <c r="AJ84" s="185" t="str">
        <f>IF($AI85&gt;$AI84, IFERROR(MATCH($AI84, $AI85:$AI$100, 0)-1, ROW($AJ$100)-ROW()), "")</f>
        <v/>
      </c>
      <c r="AK84" s="187" t="str">
        <f t="shared" ca="1" si="24"/>
        <v/>
      </c>
      <c r="AL84" s="185" t="str">
        <f t="shared" ca="1" si="24"/>
        <v/>
      </c>
      <c r="AM84" s="190" t="str">
        <f t="shared" ca="1" si="25"/>
        <v/>
      </c>
      <c r="AN84" s="185" t="str">
        <f t="shared" ca="1" si="25"/>
        <v/>
      </c>
      <c r="AO84" s="113" t="str">
        <f t="shared" si="30"/>
        <v/>
      </c>
      <c r="AP84" s="33" t="str">
        <f t="shared" si="31"/>
        <v/>
      </c>
      <c r="AQ84" s="116" t="str">
        <f t="shared" si="32"/>
        <v/>
      </c>
      <c r="AR84" s="33" t="str">
        <f t="shared" si="32"/>
        <v/>
      </c>
      <c r="AS84" s="190" t="str">
        <f t="shared" ca="1" si="33"/>
        <v/>
      </c>
      <c r="AT84" s="185" t="str">
        <f t="shared" ca="1" si="34"/>
        <v/>
      </c>
      <c r="AU84" s="190" t="str">
        <f t="shared" si="35"/>
        <v/>
      </c>
      <c r="AV84" s="185" t="str">
        <f t="shared" si="35"/>
        <v/>
      </c>
      <c r="AW84" s="190" t="str">
        <f t="shared" si="36"/>
        <v/>
      </c>
      <c r="AX84" s="185" t="str">
        <f t="shared" si="37"/>
        <v/>
      </c>
      <c r="AY84" s="191"/>
      <c r="AZ84" s="192" t="str">
        <f t="shared" ca="1" si="38"/>
        <v/>
      </c>
      <c r="BA84" s="193" t="str">
        <f t="shared" ca="1" si="39"/>
        <v/>
      </c>
      <c r="BB84" s="194" t="str">
        <f t="shared" ca="1" si="40"/>
        <v/>
      </c>
      <c r="BC84" s="195" t="str">
        <f t="shared" ca="1" si="27"/>
        <v/>
      </c>
      <c r="BE84" s="31" t="str">
        <f t="shared" ca="1" si="41"/>
        <v/>
      </c>
    </row>
    <row r="85" spans="1:57" s="185" customFormat="1" ht="14.1" customHeight="1" x14ac:dyDescent="0.3">
      <c r="A85" s="100" t="str">
        <f t="shared" ca="1" si="28"/>
        <v/>
      </c>
      <c r="B85" s="172"/>
      <c r="C85" s="172" t="s">
        <v>38</v>
      </c>
      <c r="D85" s="172" t="s">
        <v>38</v>
      </c>
      <c r="E85" s="172" t="s">
        <v>38</v>
      </c>
      <c r="F85" s="172" t="s">
        <v>271</v>
      </c>
      <c r="G85" s="172"/>
      <c r="H85" s="172"/>
      <c r="I85" s="172"/>
      <c r="J85" s="172"/>
      <c r="L85" s="196">
        <v>176</v>
      </c>
      <c r="M85" s="197"/>
      <c r="N85" s="197"/>
      <c r="X85" s="186"/>
      <c r="Y85" s="187"/>
      <c r="AA85" s="188"/>
      <c r="AB85" s="189"/>
      <c r="AC85" s="187">
        <f t="shared" si="29"/>
        <v>-1</v>
      </c>
      <c r="AD85" s="185">
        <v>-1</v>
      </c>
      <c r="AE85" s="187"/>
      <c r="AG85" s="187"/>
      <c r="AI85" s="186">
        <f t="shared" si="26"/>
        <v>4</v>
      </c>
      <c r="AJ85" s="185" t="str">
        <f>IF($AI86&gt;$AI85, IFERROR(MATCH($AI85, $AI86:$AI$100, 0)-1, ROW($AJ$100)-ROW()), "")</f>
        <v/>
      </c>
      <c r="AK85" s="187" t="str">
        <f t="shared" ref="AK85:AL100" ca="1" si="42">IF(AC85&lt;&gt;-1, IF(AA85&lt;&gt;"", AA85, IF($AJ85&lt;&gt;"", SUMIF(OFFSET($AI85, 1, 0, $AJ85), $AI85+1, OFFSET(M85, 1, 0, $AJ85)), M85)), "")</f>
        <v/>
      </c>
      <c r="AL85" s="185" t="str">
        <f t="shared" ca="1" si="42"/>
        <v/>
      </c>
      <c r="AM85" s="190" t="str">
        <f t="shared" ref="AM85:AN100" ca="1" si="43">IF(AK85&lt;&gt;0, AK85, M85)</f>
        <v/>
      </c>
      <c r="AN85" s="185" t="str">
        <f t="shared" ca="1" si="43"/>
        <v/>
      </c>
      <c r="AO85" s="113" t="str">
        <f t="shared" si="30"/>
        <v/>
      </c>
      <c r="AP85" s="33" t="str">
        <f t="shared" si="31"/>
        <v/>
      </c>
      <c r="AQ85" s="116" t="str">
        <f t="shared" si="32"/>
        <v/>
      </c>
      <c r="AR85" s="33" t="str">
        <f t="shared" si="32"/>
        <v/>
      </c>
      <c r="AS85" s="190" t="str">
        <f t="shared" ca="1" si="33"/>
        <v/>
      </c>
      <c r="AT85" s="185" t="str">
        <f t="shared" ca="1" si="34"/>
        <v/>
      </c>
      <c r="AU85" s="190" t="str">
        <f t="shared" si="35"/>
        <v/>
      </c>
      <c r="AV85" s="185" t="str">
        <f t="shared" si="35"/>
        <v/>
      </c>
      <c r="AW85" s="190" t="str">
        <f t="shared" si="36"/>
        <v/>
      </c>
      <c r="AX85" s="185" t="str">
        <f t="shared" si="37"/>
        <v/>
      </c>
      <c r="AY85" s="191"/>
      <c r="AZ85" s="192" t="str">
        <f t="shared" ca="1" si="38"/>
        <v/>
      </c>
      <c r="BA85" s="193" t="str">
        <f t="shared" ca="1" si="39"/>
        <v/>
      </c>
      <c r="BB85" s="194" t="str">
        <f t="shared" ca="1" si="40"/>
        <v/>
      </c>
      <c r="BC85" s="195" t="str">
        <f t="shared" ca="1" si="27"/>
        <v/>
      </c>
      <c r="BE85" s="31" t="str">
        <f t="shared" ca="1" si="41"/>
        <v/>
      </c>
    </row>
    <row r="86" spans="1:57" s="185" customFormat="1" ht="14.1" customHeight="1" x14ac:dyDescent="0.3">
      <c r="A86" s="100" t="str">
        <f t="shared" ca="1" si="28"/>
        <v/>
      </c>
      <c r="B86" s="172"/>
      <c r="C86" s="172" t="s">
        <v>38</v>
      </c>
      <c r="D86" s="172" t="s">
        <v>38</v>
      </c>
      <c r="E86" s="172" t="s">
        <v>38</v>
      </c>
      <c r="F86" s="172" t="s">
        <v>272</v>
      </c>
      <c r="G86" s="172"/>
      <c r="H86" s="172"/>
      <c r="I86" s="172"/>
      <c r="J86" s="172"/>
      <c r="L86" s="196" t="s">
        <v>273</v>
      </c>
      <c r="M86" s="197"/>
      <c r="N86" s="197"/>
      <c r="X86" s="186"/>
      <c r="Y86" s="187"/>
      <c r="AA86" s="188"/>
      <c r="AB86" s="189"/>
      <c r="AC86" s="187">
        <f t="shared" si="29"/>
        <v>-1</v>
      </c>
      <c r="AD86" s="185">
        <v>-1</v>
      </c>
      <c r="AE86" s="187"/>
      <c r="AG86" s="187"/>
      <c r="AI86" s="186">
        <f t="shared" si="26"/>
        <v>4</v>
      </c>
      <c r="AJ86" s="185" t="str">
        <f>IF($AI87&gt;$AI86, IFERROR(MATCH($AI86, $AI87:$AI$100, 0)-1, ROW($AJ$100)-ROW()), "")</f>
        <v/>
      </c>
      <c r="AK86" s="187" t="str">
        <f t="shared" ca="1" si="42"/>
        <v/>
      </c>
      <c r="AL86" s="185" t="str">
        <f t="shared" ca="1" si="42"/>
        <v/>
      </c>
      <c r="AM86" s="190" t="str">
        <f t="shared" ca="1" si="43"/>
        <v/>
      </c>
      <c r="AN86" s="185" t="str">
        <f t="shared" ca="1" si="43"/>
        <v/>
      </c>
      <c r="AO86" s="113" t="str">
        <f t="shared" si="30"/>
        <v/>
      </c>
      <c r="AP86" s="33" t="str">
        <f t="shared" si="31"/>
        <v/>
      </c>
      <c r="AQ86" s="116" t="str">
        <f t="shared" si="32"/>
        <v/>
      </c>
      <c r="AR86" s="33" t="str">
        <f t="shared" si="32"/>
        <v/>
      </c>
      <c r="AS86" s="190" t="str">
        <f t="shared" ca="1" si="33"/>
        <v/>
      </c>
      <c r="AT86" s="185" t="str">
        <f t="shared" ca="1" si="34"/>
        <v/>
      </c>
      <c r="AU86" s="190" t="str">
        <f t="shared" si="35"/>
        <v/>
      </c>
      <c r="AV86" s="185" t="str">
        <f t="shared" si="35"/>
        <v/>
      </c>
      <c r="AW86" s="190" t="str">
        <f t="shared" si="36"/>
        <v/>
      </c>
      <c r="AX86" s="185" t="str">
        <f t="shared" si="37"/>
        <v/>
      </c>
      <c r="AY86" s="191"/>
      <c r="AZ86" s="192" t="str">
        <f t="shared" ca="1" si="38"/>
        <v/>
      </c>
      <c r="BA86" s="193" t="str">
        <f t="shared" ca="1" si="39"/>
        <v/>
      </c>
      <c r="BB86" s="194" t="str">
        <f t="shared" ca="1" si="40"/>
        <v/>
      </c>
      <c r="BC86" s="195" t="str">
        <f t="shared" ca="1" si="27"/>
        <v/>
      </c>
      <c r="BE86" s="31" t="str">
        <f t="shared" ca="1" si="41"/>
        <v/>
      </c>
    </row>
    <row r="87" spans="1:57" s="185" customFormat="1" ht="14.1" customHeight="1" x14ac:dyDescent="0.3">
      <c r="A87" s="100" t="str">
        <f t="shared" ca="1" si="28"/>
        <v/>
      </c>
      <c r="B87" s="172"/>
      <c r="C87" s="172" t="s">
        <v>38</v>
      </c>
      <c r="D87" s="172" t="s">
        <v>38</v>
      </c>
      <c r="E87" s="172" t="s">
        <v>274</v>
      </c>
      <c r="F87" s="172"/>
      <c r="G87" s="172"/>
      <c r="H87" s="172"/>
      <c r="I87" s="172"/>
      <c r="J87" s="172"/>
      <c r="L87" s="196" t="s">
        <v>275</v>
      </c>
      <c r="M87" s="197">
        <f>SUM(M88:M89,M92,M95:M96,M99)</f>
        <v>0</v>
      </c>
      <c r="N87" s="197"/>
      <c r="X87" s="186"/>
      <c r="Y87" s="187"/>
      <c r="AA87" s="188"/>
      <c r="AB87" s="189"/>
      <c r="AC87" s="187">
        <f t="shared" si="29"/>
        <v>-1</v>
      </c>
      <c r="AD87" s="185">
        <v>-1</v>
      </c>
      <c r="AE87" s="187"/>
      <c r="AG87" s="187"/>
      <c r="AI87" s="186">
        <f t="shared" si="26"/>
        <v>3</v>
      </c>
      <c r="AJ87" s="185">
        <f>IF($AI88&gt;$AI87, IFERROR(MATCH($AI87, $AI88:$AI$100, 0)-1, ROW($AJ$100)-ROW()), "")</f>
        <v>12</v>
      </c>
      <c r="AK87" s="187" t="str">
        <f t="shared" ca="1" si="42"/>
        <v/>
      </c>
      <c r="AL87" s="185" t="str">
        <f t="shared" ca="1" si="42"/>
        <v/>
      </c>
      <c r="AM87" s="190" t="str">
        <f t="shared" ca="1" si="43"/>
        <v/>
      </c>
      <c r="AN87" s="185" t="str">
        <f t="shared" ca="1" si="43"/>
        <v/>
      </c>
      <c r="AO87" s="113" t="str">
        <f t="shared" si="30"/>
        <v/>
      </c>
      <c r="AP87" s="33" t="str">
        <f t="shared" si="31"/>
        <v/>
      </c>
      <c r="AQ87" s="116" t="str">
        <f t="shared" si="32"/>
        <v/>
      </c>
      <c r="AR87" s="33" t="str">
        <f t="shared" si="32"/>
        <v/>
      </c>
      <c r="AS87" s="190" t="str">
        <f t="shared" ca="1" si="33"/>
        <v/>
      </c>
      <c r="AT87" s="185" t="str">
        <f t="shared" ca="1" si="34"/>
        <v/>
      </c>
      <c r="AU87" s="190" t="str">
        <f t="shared" si="35"/>
        <v/>
      </c>
      <c r="AV87" s="185" t="str">
        <f t="shared" si="35"/>
        <v/>
      </c>
      <c r="AW87" s="190" t="str">
        <f t="shared" si="36"/>
        <v/>
      </c>
      <c r="AX87" s="185" t="str">
        <f t="shared" si="37"/>
        <v/>
      </c>
      <c r="AY87" s="191"/>
      <c r="AZ87" s="192" t="str">
        <f t="shared" ca="1" si="38"/>
        <v/>
      </c>
      <c r="BA87" s="193" t="str">
        <f t="shared" ca="1" si="39"/>
        <v/>
      </c>
      <c r="BB87" s="194" t="str">
        <f t="shared" ca="1" si="40"/>
        <v/>
      </c>
      <c r="BC87" s="195" t="str">
        <f t="shared" ca="1" si="27"/>
        <v/>
      </c>
      <c r="BE87" s="31" t="str">
        <f t="shared" ca="1" si="41"/>
        <v/>
      </c>
    </row>
    <row r="88" spans="1:57" s="185" customFormat="1" ht="14.1" customHeight="1" x14ac:dyDescent="0.3">
      <c r="A88" s="100" t="str">
        <f t="shared" ca="1" si="28"/>
        <v/>
      </c>
      <c r="B88" s="172"/>
      <c r="C88" s="172" t="s">
        <v>38</v>
      </c>
      <c r="D88" s="172" t="s">
        <v>38</v>
      </c>
      <c r="E88" s="172" t="s">
        <v>38</v>
      </c>
      <c r="F88" s="172" t="s">
        <v>276</v>
      </c>
      <c r="G88" s="172"/>
      <c r="H88" s="172"/>
      <c r="I88" s="172"/>
      <c r="J88" s="172"/>
      <c r="L88" s="196">
        <v>42</v>
      </c>
      <c r="M88" s="197"/>
      <c r="N88" s="197"/>
      <c r="X88" s="186"/>
      <c r="Y88" s="187"/>
      <c r="AA88" s="188"/>
      <c r="AB88" s="189"/>
      <c r="AC88" s="187">
        <f t="shared" si="29"/>
        <v>-1</v>
      </c>
      <c r="AD88" s="185">
        <v>-1</v>
      </c>
      <c r="AE88" s="187"/>
      <c r="AG88" s="187"/>
      <c r="AI88" s="186">
        <f t="shared" si="26"/>
        <v>4</v>
      </c>
      <c r="AJ88" s="185" t="str">
        <f>IF($AI89&gt;$AI88, IFERROR(MATCH($AI88, $AI89:$AI$100, 0)-1, ROW($AJ$100)-ROW()), "")</f>
        <v/>
      </c>
      <c r="AK88" s="187" t="str">
        <f t="shared" ca="1" si="42"/>
        <v/>
      </c>
      <c r="AL88" s="185" t="str">
        <f t="shared" ca="1" si="42"/>
        <v/>
      </c>
      <c r="AM88" s="190" t="str">
        <f t="shared" ca="1" si="43"/>
        <v/>
      </c>
      <c r="AN88" s="185" t="str">
        <f t="shared" ca="1" si="43"/>
        <v/>
      </c>
      <c r="AO88" s="113" t="str">
        <f t="shared" si="30"/>
        <v/>
      </c>
      <c r="AP88" s="33" t="str">
        <f t="shared" si="31"/>
        <v/>
      </c>
      <c r="AQ88" s="116" t="str">
        <f t="shared" si="32"/>
        <v/>
      </c>
      <c r="AR88" s="33" t="str">
        <f t="shared" si="32"/>
        <v/>
      </c>
      <c r="AS88" s="190" t="str">
        <f t="shared" ca="1" si="33"/>
        <v/>
      </c>
      <c r="AT88" s="185" t="str">
        <f t="shared" ca="1" si="34"/>
        <v/>
      </c>
      <c r="AU88" s="190" t="str">
        <f t="shared" si="35"/>
        <v/>
      </c>
      <c r="AV88" s="185" t="str">
        <f t="shared" si="35"/>
        <v/>
      </c>
      <c r="AW88" s="190" t="str">
        <f t="shared" si="36"/>
        <v/>
      </c>
      <c r="AX88" s="185" t="str">
        <f t="shared" si="37"/>
        <v/>
      </c>
      <c r="AY88" s="191"/>
      <c r="AZ88" s="192" t="str">
        <f t="shared" ca="1" si="38"/>
        <v/>
      </c>
      <c r="BA88" s="193" t="str">
        <f t="shared" ca="1" si="39"/>
        <v/>
      </c>
      <c r="BB88" s="194" t="str">
        <f t="shared" ca="1" si="40"/>
        <v/>
      </c>
      <c r="BC88" s="195" t="str">
        <f t="shared" ca="1" si="27"/>
        <v/>
      </c>
      <c r="BE88" s="31" t="str">
        <f t="shared" ca="1" si="41"/>
        <v/>
      </c>
    </row>
    <row r="89" spans="1:57" s="185" customFormat="1" ht="14.1" customHeight="1" x14ac:dyDescent="0.3">
      <c r="A89" s="100" t="str">
        <f t="shared" ca="1" si="28"/>
        <v/>
      </c>
      <c r="B89" s="172"/>
      <c r="C89" s="172" t="s">
        <v>38</v>
      </c>
      <c r="D89" s="172" t="s">
        <v>38</v>
      </c>
      <c r="E89" s="172" t="s">
        <v>38</v>
      </c>
      <c r="F89" s="172" t="s">
        <v>261</v>
      </c>
      <c r="G89" s="172"/>
      <c r="H89" s="172"/>
      <c r="I89" s="172"/>
      <c r="J89" s="172"/>
      <c r="L89" s="196">
        <v>43</v>
      </c>
      <c r="M89" s="197">
        <f>SUM(M90:M91)</f>
        <v>0</v>
      </c>
      <c r="N89" s="197"/>
      <c r="X89" s="186"/>
      <c r="Y89" s="187"/>
      <c r="AA89" s="188"/>
      <c r="AB89" s="189"/>
      <c r="AC89" s="187">
        <f t="shared" si="29"/>
        <v>-1</v>
      </c>
      <c r="AD89" s="185">
        <v>-1</v>
      </c>
      <c r="AE89" s="187"/>
      <c r="AG89" s="187"/>
      <c r="AI89" s="186">
        <f t="shared" si="26"/>
        <v>4</v>
      </c>
      <c r="AJ89" s="185">
        <f>IF($AI90&gt;$AI89, IFERROR(MATCH($AI89, $AI90:$AI$100, 0)-1, ROW($AJ$100)-ROW()), "")</f>
        <v>2</v>
      </c>
      <c r="AK89" s="187" t="str">
        <f t="shared" ca="1" si="42"/>
        <v/>
      </c>
      <c r="AL89" s="185" t="str">
        <f t="shared" ca="1" si="42"/>
        <v/>
      </c>
      <c r="AM89" s="190" t="str">
        <f t="shared" ca="1" si="43"/>
        <v/>
      </c>
      <c r="AN89" s="185" t="str">
        <f t="shared" ca="1" si="43"/>
        <v/>
      </c>
      <c r="AO89" s="113" t="str">
        <f t="shared" si="30"/>
        <v/>
      </c>
      <c r="AP89" s="33" t="str">
        <f t="shared" si="31"/>
        <v/>
      </c>
      <c r="AQ89" s="116" t="str">
        <f t="shared" si="32"/>
        <v/>
      </c>
      <c r="AR89" s="33" t="str">
        <f t="shared" si="32"/>
        <v/>
      </c>
      <c r="AS89" s="190" t="str">
        <f t="shared" ca="1" si="33"/>
        <v/>
      </c>
      <c r="AT89" s="185" t="str">
        <f t="shared" ca="1" si="34"/>
        <v/>
      </c>
      <c r="AU89" s="190" t="str">
        <f t="shared" si="35"/>
        <v/>
      </c>
      <c r="AV89" s="185" t="str">
        <f t="shared" si="35"/>
        <v/>
      </c>
      <c r="AW89" s="190" t="str">
        <f t="shared" si="36"/>
        <v/>
      </c>
      <c r="AX89" s="185" t="str">
        <f t="shared" si="37"/>
        <v/>
      </c>
      <c r="AY89" s="191"/>
      <c r="AZ89" s="192" t="str">
        <f t="shared" ca="1" si="38"/>
        <v/>
      </c>
      <c r="BA89" s="193" t="str">
        <f t="shared" ca="1" si="39"/>
        <v/>
      </c>
      <c r="BB89" s="194" t="str">
        <f t="shared" ca="1" si="40"/>
        <v/>
      </c>
      <c r="BC89" s="195" t="str">
        <f t="shared" ca="1" si="27"/>
        <v/>
      </c>
      <c r="BE89" s="31" t="str">
        <f t="shared" ca="1" si="41"/>
        <v/>
      </c>
    </row>
    <row r="90" spans="1:57" s="185" customFormat="1" ht="14.1" customHeight="1" x14ac:dyDescent="0.3">
      <c r="A90" s="100" t="str">
        <f t="shared" ca="1" si="28"/>
        <v/>
      </c>
      <c r="B90" s="172"/>
      <c r="C90" s="172" t="s">
        <v>38</v>
      </c>
      <c r="D90" s="172" t="s">
        <v>38</v>
      </c>
      <c r="E90" s="172" t="s">
        <v>38</v>
      </c>
      <c r="F90" s="172" t="s">
        <v>38</v>
      </c>
      <c r="G90" s="172" t="s">
        <v>266</v>
      </c>
      <c r="H90" s="172"/>
      <c r="I90" s="172"/>
      <c r="J90" s="172"/>
      <c r="L90" s="196" t="s">
        <v>277</v>
      </c>
      <c r="M90" s="197"/>
      <c r="N90" s="197"/>
      <c r="X90" s="186"/>
      <c r="Y90" s="187"/>
      <c r="AA90" s="188"/>
      <c r="AB90" s="189"/>
      <c r="AC90" s="187">
        <f t="shared" si="29"/>
        <v>-1</v>
      </c>
      <c r="AD90" s="185">
        <v>-1</v>
      </c>
      <c r="AE90" s="187"/>
      <c r="AG90" s="187"/>
      <c r="AI90" s="186">
        <f t="shared" si="26"/>
        <v>5</v>
      </c>
      <c r="AJ90" s="185" t="str">
        <f>IF($AI91&gt;$AI90, IFERROR(MATCH($AI90, $AI91:$AI$100, 0)-1, ROW($AJ$100)-ROW()), "")</f>
        <v/>
      </c>
      <c r="AK90" s="187" t="str">
        <f t="shared" ca="1" si="42"/>
        <v/>
      </c>
      <c r="AL90" s="185" t="str">
        <f t="shared" ca="1" si="42"/>
        <v/>
      </c>
      <c r="AM90" s="190" t="str">
        <f t="shared" ca="1" si="43"/>
        <v/>
      </c>
      <c r="AN90" s="185" t="str">
        <f t="shared" ca="1" si="43"/>
        <v/>
      </c>
      <c r="AO90" s="113" t="str">
        <f t="shared" si="30"/>
        <v/>
      </c>
      <c r="AP90" s="33" t="str">
        <f t="shared" si="31"/>
        <v/>
      </c>
      <c r="AQ90" s="116" t="str">
        <f t="shared" si="32"/>
        <v/>
      </c>
      <c r="AR90" s="33" t="str">
        <f t="shared" si="32"/>
        <v/>
      </c>
      <c r="AS90" s="190" t="str">
        <f t="shared" ca="1" si="33"/>
        <v/>
      </c>
      <c r="AT90" s="185" t="str">
        <f t="shared" ca="1" si="34"/>
        <v/>
      </c>
      <c r="AU90" s="190" t="str">
        <f t="shared" si="35"/>
        <v/>
      </c>
      <c r="AV90" s="185" t="str">
        <f t="shared" si="35"/>
        <v/>
      </c>
      <c r="AW90" s="190" t="str">
        <f t="shared" si="36"/>
        <v/>
      </c>
      <c r="AX90" s="185" t="str">
        <f t="shared" si="37"/>
        <v/>
      </c>
      <c r="AY90" s="191"/>
      <c r="AZ90" s="192" t="str">
        <f t="shared" ca="1" si="38"/>
        <v/>
      </c>
      <c r="BA90" s="193" t="str">
        <f t="shared" ca="1" si="39"/>
        <v/>
      </c>
      <c r="BB90" s="194" t="str">
        <f t="shared" ca="1" si="40"/>
        <v/>
      </c>
      <c r="BC90" s="195" t="str">
        <f t="shared" ca="1" si="27"/>
        <v/>
      </c>
      <c r="BE90" s="31" t="str">
        <f t="shared" ca="1" si="41"/>
        <v/>
      </c>
    </row>
    <row r="91" spans="1:57" s="185" customFormat="1" ht="14.1" customHeight="1" x14ac:dyDescent="0.3">
      <c r="A91" s="100" t="str">
        <f t="shared" ca="1" si="28"/>
        <v/>
      </c>
      <c r="B91" s="172"/>
      <c r="C91" s="172" t="s">
        <v>38</v>
      </c>
      <c r="D91" s="172" t="s">
        <v>38</v>
      </c>
      <c r="E91" s="172" t="s">
        <v>38</v>
      </c>
      <c r="F91" s="172" t="s">
        <v>38</v>
      </c>
      <c r="G91" s="172" t="s">
        <v>267</v>
      </c>
      <c r="H91" s="172"/>
      <c r="I91" s="172"/>
      <c r="J91" s="172"/>
      <c r="L91" s="196">
        <v>439</v>
      </c>
      <c r="M91" s="197"/>
      <c r="N91" s="197"/>
      <c r="X91" s="186"/>
      <c r="Y91" s="187"/>
      <c r="AA91" s="188"/>
      <c r="AB91" s="189"/>
      <c r="AC91" s="187">
        <f t="shared" si="29"/>
        <v>-1</v>
      </c>
      <c r="AD91" s="185">
        <v>-1</v>
      </c>
      <c r="AE91" s="187"/>
      <c r="AG91" s="187"/>
      <c r="AI91" s="186">
        <f t="shared" si="26"/>
        <v>5</v>
      </c>
      <c r="AJ91" s="185" t="str">
        <f>IF($AI92&gt;$AI91, IFERROR(MATCH($AI91, $AI92:$AI$100, 0)-1, ROW($AJ$100)-ROW()), "")</f>
        <v/>
      </c>
      <c r="AK91" s="187" t="str">
        <f t="shared" ca="1" si="42"/>
        <v/>
      </c>
      <c r="AL91" s="185" t="str">
        <f t="shared" ca="1" si="42"/>
        <v/>
      </c>
      <c r="AM91" s="190" t="str">
        <f t="shared" ca="1" si="43"/>
        <v/>
      </c>
      <c r="AN91" s="185" t="str">
        <f t="shared" ca="1" si="43"/>
        <v/>
      </c>
      <c r="AO91" s="113" t="str">
        <f t="shared" si="30"/>
        <v/>
      </c>
      <c r="AP91" s="33" t="str">
        <f t="shared" si="31"/>
        <v/>
      </c>
      <c r="AQ91" s="116" t="str">
        <f t="shared" si="32"/>
        <v/>
      </c>
      <c r="AR91" s="33" t="str">
        <f t="shared" si="32"/>
        <v/>
      </c>
      <c r="AS91" s="190" t="str">
        <f t="shared" ca="1" si="33"/>
        <v/>
      </c>
      <c r="AT91" s="185" t="str">
        <f t="shared" ca="1" si="34"/>
        <v/>
      </c>
      <c r="AU91" s="190" t="str">
        <f t="shared" si="35"/>
        <v/>
      </c>
      <c r="AV91" s="185" t="str">
        <f t="shared" si="35"/>
        <v/>
      </c>
      <c r="AW91" s="190" t="str">
        <f t="shared" si="36"/>
        <v/>
      </c>
      <c r="AX91" s="185" t="str">
        <f t="shared" si="37"/>
        <v/>
      </c>
      <c r="AY91" s="191"/>
      <c r="AZ91" s="192" t="str">
        <f t="shared" ca="1" si="38"/>
        <v/>
      </c>
      <c r="BA91" s="193" t="str">
        <f t="shared" ca="1" si="39"/>
        <v/>
      </c>
      <c r="BB91" s="194" t="str">
        <f t="shared" ca="1" si="40"/>
        <v/>
      </c>
      <c r="BC91" s="195" t="str">
        <f t="shared" ca="1" si="27"/>
        <v/>
      </c>
      <c r="BE91" s="31" t="str">
        <f t="shared" ca="1" si="41"/>
        <v/>
      </c>
    </row>
    <row r="92" spans="1:57" s="185" customFormat="1" ht="14.1" customHeight="1" x14ac:dyDescent="0.3">
      <c r="A92" s="100" t="str">
        <f t="shared" ca="1" si="28"/>
        <v/>
      </c>
      <c r="B92" s="172"/>
      <c r="C92" s="172" t="s">
        <v>38</v>
      </c>
      <c r="D92" s="172" t="s">
        <v>38</v>
      </c>
      <c r="E92" s="172" t="s">
        <v>38</v>
      </c>
      <c r="F92" s="172" t="s">
        <v>268</v>
      </c>
      <c r="G92" s="172"/>
      <c r="H92" s="172"/>
      <c r="I92" s="172"/>
      <c r="J92" s="172"/>
      <c r="L92" s="196">
        <v>44</v>
      </c>
      <c r="M92" s="197">
        <f>SUM(M93:M94)</f>
        <v>0</v>
      </c>
      <c r="N92" s="197"/>
      <c r="X92" s="186"/>
      <c r="Y92" s="187"/>
      <c r="AA92" s="188"/>
      <c r="AB92" s="189"/>
      <c r="AC92" s="187">
        <f t="shared" si="29"/>
        <v>-1</v>
      </c>
      <c r="AD92" s="185">
        <v>-1</v>
      </c>
      <c r="AE92" s="187"/>
      <c r="AG92" s="187"/>
      <c r="AI92" s="186">
        <f t="shared" si="26"/>
        <v>4</v>
      </c>
      <c r="AJ92" s="185">
        <f>IF($AI93&gt;$AI92, IFERROR(MATCH($AI92, $AI93:$AI$100, 0)-1, ROW($AJ$100)-ROW()), "")</f>
        <v>2</v>
      </c>
      <c r="AK92" s="187" t="str">
        <f t="shared" ca="1" si="42"/>
        <v/>
      </c>
      <c r="AL92" s="185" t="str">
        <f t="shared" ca="1" si="42"/>
        <v/>
      </c>
      <c r="AM92" s="190" t="str">
        <f t="shared" ca="1" si="43"/>
        <v/>
      </c>
      <c r="AN92" s="185" t="str">
        <f t="shared" ca="1" si="43"/>
        <v/>
      </c>
      <c r="AO92" s="113" t="str">
        <f t="shared" si="30"/>
        <v/>
      </c>
      <c r="AP92" s="33" t="str">
        <f t="shared" si="31"/>
        <v/>
      </c>
      <c r="AQ92" s="116" t="str">
        <f t="shared" si="32"/>
        <v/>
      </c>
      <c r="AR92" s="33" t="str">
        <f t="shared" si="32"/>
        <v/>
      </c>
      <c r="AS92" s="190" t="str">
        <f t="shared" ca="1" si="33"/>
        <v/>
      </c>
      <c r="AT92" s="185" t="str">
        <f t="shared" ca="1" si="34"/>
        <v/>
      </c>
      <c r="AU92" s="190" t="str">
        <f t="shared" si="35"/>
        <v/>
      </c>
      <c r="AV92" s="185" t="str">
        <f t="shared" si="35"/>
        <v/>
      </c>
      <c r="AW92" s="190" t="str">
        <f t="shared" si="36"/>
        <v/>
      </c>
      <c r="AX92" s="185" t="str">
        <f t="shared" si="37"/>
        <v/>
      </c>
      <c r="AY92" s="191"/>
      <c r="AZ92" s="192" t="str">
        <f t="shared" ca="1" si="38"/>
        <v/>
      </c>
      <c r="BA92" s="193" t="str">
        <f t="shared" ca="1" si="39"/>
        <v/>
      </c>
      <c r="BB92" s="194" t="str">
        <f t="shared" ca="1" si="40"/>
        <v/>
      </c>
      <c r="BC92" s="195" t="str">
        <f t="shared" ca="1" si="27"/>
        <v/>
      </c>
      <c r="BE92" s="31" t="str">
        <f t="shared" ca="1" si="41"/>
        <v/>
      </c>
    </row>
    <row r="93" spans="1:57" s="185" customFormat="1" ht="14.1" customHeight="1" x14ac:dyDescent="0.3">
      <c r="A93" s="100" t="str">
        <f t="shared" ca="1" si="28"/>
        <v/>
      </c>
      <c r="B93" s="172"/>
      <c r="C93" s="172" t="s">
        <v>38</v>
      </c>
      <c r="D93" s="172" t="s">
        <v>38</v>
      </c>
      <c r="E93" s="172" t="s">
        <v>38</v>
      </c>
      <c r="F93" s="172" t="s">
        <v>38</v>
      </c>
      <c r="G93" s="172" t="s">
        <v>269</v>
      </c>
      <c r="H93" s="172"/>
      <c r="I93" s="172"/>
      <c r="J93" s="172"/>
      <c r="L93" s="196" t="s">
        <v>278</v>
      </c>
      <c r="M93" s="197"/>
      <c r="N93" s="197"/>
      <c r="X93" s="186"/>
      <c r="Y93" s="187"/>
      <c r="AA93" s="188"/>
      <c r="AB93" s="189"/>
      <c r="AC93" s="187">
        <f t="shared" si="29"/>
        <v>-1</v>
      </c>
      <c r="AD93" s="185">
        <v>-1</v>
      </c>
      <c r="AE93" s="187"/>
      <c r="AG93" s="187"/>
      <c r="AI93" s="186">
        <f t="shared" si="26"/>
        <v>5</v>
      </c>
      <c r="AJ93" s="185" t="str">
        <f>IF($AI94&gt;$AI93, IFERROR(MATCH($AI93, $AI94:$AI$100, 0)-1, ROW($AJ$100)-ROW()), "")</f>
        <v/>
      </c>
      <c r="AK93" s="187" t="str">
        <f t="shared" ca="1" si="42"/>
        <v/>
      </c>
      <c r="AL93" s="185" t="str">
        <f t="shared" ca="1" si="42"/>
        <v/>
      </c>
      <c r="AM93" s="190" t="str">
        <f t="shared" ca="1" si="43"/>
        <v/>
      </c>
      <c r="AN93" s="185" t="str">
        <f t="shared" ca="1" si="43"/>
        <v/>
      </c>
      <c r="AO93" s="113" t="str">
        <f t="shared" si="30"/>
        <v/>
      </c>
      <c r="AP93" s="33" t="str">
        <f t="shared" si="31"/>
        <v/>
      </c>
      <c r="AQ93" s="116" t="str">
        <f t="shared" si="32"/>
        <v/>
      </c>
      <c r="AR93" s="33" t="str">
        <f t="shared" si="32"/>
        <v/>
      </c>
      <c r="AS93" s="190" t="str">
        <f t="shared" ca="1" si="33"/>
        <v/>
      </c>
      <c r="AT93" s="185" t="str">
        <f t="shared" ca="1" si="34"/>
        <v/>
      </c>
      <c r="AU93" s="190" t="str">
        <f t="shared" si="35"/>
        <v/>
      </c>
      <c r="AV93" s="185" t="str">
        <f t="shared" si="35"/>
        <v/>
      </c>
      <c r="AW93" s="190" t="str">
        <f t="shared" si="36"/>
        <v/>
      </c>
      <c r="AX93" s="185" t="str">
        <f t="shared" si="37"/>
        <v/>
      </c>
      <c r="AY93" s="191"/>
      <c r="AZ93" s="192" t="str">
        <f t="shared" ca="1" si="38"/>
        <v/>
      </c>
      <c r="BA93" s="193" t="str">
        <f t="shared" ca="1" si="39"/>
        <v/>
      </c>
      <c r="BB93" s="194" t="str">
        <f t="shared" ca="1" si="40"/>
        <v/>
      </c>
      <c r="BC93" s="195" t="str">
        <f t="shared" ca="1" si="27"/>
        <v/>
      </c>
      <c r="BE93" s="31" t="str">
        <f t="shared" ca="1" si="41"/>
        <v/>
      </c>
    </row>
    <row r="94" spans="1:57" s="185" customFormat="1" ht="14.1" customHeight="1" x14ac:dyDescent="0.3">
      <c r="A94" s="100" t="str">
        <f t="shared" ca="1" si="28"/>
        <v/>
      </c>
      <c r="B94" s="172"/>
      <c r="C94" s="172" t="s">
        <v>38</v>
      </c>
      <c r="D94" s="172" t="s">
        <v>38</v>
      </c>
      <c r="E94" s="172" t="s">
        <v>38</v>
      </c>
      <c r="F94" s="172" t="s">
        <v>38</v>
      </c>
      <c r="G94" s="172" t="s">
        <v>270</v>
      </c>
      <c r="H94" s="172"/>
      <c r="I94" s="172"/>
      <c r="J94" s="172"/>
      <c r="L94" s="196">
        <v>441</v>
      </c>
      <c r="M94" s="197"/>
      <c r="N94" s="197"/>
      <c r="X94" s="186"/>
      <c r="Y94" s="187"/>
      <c r="AA94" s="188"/>
      <c r="AB94" s="189"/>
      <c r="AC94" s="187">
        <f t="shared" si="29"/>
        <v>-1</v>
      </c>
      <c r="AD94" s="185">
        <v>-1</v>
      </c>
      <c r="AE94" s="187"/>
      <c r="AG94" s="187"/>
      <c r="AI94" s="186">
        <f t="shared" si="26"/>
        <v>5</v>
      </c>
      <c r="AJ94" s="185" t="str">
        <f>IF($AI95&gt;$AI94, IFERROR(MATCH($AI94, $AI95:$AI$100, 0)-1, ROW($AJ$100)-ROW()), "")</f>
        <v/>
      </c>
      <c r="AK94" s="187" t="str">
        <f t="shared" ca="1" si="42"/>
        <v/>
      </c>
      <c r="AL94" s="185" t="str">
        <f t="shared" ca="1" si="42"/>
        <v/>
      </c>
      <c r="AM94" s="190" t="str">
        <f t="shared" ca="1" si="43"/>
        <v/>
      </c>
      <c r="AN94" s="185" t="str">
        <f t="shared" ca="1" si="43"/>
        <v/>
      </c>
      <c r="AO94" s="113" t="str">
        <f t="shared" si="30"/>
        <v/>
      </c>
      <c r="AP94" s="33" t="str">
        <f t="shared" si="31"/>
        <v/>
      </c>
      <c r="AQ94" s="116" t="str">
        <f t="shared" si="32"/>
        <v/>
      </c>
      <c r="AR94" s="33" t="str">
        <f t="shared" si="32"/>
        <v/>
      </c>
      <c r="AS94" s="190" t="str">
        <f t="shared" ca="1" si="33"/>
        <v/>
      </c>
      <c r="AT94" s="185" t="str">
        <f t="shared" ca="1" si="34"/>
        <v/>
      </c>
      <c r="AU94" s="190" t="str">
        <f t="shared" si="35"/>
        <v/>
      </c>
      <c r="AV94" s="185" t="str">
        <f t="shared" si="35"/>
        <v/>
      </c>
      <c r="AW94" s="190" t="str">
        <f t="shared" si="36"/>
        <v/>
      </c>
      <c r="AX94" s="185" t="str">
        <f t="shared" si="37"/>
        <v/>
      </c>
      <c r="AY94" s="191"/>
      <c r="AZ94" s="192" t="str">
        <f t="shared" ca="1" si="38"/>
        <v/>
      </c>
      <c r="BA94" s="193" t="str">
        <f t="shared" ca="1" si="39"/>
        <v/>
      </c>
      <c r="BB94" s="194" t="str">
        <f t="shared" ca="1" si="40"/>
        <v/>
      </c>
      <c r="BC94" s="195" t="str">
        <f t="shared" ca="1" si="27"/>
        <v/>
      </c>
      <c r="BE94" s="31" t="str">
        <f t="shared" ca="1" si="41"/>
        <v/>
      </c>
    </row>
    <row r="95" spans="1:57" s="185" customFormat="1" ht="14.1" customHeight="1" x14ac:dyDescent="0.3">
      <c r="A95" s="100" t="str">
        <f t="shared" ca="1" si="28"/>
        <v/>
      </c>
      <c r="B95" s="172"/>
      <c r="C95" s="172" t="s">
        <v>38</v>
      </c>
      <c r="D95" s="172" t="s">
        <v>38</v>
      </c>
      <c r="E95" s="172" t="s">
        <v>38</v>
      </c>
      <c r="F95" s="172" t="s">
        <v>271</v>
      </c>
      <c r="G95" s="172"/>
      <c r="H95" s="172"/>
      <c r="I95" s="172"/>
      <c r="J95" s="172"/>
      <c r="L95" s="196">
        <v>46</v>
      </c>
      <c r="M95" s="197"/>
      <c r="N95" s="197"/>
      <c r="X95" s="186"/>
      <c r="Y95" s="187"/>
      <c r="AA95" s="188"/>
      <c r="AB95" s="189"/>
      <c r="AC95" s="187">
        <f t="shared" si="29"/>
        <v>-1</v>
      </c>
      <c r="AD95" s="185">
        <v>-1</v>
      </c>
      <c r="AE95" s="187"/>
      <c r="AG95" s="187"/>
      <c r="AI95" s="186">
        <f t="shared" si="26"/>
        <v>4</v>
      </c>
      <c r="AJ95" s="185" t="str">
        <f>IF($AI96&gt;$AI95, IFERROR(MATCH($AI95, $AI96:$AI$100, 0)-1, ROW($AJ$100)-ROW()), "")</f>
        <v/>
      </c>
      <c r="AK95" s="187" t="str">
        <f t="shared" ca="1" si="42"/>
        <v/>
      </c>
      <c r="AL95" s="185" t="str">
        <f t="shared" ca="1" si="42"/>
        <v/>
      </c>
      <c r="AM95" s="190" t="str">
        <f t="shared" ca="1" si="43"/>
        <v/>
      </c>
      <c r="AN95" s="185" t="str">
        <f t="shared" ca="1" si="43"/>
        <v/>
      </c>
      <c r="AO95" s="113" t="str">
        <f t="shared" si="30"/>
        <v/>
      </c>
      <c r="AP95" s="33" t="str">
        <f t="shared" si="31"/>
        <v/>
      </c>
      <c r="AQ95" s="116" t="str">
        <f t="shared" si="32"/>
        <v/>
      </c>
      <c r="AR95" s="33" t="str">
        <f t="shared" si="32"/>
        <v/>
      </c>
      <c r="AS95" s="190" t="str">
        <f t="shared" ca="1" si="33"/>
        <v/>
      </c>
      <c r="AT95" s="185" t="str">
        <f t="shared" ca="1" si="34"/>
        <v/>
      </c>
      <c r="AU95" s="190" t="str">
        <f t="shared" si="35"/>
        <v/>
      </c>
      <c r="AV95" s="185" t="str">
        <f t="shared" si="35"/>
        <v/>
      </c>
      <c r="AW95" s="190" t="str">
        <f t="shared" si="36"/>
        <v/>
      </c>
      <c r="AX95" s="185" t="str">
        <f t="shared" si="37"/>
        <v/>
      </c>
      <c r="AY95" s="191"/>
      <c r="AZ95" s="192" t="str">
        <f t="shared" ca="1" si="38"/>
        <v/>
      </c>
      <c r="BA95" s="193" t="str">
        <f t="shared" ca="1" si="39"/>
        <v/>
      </c>
      <c r="BB95" s="194" t="str">
        <f t="shared" ca="1" si="40"/>
        <v/>
      </c>
      <c r="BC95" s="195" t="str">
        <f t="shared" ca="1" si="27"/>
        <v/>
      </c>
      <c r="BE95" s="31" t="str">
        <f t="shared" ca="1" si="41"/>
        <v/>
      </c>
    </row>
    <row r="96" spans="1:57" s="185" customFormat="1" ht="14.1" customHeight="1" x14ac:dyDescent="0.3">
      <c r="A96" s="100" t="str">
        <f t="shared" ca="1" si="28"/>
        <v/>
      </c>
      <c r="B96" s="172"/>
      <c r="C96" s="172" t="s">
        <v>38</v>
      </c>
      <c r="D96" s="172" t="s">
        <v>38</v>
      </c>
      <c r="E96" s="172" t="s">
        <v>38</v>
      </c>
      <c r="F96" s="172" t="s">
        <v>279</v>
      </c>
      <c r="G96" s="172"/>
      <c r="H96" s="172"/>
      <c r="I96" s="172"/>
      <c r="J96" s="172"/>
      <c r="L96" s="196">
        <v>45</v>
      </c>
      <c r="M96" s="197">
        <f>SUM(M97:M98)</f>
        <v>0</v>
      </c>
      <c r="N96" s="197"/>
      <c r="X96" s="186"/>
      <c r="Y96" s="187"/>
      <c r="AA96" s="188"/>
      <c r="AB96" s="189"/>
      <c r="AC96" s="187">
        <f t="shared" si="29"/>
        <v>-1</v>
      </c>
      <c r="AD96" s="185">
        <v>-1</v>
      </c>
      <c r="AE96" s="187"/>
      <c r="AG96" s="187"/>
      <c r="AI96" s="186">
        <f t="shared" si="26"/>
        <v>4</v>
      </c>
      <c r="AJ96" s="185">
        <f>IF($AI97&gt;$AI96, IFERROR(MATCH($AI96, $AI97:$AI$100, 0)-1, ROW($AJ$100)-ROW()), "")</f>
        <v>2</v>
      </c>
      <c r="AK96" s="187" t="str">
        <f t="shared" ca="1" si="42"/>
        <v/>
      </c>
      <c r="AL96" s="185" t="str">
        <f t="shared" ca="1" si="42"/>
        <v/>
      </c>
      <c r="AM96" s="190" t="str">
        <f t="shared" ca="1" si="43"/>
        <v/>
      </c>
      <c r="AN96" s="185" t="str">
        <f t="shared" ca="1" si="43"/>
        <v/>
      </c>
      <c r="AO96" s="113" t="str">
        <f t="shared" si="30"/>
        <v/>
      </c>
      <c r="AP96" s="33" t="str">
        <f t="shared" si="31"/>
        <v/>
      </c>
      <c r="AQ96" s="116" t="str">
        <f t="shared" si="32"/>
        <v/>
      </c>
      <c r="AR96" s="33" t="str">
        <f t="shared" si="32"/>
        <v/>
      </c>
      <c r="AS96" s="190" t="str">
        <f t="shared" ca="1" si="33"/>
        <v/>
      </c>
      <c r="AT96" s="185" t="str">
        <f t="shared" ca="1" si="34"/>
        <v/>
      </c>
      <c r="AU96" s="190" t="str">
        <f t="shared" si="35"/>
        <v/>
      </c>
      <c r="AV96" s="185" t="str">
        <f t="shared" si="35"/>
        <v/>
      </c>
      <c r="AW96" s="190" t="str">
        <f t="shared" si="36"/>
        <v/>
      </c>
      <c r="AX96" s="185" t="str">
        <f t="shared" si="37"/>
        <v/>
      </c>
      <c r="AY96" s="191"/>
      <c r="AZ96" s="192" t="str">
        <f t="shared" ca="1" si="38"/>
        <v/>
      </c>
      <c r="BA96" s="193" t="str">
        <f t="shared" ca="1" si="39"/>
        <v/>
      </c>
      <c r="BB96" s="194" t="str">
        <f t="shared" ca="1" si="40"/>
        <v/>
      </c>
      <c r="BC96" s="195" t="str">
        <f t="shared" ca="1" si="27"/>
        <v/>
      </c>
      <c r="BE96" s="31" t="str">
        <f t="shared" ca="1" si="41"/>
        <v/>
      </c>
    </row>
    <row r="97" spans="1:57" s="185" customFormat="1" ht="14.1" customHeight="1" x14ac:dyDescent="0.3">
      <c r="A97" s="100" t="str">
        <f t="shared" ca="1" si="28"/>
        <v/>
      </c>
      <c r="B97" s="172"/>
      <c r="C97" s="172" t="s">
        <v>38</v>
      </c>
      <c r="D97" s="172" t="s">
        <v>38</v>
      </c>
      <c r="E97" s="172" t="s">
        <v>38</v>
      </c>
      <c r="F97" s="172" t="s">
        <v>38</v>
      </c>
      <c r="G97" s="172" t="s">
        <v>155</v>
      </c>
      <c r="H97" s="172"/>
      <c r="I97" s="172"/>
      <c r="J97" s="172"/>
      <c r="L97" s="196" t="s">
        <v>280</v>
      </c>
      <c r="M97" s="197"/>
      <c r="N97" s="197"/>
      <c r="X97" s="186"/>
      <c r="Y97" s="187"/>
      <c r="AA97" s="188"/>
      <c r="AB97" s="189"/>
      <c r="AC97" s="187">
        <f t="shared" si="29"/>
        <v>-1</v>
      </c>
      <c r="AD97" s="185">
        <v>-1</v>
      </c>
      <c r="AE97" s="187"/>
      <c r="AG97" s="187"/>
      <c r="AI97" s="186">
        <f t="shared" si="26"/>
        <v>5</v>
      </c>
      <c r="AJ97" s="185" t="str">
        <f>IF($AI98&gt;$AI97, IFERROR(MATCH($AI97, $AI98:$AI$100, 0)-1, ROW($AJ$100)-ROW()), "")</f>
        <v/>
      </c>
      <c r="AK97" s="187" t="str">
        <f t="shared" ca="1" si="42"/>
        <v/>
      </c>
      <c r="AL97" s="185" t="str">
        <f t="shared" ca="1" si="42"/>
        <v/>
      </c>
      <c r="AM97" s="190" t="str">
        <f t="shared" ca="1" si="43"/>
        <v/>
      </c>
      <c r="AN97" s="185" t="str">
        <f t="shared" ca="1" si="43"/>
        <v/>
      </c>
      <c r="AO97" s="113" t="str">
        <f t="shared" si="30"/>
        <v/>
      </c>
      <c r="AP97" s="33" t="str">
        <f t="shared" si="31"/>
        <v/>
      </c>
      <c r="AQ97" s="116" t="str">
        <f t="shared" si="32"/>
        <v/>
      </c>
      <c r="AR97" s="33" t="str">
        <f t="shared" si="32"/>
        <v/>
      </c>
      <c r="AS97" s="190" t="str">
        <f t="shared" ca="1" si="33"/>
        <v/>
      </c>
      <c r="AT97" s="185" t="str">
        <f t="shared" ca="1" si="34"/>
        <v/>
      </c>
      <c r="AU97" s="190" t="str">
        <f t="shared" si="35"/>
        <v/>
      </c>
      <c r="AV97" s="185" t="str">
        <f t="shared" si="35"/>
        <v/>
      </c>
      <c r="AW97" s="190" t="str">
        <f t="shared" si="36"/>
        <v/>
      </c>
      <c r="AX97" s="185" t="str">
        <f t="shared" si="37"/>
        <v/>
      </c>
      <c r="AY97" s="191"/>
      <c r="AZ97" s="192" t="str">
        <f t="shared" ca="1" si="38"/>
        <v/>
      </c>
      <c r="BA97" s="193" t="str">
        <f t="shared" ca="1" si="39"/>
        <v/>
      </c>
      <c r="BB97" s="194" t="str">
        <f t="shared" ca="1" si="40"/>
        <v/>
      </c>
      <c r="BC97" s="195" t="str">
        <f t="shared" ca="1" si="27"/>
        <v/>
      </c>
      <c r="BE97" s="31" t="str">
        <f t="shared" ca="1" si="41"/>
        <v/>
      </c>
    </row>
    <row r="98" spans="1:57" s="185" customFormat="1" ht="14.1" customHeight="1" x14ac:dyDescent="0.3">
      <c r="A98" s="100" t="str">
        <f t="shared" ca="1" si="28"/>
        <v/>
      </c>
      <c r="B98" s="172"/>
      <c r="C98" s="172" t="s">
        <v>38</v>
      </c>
      <c r="D98" s="172" t="s">
        <v>38</v>
      </c>
      <c r="E98" s="172" t="s">
        <v>38</v>
      </c>
      <c r="F98" s="172" t="s">
        <v>38</v>
      </c>
      <c r="G98" s="172" t="s">
        <v>281</v>
      </c>
      <c r="H98" s="172"/>
      <c r="I98" s="172"/>
      <c r="J98" s="172"/>
      <c r="L98" s="196" t="s">
        <v>282</v>
      </c>
      <c r="M98" s="197"/>
      <c r="N98" s="197"/>
      <c r="X98" s="186"/>
      <c r="Y98" s="187"/>
      <c r="AA98" s="188"/>
      <c r="AB98" s="189"/>
      <c r="AC98" s="187">
        <f t="shared" si="29"/>
        <v>-1</v>
      </c>
      <c r="AD98" s="185">
        <v>-1</v>
      </c>
      <c r="AE98" s="187"/>
      <c r="AG98" s="187"/>
      <c r="AI98" s="186">
        <f t="shared" si="26"/>
        <v>5</v>
      </c>
      <c r="AJ98" s="185" t="str">
        <f>IF($AI99&gt;$AI98, IFERROR(MATCH($AI98, $AI99:$AI$100, 0)-1, ROW($AJ$100)-ROW()), "")</f>
        <v/>
      </c>
      <c r="AK98" s="187" t="str">
        <f t="shared" ca="1" si="42"/>
        <v/>
      </c>
      <c r="AL98" s="185" t="str">
        <f t="shared" ca="1" si="42"/>
        <v/>
      </c>
      <c r="AM98" s="190" t="str">
        <f t="shared" ca="1" si="43"/>
        <v/>
      </c>
      <c r="AN98" s="185" t="str">
        <f t="shared" ca="1" si="43"/>
        <v/>
      </c>
      <c r="AO98" s="113" t="str">
        <f t="shared" si="30"/>
        <v/>
      </c>
      <c r="AP98" s="33" t="str">
        <f t="shared" si="31"/>
        <v/>
      </c>
      <c r="AQ98" s="116" t="str">
        <f t="shared" si="32"/>
        <v/>
      </c>
      <c r="AR98" s="33" t="str">
        <f t="shared" si="32"/>
        <v/>
      </c>
      <c r="AS98" s="190" t="str">
        <f t="shared" ca="1" si="33"/>
        <v/>
      </c>
      <c r="AT98" s="185" t="str">
        <f t="shared" ca="1" si="34"/>
        <v/>
      </c>
      <c r="AU98" s="190" t="str">
        <f t="shared" si="35"/>
        <v/>
      </c>
      <c r="AV98" s="185" t="str">
        <f t="shared" si="35"/>
        <v/>
      </c>
      <c r="AW98" s="190" t="str">
        <f t="shared" si="36"/>
        <v/>
      </c>
      <c r="AX98" s="185" t="str">
        <f t="shared" si="37"/>
        <v/>
      </c>
      <c r="AY98" s="191"/>
      <c r="AZ98" s="192" t="str">
        <f t="shared" ca="1" si="38"/>
        <v/>
      </c>
      <c r="BA98" s="193" t="str">
        <f t="shared" ca="1" si="39"/>
        <v/>
      </c>
      <c r="BB98" s="194" t="str">
        <f t="shared" ca="1" si="40"/>
        <v/>
      </c>
      <c r="BC98" s="195" t="str">
        <f t="shared" ca="1" si="27"/>
        <v/>
      </c>
      <c r="BE98" s="31" t="str">
        <f t="shared" ca="1" si="41"/>
        <v/>
      </c>
    </row>
    <row r="99" spans="1:57" s="185" customFormat="1" ht="14.1" customHeight="1" x14ac:dyDescent="0.3">
      <c r="A99" s="100" t="str">
        <f t="shared" ca="1" si="28"/>
        <v/>
      </c>
      <c r="B99" s="172"/>
      <c r="C99" s="172" t="s">
        <v>38</v>
      </c>
      <c r="D99" s="172" t="s">
        <v>38</v>
      </c>
      <c r="E99" s="172" t="s">
        <v>38</v>
      </c>
      <c r="F99" s="172" t="s">
        <v>283</v>
      </c>
      <c r="G99" s="172"/>
      <c r="H99" s="172"/>
      <c r="I99" s="172"/>
      <c r="J99" s="172"/>
      <c r="L99" s="196">
        <v>48</v>
      </c>
      <c r="M99" s="197"/>
      <c r="N99" s="197"/>
      <c r="X99" s="186"/>
      <c r="Y99" s="187"/>
      <c r="AA99" s="188"/>
      <c r="AB99" s="189"/>
      <c r="AC99" s="187">
        <f t="shared" si="29"/>
        <v>-1</v>
      </c>
      <c r="AD99" s="185">
        <v>-1</v>
      </c>
      <c r="AE99" s="187"/>
      <c r="AG99" s="187"/>
      <c r="AI99" s="186">
        <f t="shared" si="26"/>
        <v>4</v>
      </c>
      <c r="AJ99" s="185" t="str">
        <f>IF($AI100&gt;$AI99, IFERROR(MATCH($AI99, $AI100:$AI$100, 0)-1, ROW($AJ$100)-ROW()), "")</f>
        <v/>
      </c>
      <c r="AK99" s="187" t="str">
        <f t="shared" ca="1" si="42"/>
        <v/>
      </c>
      <c r="AL99" s="185" t="str">
        <f t="shared" ca="1" si="42"/>
        <v/>
      </c>
      <c r="AM99" s="190" t="str">
        <f t="shared" ca="1" si="43"/>
        <v/>
      </c>
      <c r="AN99" s="185" t="str">
        <f t="shared" ca="1" si="43"/>
        <v/>
      </c>
      <c r="AO99" s="113" t="str">
        <f t="shared" si="30"/>
        <v/>
      </c>
      <c r="AP99" s="33" t="str">
        <f t="shared" si="31"/>
        <v/>
      </c>
      <c r="AQ99" s="116" t="str">
        <f t="shared" si="32"/>
        <v/>
      </c>
      <c r="AR99" s="33" t="str">
        <f t="shared" si="32"/>
        <v/>
      </c>
      <c r="AS99" s="190" t="str">
        <f t="shared" ca="1" si="33"/>
        <v/>
      </c>
      <c r="AT99" s="185" t="str">
        <f t="shared" ca="1" si="34"/>
        <v/>
      </c>
      <c r="AU99" s="190" t="str">
        <f t="shared" si="35"/>
        <v/>
      </c>
      <c r="AV99" s="185" t="str">
        <f t="shared" si="35"/>
        <v/>
      </c>
      <c r="AW99" s="190" t="str">
        <f t="shared" si="36"/>
        <v/>
      </c>
      <c r="AX99" s="185" t="str">
        <f t="shared" si="37"/>
        <v/>
      </c>
      <c r="AY99" s="191"/>
      <c r="AZ99" s="192" t="str">
        <f t="shared" ca="1" si="38"/>
        <v/>
      </c>
      <c r="BA99" s="193" t="str">
        <f t="shared" ca="1" si="39"/>
        <v/>
      </c>
      <c r="BB99" s="194" t="str">
        <f t="shared" ca="1" si="40"/>
        <v/>
      </c>
      <c r="BC99" s="195" t="str">
        <f t="shared" ca="1" si="27"/>
        <v/>
      </c>
      <c r="BE99" s="31" t="str">
        <f t="shared" ca="1" si="41"/>
        <v/>
      </c>
    </row>
    <row r="100" spans="1:57" s="185" customFormat="1" ht="14.1" customHeight="1" x14ac:dyDescent="0.3">
      <c r="A100" s="100" t="str">
        <f t="shared" ca="1" si="28"/>
        <v/>
      </c>
      <c r="B100" s="172"/>
      <c r="C100" s="172"/>
      <c r="D100" s="172"/>
      <c r="E100" s="172" t="s">
        <v>234</v>
      </c>
      <c r="F100" s="172"/>
      <c r="G100" s="172"/>
      <c r="H100" s="172"/>
      <c r="I100" s="172"/>
      <c r="J100" s="172"/>
      <c r="L100" s="196" t="s">
        <v>284</v>
      </c>
      <c r="M100" s="197"/>
      <c r="N100" s="197"/>
      <c r="X100" s="186"/>
      <c r="Y100" s="187"/>
      <c r="AA100" s="188"/>
      <c r="AB100" s="189"/>
      <c r="AC100" s="187">
        <f t="shared" si="29"/>
        <v>-1</v>
      </c>
      <c r="AD100" s="185">
        <v>-1</v>
      </c>
      <c r="AE100" s="188"/>
      <c r="AF100" s="189"/>
      <c r="AG100" s="188"/>
      <c r="AH100" s="189"/>
      <c r="AI100" s="186">
        <f t="shared" si="26"/>
        <v>3</v>
      </c>
      <c r="AJ100" s="185" t="str">
        <f>IF($AI101&gt;$AI100, IFERROR(MATCH($AI100, $AI$100:$AI101, 0)-1, ROW($AJ$100)-ROW()), "")</f>
        <v/>
      </c>
      <c r="AK100" s="187" t="str">
        <f t="shared" ca="1" si="42"/>
        <v/>
      </c>
      <c r="AL100" s="185" t="str">
        <f t="shared" ca="1" si="42"/>
        <v/>
      </c>
      <c r="AM100" s="190" t="str">
        <f t="shared" ca="1" si="43"/>
        <v/>
      </c>
      <c r="AN100" s="185" t="str">
        <f t="shared" ca="1" si="43"/>
        <v/>
      </c>
      <c r="AO100" s="113" t="str">
        <f t="shared" si="30"/>
        <v/>
      </c>
      <c r="AP100" s="33" t="str">
        <f t="shared" si="31"/>
        <v/>
      </c>
      <c r="AQ100" s="116" t="str">
        <f t="shared" si="32"/>
        <v/>
      </c>
      <c r="AR100" s="33" t="str">
        <f t="shared" si="32"/>
        <v/>
      </c>
      <c r="AS100" s="190" t="str">
        <f t="shared" ca="1" si="33"/>
        <v/>
      </c>
      <c r="AT100" s="185" t="str">
        <f t="shared" ca="1" si="34"/>
        <v/>
      </c>
      <c r="AU100" s="190" t="str">
        <f t="shared" si="35"/>
        <v/>
      </c>
      <c r="AV100" s="185" t="str">
        <f t="shared" si="35"/>
        <v/>
      </c>
      <c r="AW100" s="190" t="str">
        <f t="shared" si="36"/>
        <v/>
      </c>
      <c r="AX100" s="185" t="str">
        <f t="shared" si="37"/>
        <v/>
      </c>
      <c r="AY100" s="191"/>
      <c r="AZ100" s="192" t="str">
        <f t="shared" ca="1" si="38"/>
        <v/>
      </c>
      <c r="BA100" s="193" t="str">
        <f t="shared" ca="1" si="39"/>
        <v/>
      </c>
      <c r="BB100" s="194" t="str">
        <f t="shared" ca="1" si="40"/>
        <v/>
      </c>
      <c r="BC100" s="195" t="str">
        <f t="shared" ca="1" si="27"/>
        <v/>
      </c>
      <c r="BE100" s="31" t="str">
        <f t="shared" ca="1" si="41"/>
        <v/>
      </c>
    </row>
    <row r="101" spans="1:57" ht="14.7" customHeight="1" x14ac:dyDescent="0.3">
      <c r="A101" s="199"/>
      <c r="B101" s="200"/>
      <c r="C101" s="199"/>
      <c r="D101" s="200"/>
      <c r="E101" s="199"/>
      <c r="F101" s="200"/>
      <c r="G101" s="199"/>
      <c r="H101" s="200"/>
      <c r="I101" s="199"/>
      <c r="J101" s="200"/>
      <c r="K101" s="199"/>
      <c r="L101" s="200"/>
      <c r="M101" s="199"/>
      <c r="N101" s="200"/>
      <c r="O101" s="199"/>
      <c r="P101" s="200"/>
      <c r="Q101" s="199"/>
      <c r="R101" s="200"/>
      <c r="S101" s="199"/>
      <c r="T101" s="200"/>
      <c r="U101" s="199"/>
      <c r="V101" s="200"/>
      <c r="W101" s="199"/>
      <c r="X101" s="201"/>
      <c r="Y101" s="201"/>
      <c r="Z101" s="201"/>
      <c r="AA101" s="201"/>
      <c r="AB101" s="201"/>
      <c r="AC101" s="201"/>
      <c r="AD101" s="201"/>
      <c r="AE101" s="201"/>
      <c r="AF101" s="201"/>
      <c r="AG101" s="201"/>
      <c r="AH101" s="201"/>
      <c r="AI101" s="201"/>
      <c r="AJ101" s="201"/>
      <c r="AK101" s="201"/>
      <c r="AL101" s="201"/>
      <c r="AM101" s="201"/>
      <c r="AN101" s="201"/>
      <c r="AO101" s="60"/>
      <c r="AP101" s="60"/>
      <c r="AQ101" s="60"/>
      <c r="AR101" s="60"/>
      <c r="AS101" s="201"/>
      <c r="AT101" s="201"/>
      <c r="AU101" s="201"/>
      <c r="AV101" s="201"/>
      <c r="AW101" s="201"/>
      <c r="AX101" s="201"/>
      <c r="AY101" s="201"/>
      <c r="AZ101" s="201"/>
      <c r="BA101" s="201"/>
      <c r="BB101" s="201"/>
      <c r="BC101" s="201"/>
      <c r="BD101" s="201" t="s">
        <v>13</v>
      </c>
      <c r="BE101" s="30"/>
    </row>
    <row r="102" spans="1:57" ht="14.7" customHeight="1" x14ac:dyDescent="0.3">
      <c r="B102" s="177"/>
      <c r="C102" s="177"/>
      <c r="D102" s="177"/>
      <c r="E102" s="177"/>
      <c r="F102" s="177"/>
      <c r="G102" s="177"/>
      <c r="H102" s="177"/>
      <c r="I102" s="177"/>
      <c r="J102" s="177"/>
      <c r="L102" s="177"/>
      <c r="M102" s="177"/>
      <c r="N102" s="177"/>
      <c r="X102" s="177">
        <f>SUM(X5:X100)</f>
        <v>0</v>
      </c>
      <c r="AC102" s="177">
        <f>SUMIF(AC5:AC100, 1)</f>
        <v>0</v>
      </c>
      <c r="AD102" s="177">
        <f>SUMIF(AD5:AD100, 1)</f>
        <v>0</v>
      </c>
      <c r="AE102" s="177" cm="1">
        <f t="array" ref="AE102">SUMPRODUCT(--((AE5:AE100)&lt;&gt;""))</f>
        <v>0</v>
      </c>
      <c r="AF102" s="177" cm="1">
        <f t="array" ref="AF102">SUMPRODUCT(--((AF5:AF100)&lt;&gt;""))</f>
        <v>0</v>
      </c>
      <c r="AO102" s="177">
        <f>COUNTA(AO5:AO100)-COUNTBLANK(AO5:AO100)</f>
        <v>0</v>
      </c>
      <c r="AP102" s="177">
        <f>COUNTA(AP5:AP100)-COUNTBLANK(AP5:AP100)</f>
        <v>0</v>
      </c>
      <c r="AQ102" s="177"/>
      <c r="AR102" s="177"/>
      <c r="AS102" s="177">
        <f ca="1">COUNTA(AS5:AS100)-COUNTBLANK(AS5:AS100)</f>
        <v>0</v>
      </c>
      <c r="AT102" s="177">
        <f ca="1">COUNTA(AT5:AT100)-COUNTBLANK(AT5:AT100)</f>
        <v>0</v>
      </c>
      <c r="AW102" s="177">
        <f>COUNTA(AW5:AW100)-COUNTBLANK(AW5:AW100)</f>
        <v>0</v>
      </c>
      <c r="AX102" s="177">
        <f>COUNTA(AX5:AX100)-COUNTBLANK(AX5:AX100)</f>
        <v>0</v>
      </c>
    </row>
    <row r="103" spans="1:57" ht="14.7" customHeight="1" x14ac:dyDescent="0.3">
      <c r="C103" s="202"/>
      <c r="D103" s="202"/>
    </row>
    <row r="104" spans="1:57" ht="14.7" customHeight="1" x14ac:dyDescent="0.3">
      <c r="C104" s="202"/>
      <c r="D104" s="202"/>
    </row>
  </sheetData>
  <sheetProtection algorithmName="SHA-512" hashValue="5qxOXZjCUpfe5+0Dy2gpJjyeztrvFJdByLeEW5BwMkre26mN2uhyPdqLN4x8iuM+R8aGXnk8xn7fEgZvwZergQ==" saltValue="pLHoVE/IkmNyrsawQpEjow==" spinCount="100000" sheet="1" objects="1" scenarios="1" selectLockedCells="1"/>
  <mergeCells count="1">
    <mergeCell ref="B2:J3"/>
  </mergeCells>
  <conditionalFormatting sqref="B5:V100">
    <cfRule type="expression" dxfId="101" priority="18">
      <formula>$AI5=1</formula>
    </cfRule>
  </conditionalFormatting>
  <conditionalFormatting sqref="C5:U100">
    <cfRule type="expression" dxfId="100" priority="19">
      <formula>$AI5=2</formula>
    </cfRule>
  </conditionalFormatting>
  <conditionalFormatting sqref="D5:T100">
    <cfRule type="expression" dxfId="99" priority="20">
      <formula>$AI5=3</formula>
    </cfRule>
  </conditionalFormatting>
  <conditionalFormatting sqref="E5:S100">
    <cfRule type="expression" dxfId="98" priority="21">
      <formula>$AI5=4</formula>
    </cfRule>
  </conditionalFormatting>
  <conditionalFormatting sqref="F5:R100">
    <cfRule type="expression" dxfId="97" priority="22">
      <formula>$AI5=5</formula>
    </cfRule>
  </conditionalFormatting>
  <conditionalFormatting sqref="G5:Q100">
    <cfRule type="expression" dxfId="96" priority="23">
      <formula>$AI5=6</formula>
    </cfRule>
  </conditionalFormatting>
  <conditionalFormatting sqref="H5:P100">
    <cfRule type="expression" dxfId="95" priority="24">
      <formula>$AI5=7</formula>
    </cfRule>
  </conditionalFormatting>
  <conditionalFormatting sqref="I5:O100">
    <cfRule type="expression" dxfId="94" priority="25">
      <formula>$AI5=8</formula>
    </cfRule>
  </conditionalFormatting>
  <conditionalFormatting sqref="M5:N100">
    <cfRule type="expression" dxfId="93" priority="9">
      <formula>AE5&lt;&gt;""</formula>
    </cfRule>
    <cfRule type="expression" dxfId="92" priority="10">
      <formula>AW5&lt;&gt;""</formula>
    </cfRule>
    <cfRule type="expression" dxfId="91" priority="11">
      <formula>AS5&lt;&gt;""</formula>
    </cfRule>
    <cfRule type="expression" dxfId="90" priority="12">
      <formula>AO5&lt;&gt;""</formula>
    </cfRule>
    <cfRule type="expression" dxfId="89" priority="13">
      <formula>AG5&lt;&gt;""</formula>
    </cfRule>
    <cfRule type="expression" dxfId="88" priority="14">
      <formula>BA5&lt;&gt;""</formula>
    </cfRule>
    <cfRule type="expression" dxfId="87" priority="15">
      <formula>AC5=-1</formula>
    </cfRule>
    <cfRule type="expression" dxfId="86" priority="16">
      <formula>AC5=1</formula>
    </cfRule>
    <cfRule type="expression" dxfId="85" priority="17">
      <formula>AND(NOT(_xlfn.ISFORMULA(M5)), AC5&lt;&gt;-1)</formula>
    </cfRule>
  </conditionalFormatting>
  <conditionalFormatting sqref="X5:AH100">
    <cfRule type="expression" dxfId="84" priority="5">
      <formula>_xlfn.ISFORMULA(X5)</formula>
    </cfRule>
    <cfRule type="expression" dxfId="83" priority="6">
      <formula>OR(_xlfn.ISFORMULA(X5), X5&lt;&gt;"")</formula>
    </cfRule>
  </conditionalFormatting>
  <conditionalFormatting sqref="AC3:AD3">
    <cfRule type="expression" dxfId="82" priority="3">
      <formula>_xlfn.ISFORMULA(AC3)</formula>
    </cfRule>
    <cfRule type="expression" dxfId="81" priority="4">
      <formula>AC3&lt;&gt;""</formula>
    </cfRule>
  </conditionalFormatting>
  <conditionalFormatting sqref="BE5:CD100">
    <cfRule type="expression" dxfId="80" priority="7">
      <formula>$AZ5&lt;&gt;""</formula>
    </cfRule>
    <cfRule type="expression" dxfId="79" priority="8">
      <formula>$BE5&lt;&gt;""</formula>
    </cfRule>
  </conditionalFormatting>
  <pageMargins left="0.70866141732283472" right="0.70866141732283472" top="0.74803149606299213" bottom="0.74803149606299213" header="0.31496062992125984" footer="0.31496062992125984"/>
  <pageSetup paperSize="9" scale="69" fitToHeight="0" orientation="portrait" r:id="rId1"/>
  <headerFooter>
    <oddHeader>&amp;L&amp;G&amp;R&amp;A</oddHeader>
    <oddFooter>Pagina &amp;P van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F04C-78F6-4FB9-A9CA-D741A120EA76}">
  <sheetPr codeName="Blad6">
    <pageSetUpPr fitToPage="1"/>
  </sheetPr>
  <dimension ref="A1:DA127"/>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6640625" defaultRowHeight="14.7" customHeight="1" x14ac:dyDescent="0.3"/>
  <cols>
    <col min="1" max="1" width="2.44140625" style="26" customWidth="1"/>
    <col min="2" max="2" width="1.33203125" style="61" customWidth="1"/>
    <col min="3" max="4" width="1.33203125" style="62" customWidth="1"/>
    <col min="5" max="9" width="1.33203125" style="61" customWidth="1"/>
    <col min="10" max="10" width="36.44140625" style="61" customWidth="1"/>
    <col min="11" max="11" width="44.5546875" style="26" customWidth="1"/>
    <col min="12" max="12" width="10.6640625" style="45" customWidth="1"/>
    <col min="13" max="14" width="16.44140625" style="46" customWidth="1"/>
    <col min="15" max="15" width="16.44140625" style="47" customWidth="1"/>
    <col min="16" max="18" width="16.44140625" style="47" hidden="1" customWidth="1"/>
    <col min="19" max="19" width="1.33203125" style="26" customWidth="1"/>
    <col min="20" max="26" width="1.33203125" style="26" hidden="1" customWidth="1"/>
    <col min="27" max="27" width="2.44140625" style="26" hidden="1" customWidth="1"/>
    <col min="28" max="29" width="9.33203125" style="26" hidden="1" customWidth="1"/>
    <col min="30" max="42" width="9" style="26" hidden="1" customWidth="1"/>
    <col min="43" max="44" width="9.33203125" style="26" hidden="1" customWidth="1"/>
    <col min="45" max="54" width="9" style="26" hidden="1" customWidth="1"/>
    <col min="55" max="64" width="9" style="48" hidden="1" customWidth="1"/>
    <col min="65" max="78" width="9" style="26" hidden="1" customWidth="1"/>
    <col min="79" max="79" width="2.44140625" style="24" customWidth="1"/>
    <col min="80" max="16384" width="8.6640625" style="26"/>
  </cols>
  <sheetData>
    <row r="1" spans="1:105" ht="24" customHeight="1" x14ac:dyDescent="0.3">
      <c r="A1" s="43"/>
      <c r="B1" s="44"/>
      <c r="C1" s="44"/>
      <c r="D1" s="44"/>
      <c r="E1" s="44"/>
      <c r="F1" s="44"/>
      <c r="G1" s="44"/>
      <c r="H1" s="44"/>
      <c r="I1" s="44"/>
      <c r="J1" s="44"/>
      <c r="K1" s="152"/>
      <c r="L1" s="152"/>
      <c r="AB1" s="151" t="str">
        <f>IF(Structuur_werking&lt;&gt;"", IF(SUM(BC125:BG125, BM125:BQ125)=1, Fout_zonder_rij_enkel, IF(SUM(BC125:BG125, BM125:BQ125)&gt;1, SUM(BC125:BG125, BM125:BQ125)&amp;Fout_zonder_rij_meer, IF(AND(Structuur_werking&lt;&gt;"", N83&lt;&gt;0, N5&lt;&gt;0), "", "Vul het blad in."))), "Selecteer de financiële structuur van uw werking in veld 'C12' op blad 'Organisatiekenmerken' vooraleer u de tabel onderaan invult.")</f>
        <v>Selecteer de financiële structuur van uw werking in veld 'C12' op blad 'Organisatiekenmerken' vooraleer u de tabel onderaan invult.</v>
      </c>
      <c r="AC1" s="269" t="str">
        <f>IF(Structuur_werking&lt;&gt;"", IF(Structuur_werking=Structuur_werking_enkel, "ⓘ Bij financiële inbreng alleen door de uitvoerende organisatie is enkel kolom 'N' van toepassing.", ""), "")</f>
        <v/>
      </c>
    </row>
    <row r="2" spans="1:105" customFormat="1" ht="14.1" customHeight="1" x14ac:dyDescent="0.3">
      <c r="B2" s="285" t="str">
        <f>"RESULTATENREKENING "&amp;Datum_werkingsjaar</f>
        <v>RESULTATENREKENING 2024</v>
      </c>
      <c r="C2" s="285"/>
      <c r="D2" s="285"/>
      <c r="E2" s="285"/>
      <c r="F2" s="285"/>
      <c r="G2" s="285"/>
      <c r="H2" s="285"/>
      <c r="I2" s="285"/>
      <c r="J2" s="285"/>
      <c r="K2" s="152"/>
      <c r="L2" s="102"/>
      <c r="M2" s="49"/>
      <c r="N2" s="49"/>
      <c r="O2" s="49"/>
      <c r="AC2" s="101" t="s">
        <v>141</v>
      </c>
      <c r="AQ2" s="101" t="s">
        <v>142</v>
      </c>
      <c r="CA2" s="100"/>
    </row>
    <row r="3" spans="1:105" s="34" customFormat="1" ht="9.6" customHeight="1" x14ac:dyDescent="0.3">
      <c r="B3" s="285"/>
      <c r="C3" s="285"/>
      <c r="D3" s="285"/>
      <c r="E3" s="285"/>
      <c r="F3" s="285"/>
      <c r="G3" s="285"/>
      <c r="H3" s="285"/>
      <c r="I3" s="285"/>
      <c r="J3" s="285"/>
      <c r="K3" s="102"/>
      <c r="L3" s="102"/>
      <c r="M3" s="49"/>
      <c r="N3" s="49"/>
      <c r="O3" s="49"/>
      <c r="P3" s="49"/>
      <c r="Q3" s="49"/>
      <c r="R3" s="49"/>
      <c r="AB3" s="26"/>
      <c r="AC3" s="105" t="s">
        <v>98</v>
      </c>
      <c r="AD3" s="26"/>
      <c r="AE3" s="105" t="s">
        <v>311</v>
      </c>
      <c r="AF3" s="26"/>
      <c r="AG3" s="26"/>
      <c r="AH3" s="26"/>
      <c r="AI3" s="26"/>
      <c r="AJ3" s="105" t="s">
        <v>95</v>
      </c>
      <c r="AK3" s="26"/>
      <c r="AL3" s="26"/>
      <c r="AM3" s="26"/>
      <c r="AN3" s="26"/>
      <c r="AO3" s="105" t="s">
        <v>312</v>
      </c>
      <c r="AP3" s="26"/>
      <c r="AQ3" s="105" t="s">
        <v>143</v>
      </c>
      <c r="AR3" s="26"/>
      <c r="AS3" s="105" t="s">
        <v>136</v>
      </c>
      <c r="AT3" s="26"/>
      <c r="AU3" s="26"/>
      <c r="AV3" s="26"/>
      <c r="AW3" s="26"/>
      <c r="AX3" s="26" t="s">
        <v>133</v>
      </c>
      <c r="AY3" s="26"/>
      <c r="AZ3" s="26"/>
      <c r="BA3" s="26"/>
      <c r="BB3" s="26"/>
      <c r="BC3" s="111" t="s">
        <v>20</v>
      </c>
      <c r="BD3" s="48"/>
      <c r="BE3" s="48"/>
      <c r="BF3" s="48"/>
      <c r="BG3" s="48"/>
      <c r="BH3" s="48" t="s">
        <v>146</v>
      </c>
      <c r="BI3" s="48"/>
      <c r="BJ3" s="48"/>
      <c r="BK3" s="48"/>
      <c r="BL3" s="48"/>
      <c r="BM3" s="26" t="s">
        <v>135</v>
      </c>
      <c r="BN3" s="26"/>
      <c r="BO3" s="26"/>
      <c r="BP3" s="26"/>
      <c r="BQ3" s="26"/>
      <c r="BR3" s="26"/>
      <c r="BS3" s="26"/>
      <c r="BT3" s="105" t="s">
        <v>14</v>
      </c>
      <c r="BU3" s="26"/>
      <c r="BV3" s="26"/>
      <c r="BW3" s="26"/>
      <c r="BX3" s="26"/>
      <c r="BY3" s="26"/>
      <c r="BZ3" s="26"/>
      <c r="CA3" s="24"/>
    </row>
    <row r="4" spans="1:105" s="72" customFormat="1" ht="14.7" customHeight="1" x14ac:dyDescent="0.3">
      <c r="A4" s="63"/>
      <c r="B4" s="64" t="s">
        <v>44</v>
      </c>
      <c r="C4" s="64"/>
      <c r="D4" s="64"/>
      <c r="E4" s="64"/>
      <c r="F4" s="64"/>
      <c r="G4" s="64"/>
      <c r="H4" s="64"/>
      <c r="I4" s="64"/>
      <c r="J4" s="64"/>
      <c r="K4" s="63"/>
      <c r="L4" s="64" t="s">
        <v>0</v>
      </c>
      <c r="M4" s="65" t="str">
        <f>IF(Structuur_werking&lt;&gt;"", "Totaal", "")</f>
        <v/>
      </c>
      <c r="N4" s="66" t="str">
        <f>IF(Structuur_werking&lt;&gt;"", "Eigen rechtspersoon", "")</f>
        <v/>
      </c>
      <c r="O4" s="66" t="str">
        <f>IF(Structuur_werking&lt;&gt;"", IF(Structuur_werking&lt;&gt;Structuur_werking_dubbel, "n.v.t.", "Andere rechtspersoon"), "")</f>
        <v/>
      </c>
      <c r="P4" s="65" t="s">
        <v>89</v>
      </c>
      <c r="Q4" s="66" t="s">
        <v>89</v>
      </c>
      <c r="R4" s="67" t="s">
        <v>89</v>
      </c>
      <c r="S4" s="63"/>
      <c r="T4" s="63"/>
      <c r="U4" s="63"/>
      <c r="V4" s="63"/>
      <c r="W4" s="63"/>
      <c r="X4" s="63"/>
      <c r="Y4" s="63"/>
      <c r="Z4" s="63"/>
      <c r="AA4" s="63"/>
      <c r="AB4" s="68" t="s">
        <v>21</v>
      </c>
      <c r="AC4" s="106" t="str">
        <f>"""+"" én ""-"""</f>
        <v>"+" én "-"</v>
      </c>
      <c r="AD4" s="68" t="str">
        <f xml:space="preserve"> "Enkel ""-"""</f>
        <v>Enkel "-"</v>
      </c>
      <c r="AE4" s="106" t="str">
        <f>SUBSTITUTE(ADDRESS(1, COLUMN(N4), 4, 1), "1", "")</f>
        <v>N</v>
      </c>
      <c r="AF4" s="68" t="str">
        <f>SUBSTITUTE(ADDRESS(1, COLUMN(O4), 4, 1), "1", "")</f>
        <v>O</v>
      </c>
      <c r="AG4" s="68" t="str">
        <f>SUBSTITUTE(ADDRESS(1, COLUMN(P4), 4, 1), "1", "")</f>
        <v>P</v>
      </c>
      <c r="AH4" s="68" t="str">
        <f>SUBSTITUTE(ADDRESS(1, COLUMN(Q4), 4, 1), "1", "")</f>
        <v>Q</v>
      </c>
      <c r="AI4" s="68" t="str">
        <f>SUBSTITUTE(ADDRESS(1, COLUMN(R4), 4, 1), "1", "")</f>
        <v>R</v>
      </c>
      <c r="AJ4" s="106" t="str">
        <f>SUBSTITUTE(ADDRESS(1, COLUMN(N4), 4, 1), "1", "")</f>
        <v>N</v>
      </c>
      <c r="AK4" s="68" t="str">
        <f>SUBSTITUTE(ADDRESS(1, COLUMN(O4), 4, 1), "1", "")</f>
        <v>O</v>
      </c>
      <c r="AL4" s="68" t="str">
        <f>SUBSTITUTE(ADDRESS(1, COLUMN(P4), 4, 1), "1", "")</f>
        <v>P</v>
      </c>
      <c r="AM4" s="68" t="str">
        <f>SUBSTITUTE(ADDRESS(1, COLUMN(Q4), 4, 1), "1", "")</f>
        <v>Q</v>
      </c>
      <c r="AN4" s="68" t="str">
        <f>SUBSTITUTE(ADDRESS(1, COLUMN(R4), 4, 1), "1", "")</f>
        <v>R</v>
      </c>
      <c r="AO4" s="106" t="str">
        <f>SUBSTITUTE(ADDRESS(1, COLUMN(N4), 4, 1), "1", "")</f>
        <v>N</v>
      </c>
      <c r="AP4" s="68" t="str">
        <f>SUBSTITUTE(ADDRESS(1, COLUMN(O4), 4, 1), "1", "")</f>
        <v>O</v>
      </c>
      <c r="AQ4" s="106" t="s">
        <v>1</v>
      </c>
      <c r="AR4" s="68" t="s">
        <v>2</v>
      </c>
      <c r="AS4" s="110" t="str">
        <f>SUBSTITUTE(ADDRESS(1, COLUMN(N4), 4, 1), "1", "")</f>
        <v>N</v>
      </c>
      <c r="AT4" s="69" t="str">
        <f>SUBSTITUTE(ADDRESS(1, COLUMN(O4), 4, 1), "1", "")</f>
        <v>O</v>
      </c>
      <c r="AU4" s="69" t="str">
        <f>SUBSTITUTE(ADDRESS(1, COLUMN(P4), 4, 1), "1", "")</f>
        <v>P</v>
      </c>
      <c r="AV4" s="69" t="str">
        <f>SUBSTITUTE(ADDRESS(1, COLUMN(Q4), 4, 1), "1", "")</f>
        <v>Q</v>
      </c>
      <c r="AW4" s="69" t="str">
        <f>SUBSTITUTE(ADDRESS(1, COLUMN(R4), 4, 1), "1", "")</f>
        <v>R</v>
      </c>
      <c r="AX4" s="123" t="str">
        <f>SUBSTITUTE(ADDRESS(1, COLUMN(N4), 4, 1), "1", "")</f>
        <v>N</v>
      </c>
      <c r="AY4" s="69" t="str">
        <f>SUBSTITUTE(ADDRESS(1, COLUMN(O4), 4, 1), "1", "")</f>
        <v>O</v>
      </c>
      <c r="AZ4" s="69" t="str">
        <f>SUBSTITUTE(ADDRESS(1, COLUMN(P4), 4, 1), "1", "")</f>
        <v>P</v>
      </c>
      <c r="BA4" s="69" t="str">
        <f>SUBSTITUTE(ADDRESS(1, COLUMN(Q4), 4, 1), "1", "")</f>
        <v>Q</v>
      </c>
      <c r="BB4" s="69" t="str">
        <f>SUBSTITUTE(ADDRESS(1, COLUMN(R4), 4, 1), "1", "")</f>
        <v>R</v>
      </c>
      <c r="BC4" s="112" t="str">
        <f>SUBSTITUTE(ADDRESS(1, COLUMN(N4), 4, 1), "1", "")</f>
        <v>N</v>
      </c>
      <c r="BD4" s="70" t="str">
        <f>SUBSTITUTE(ADDRESS(1, COLUMN(O4), 4, 1), "1", "")</f>
        <v>O</v>
      </c>
      <c r="BE4" s="70" t="str">
        <f>SUBSTITUTE(ADDRESS(1, COLUMN(P4), 4, 1), "1", "")</f>
        <v>P</v>
      </c>
      <c r="BF4" s="70" t="str">
        <f>SUBSTITUTE(ADDRESS(1, COLUMN(Q4), 4, 1), "1", "")</f>
        <v>Q</v>
      </c>
      <c r="BG4" s="70" t="str">
        <f>SUBSTITUTE(ADDRESS(1, COLUMN(R4), 4, 1), "1", "")</f>
        <v>R</v>
      </c>
      <c r="BH4" s="115" t="str">
        <f>SUBSTITUTE(ADDRESS(1, COLUMN(N4), 4, 1), "1", "")</f>
        <v>N</v>
      </c>
      <c r="BI4" s="70" t="str">
        <f>SUBSTITUTE(ADDRESS(1, COLUMN(O4), 4, 1), "1", "")</f>
        <v>O</v>
      </c>
      <c r="BJ4" s="70" t="str">
        <f>SUBSTITUTE(ADDRESS(1, COLUMN(P4), 4, 1), "1", "")</f>
        <v>P</v>
      </c>
      <c r="BK4" s="70" t="str">
        <f>SUBSTITUTE(ADDRESS(1, COLUMN(Q4), 4, 1), "1", "")</f>
        <v>Q</v>
      </c>
      <c r="BL4" s="70" t="str">
        <f>SUBSTITUTE(ADDRESS(1, COLUMN(R4), 4, 1), "1", "")</f>
        <v>R</v>
      </c>
      <c r="BM4" s="117" t="str">
        <f>SUBSTITUTE(ADDRESS(1, COLUMN(N4), 4, 1), "1", "")</f>
        <v>N</v>
      </c>
      <c r="BN4" s="68" t="str">
        <f>SUBSTITUTE(ADDRESS(1, COLUMN(O4), 4, 1), "1", "")</f>
        <v>O</v>
      </c>
      <c r="BO4" s="68" t="str">
        <f>SUBSTITUTE(ADDRESS(1, COLUMN(P4), 4, 1), "1", "")</f>
        <v>P</v>
      </c>
      <c r="BP4" s="68" t="str">
        <f>SUBSTITUTE(ADDRESS(1, COLUMN(Q4), 4, 1), "1", "")</f>
        <v>Q</v>
      </c>
      <c r="BQ4" s="68" t="str">
        <f>SUBSTITUTE(ADDRESS(1, COLUMN(R4), 4, 1), "1", "")</f>
        <v>R</v>
      </c>
      <c r="BR4" s="119" t="s">
        <v>42</v>
      </c>
      <c r="BS4" s="120" t="s">
        <v>32</v>
      </c>
      <c r="BT4" s="106" t="str">
        <f>SUBSTITUTE(ADDRESS(1, COLUMN(N4), 4, 1), "1", "")</f>
        <v>N</v>
      </c>
      <c r="BU4" s="68" t="str">
        <f>SUBSTITUTE(ADDRESS(1, COLUMN(O4), 4, 1), "1", "")</f>
        <v>O</v>
      </c>
      <c r="BV4" s="68" t="str">
        <f>SUBSTITUTE(ADDRESS(1, COLUMN(P4), 4, 1), "1", "")</f>
        <v>P</v>
      </c>
      <c r="BW4" s="68" t="str">
        <f>SUBSTITUTE(ADDRESS(1, COLUMN(Q4), 4, 1), "1", "")</f>
        <v>Q</v>
      </c>
      <c r="BX4" s="68" t="str">
        <f>SUBSTITUTE(ADDRESS(1, COLUMN(R4), 4, 1), "1", "")</f>
        <v>R</v>
      </c>
      <c r="BY4" s="119" t="s">
        <v>33</v>
      </c>
      <c r="BZ4" s="68" t="s">
        <v>90</v>
      </c>
      <c r="CA4" s="71"/>
      <c r="DA4" s="133" t="s">
        <v>151</v>
      </c>
    </row>
    <row r="5" spans="1:105" s="28" customFormat="1" ht="14.1" customHeight="1" x14ac:dyDescent="0.3">
      <c r="A5" s="100" t="str">
        <f ca="1">IF(BS5&lt;&gt;"", "✘", "")</f>
        <v/>
      </c>
      <c r="B5" s="50"/>
      <c r="C5" s="50" t="s">
        <v>54</v>
      </c>
      <c r="D5" s="50"/>
      <c r="E5" s="50"/>
      <c r="F5" s="50"/>
      <c r="G5" s="50"/>
      <c r="H5" s="50"/>
      <c r="I5" s="50"/>
      <c r="J5" s="50"/>
      <c r="K5" s="33"/>
      <c r="L5" s="51" t="s">
        <v>75</v>
      </c>
      <c r="M5" s="52">
        <f>SUM(N5:O5)</f>
        <v>0</v>
      </c>
      <c r="N5" s="53">
        <f>SUM(N6,N28,N29,N30,N81,N82)</f>
        <v>0</v>
      </c>
      <c r="O5" s="53">
        <f>SUM(O6,O28,O29,O30,O81,O82)</f>
        <v>0</v>
      </c>
      <c r="P5" s="53">
        <f>SUM(P6,P28,P29,P30,P81,P82)</f>
        <v>0</v>
      </c>
      <c r="Q5" s="53">
        <f>SUM(Q6,Q28,Q29,Q30,Q81,Q82)</f>
        <v>0</v>
      </c>
      <c r="R5" s="53">
        <f>SUM(R6,R28,R29,R30,R81,R82)</f>
        <v>0</v>
      </c>
      <c r="S5" s="33"/>
      <c r="T5" s="33"/>
      <c r="U5" s="33"/>
      <c r="V5" s="33"/>
      <c r="W5" s="33"/>
      <c r="X5" s="33"/>
      <c r="AB5" s="28">
        <v>5</v>
      </c>
      <c r="AC5" s="107"/>
      <c r="AE5" s="108"/>
      <c r="AF5" s="103"/>
      <c r="AG5" s="103"/>
      <c r="AH5" s="103"/>
      <c r="AI5" s="103"/>
      <c r="AJ5" s="107"/>
      <c r="AO5" s="107"/>
      <c r="AQ5" s="107">
        <f t="shared" ref="AQ5" si="0">IF(C5&lt;&gt;"",1,IF(D5&lt;&gt;"",2,IF(E5&lt;&gt;"",3,IF(F5&lt;&gt;"",4,IF(G5&lt;&gt;"",5,IF(H5&lt;&gt;"",6,IF(I5&lt;&gt;"",7,IF(J5&lt;&gt;"",8))))))))</f>
        <v>1</v>
      </c>
      <c r="AR5" s="28">
        <f>IF($AQ6&gt;$AQ5, IFERROR(MATCH($AQ5, $AQ6:$AQ$122, 0)-1, ROW($AR$122)-ROW()), "")</f>
        <v>77</v>
      </c>
      <c r="AS5" s="107">
        <f ca="1">IF(AE5&lt;&gt;"", AE5, IF($AR5&lt;&gt;"", SUMIF(OFFSET($AQ5, 1, 0, $AR5), $AQ5+1, OFFSET(N5, 1, 0, $AR5)), N5))</f>
        <v>0</v>
      </c>
      <c r="AT5" s="28">
        <f ca="1">IF(AF5&lt;&gt;"", AF5, IF($AR5&lt;&gt;"", SUMIF(OFFSET($AQ5, 1, 0, $AR5), $AQ5+1, OFFSET(O5, 1, 0, $AR5)), O5))</f>
        <v>0</v>
      </c>
      <c r="AU5" s="28">
        <f ca="1">IF(AG5&lt;&gt;"", AG5, IF($AR5&lt;&gt;"", SUMIF(OFFSET($AQ5, 1, 0, $AR5), $AQ5+1, OFFSET(P5, 1, 0, $AR5)), P5))</f>
        <v>0</v>
      </c>
      <c r="AV5" s="28">
        <f ca="1">IF(AH5&lt;&gt;"", AH5, IF($AR5&lt;&gt;"", SUMIF(OFFSET($AQ5, 1, 0, $AR5), $AQ5+1, OFFSET(Q5, 1, 0, $AR5)), Q5))</f>
        <v>0</v>
      </c>
      <c r="AW5" s="28">
        <f ca="1">IF(AI5&lt;&gt;"", AI5, IF($AR5&lt;&gt;"", SUMIF(OFFSET($AQ5, 1, 0, $AR5), $AQ5+1, OFFSET(R5, 1, 0, $AR5)), R5))</f>
        <v>0</v>
      </c>
      <c r="AX5" s="118">
        <f ca="1">IF(AS5&lt;&gt;0, AS5, N5)</f>
        <v>0</v>
      </c>
      <c r="AY5" s="28">
        <f ca="1">IF(AT5&lt;&gt;0, AT5, O5)</f>
        <v>0</v>
      </c>
      <c r="AZ5" s="28">
        <f ca="1">IF(AU5&lt;&gt;0, AU5, P5)</f>
        <v>0</v>
      </c>
      <c r="BA5" s="28">
        <f ca="1">IF(AV5&lt;&gt;0, AV5, Q5)</f>
        <v>0</v>
      </c>
      <c r="BB5" s="28">
        <f ca="1">IF(AW5&lt;&gt;0, AW5, R5)</f>
        <v>0</v>
      </c>
      <c r="BC5" s="113" t="str">
        <f t="shared" ref="BC5" ca="1" si="1">IF(ISTEXT(N5), IFERROR(IF(SEARCH(".", N5)&lt;&gt;0, "| Veld '"&amp;BC$4&amp;ROW()&amp;"': "&amp;Fout_punt), "| Veld '"&amp;BC$4&amp;ROW()&amp;"': "&amp;Fout_geen_getal), IF(N5&lt;&gt;AX5, "| Veld '"&amp;BC$4&amp;ROW()&amp;"': "&amp;Fout_som&amp;TEXT(AX5,"#.##0,00 €")&amp;"  ", IF($AD5&lt;&gt;0, IF(N5&gt;0, "| Veld '"&amp;BC$4&amp;ROW()&amp;"': "&amp;Fout_positief, ""), IF($AC5&lt;&gt;1, IF(N5&lt;0, "| Veld '"&amp;BC$4&amp;ROW()&amp;"': "&amp;Fout_negatief, ""), ""))))</f>
        <v/>
      </c>
      <c r="BD5" s="33" t="str">
        <f t="shared" ref="BD5" ca="1" si="2">IF(ISTEXT(O5), IFERROR(IF(SEARCH(".", O5)&lt;&gt;0, "| Veld '"&amp;BD$4&amp;ROW()&amp;"': "&amp;Fout_punt), "| Veld '"&amp;BD$4&amp;ROW()&amp;"': "&amp;Fout_geen_getal), IF(O5&lt;&gt;AY5, "| Veld '"&amp;BD$4&amp;ROW()&amp;"': "&amp;Fout_som&amp;TEXT(AY5,"#.##0,00 €")&amp;"  ", IF($AD5&lt;&gt;0, IF(O5&gt;0, "| Veld '"&amp;BD$4&amp;ROW()&amp;"': "&amp;Fout_positief, ""), IF($AC5&lt;&gt;1, IF(O5&lt;0, "| Veld '"&amp;BD$4&amp;ROW()&amp;"': "&amp;Fout_negatief, ""), ""))))</f>
        <v/>
      </c>
      <c r="BE5" s="33" t="str">
        <f t="shared" ref="BE5" ca="1" si="3">IF(ISTEXT(P5), IFERROR(IF(SEARCH(".", P5)&lt;&gt;0, "| Veld '"&amp;BE$4&amp;ROW()&amp;"': "&amp;Fout_punt), "| Veld '"&amp;BE$4&amp;ROW()&amp;"': "&amp;Fout_geen_getal), IF(P5&lt;&gt;AZ5, "| Veld '"&amp;BE$4&amp;ROW()&amp;"': "&amp;Fout_som&amp;TEXT(AZ5,"#.##0,00 €")&amp;"  ", IF($AD5&lt;&gt;0, IF(P5&gt;0, "| Veld '"&amp;BE$4&amp;ROW()&amp;"': "&amp;Fout_positief, ""), IF($AC5&lt;&gt;1, IF(P5&lt;0, "| Veld '"&amp;BE$4&amp;ROW()&amp;"': "&amp;Fout_negatief, ""), ""))))</f>
        <v/>
      </c>
      <c r="BF5" s="33" t="str">
        <f t="shared" ref="BF5" ca="1" si="4">IF(ISTEXT(Q5), IFERROR(IF(SEARCH(".", Q5)&lt;&gt;0, "| Veld '"&amp;BF$4&amp;ROW()&amp;"': "&amp;Fout_punt), "| Veld '"&amp;BF$4&amp;ROW()&amp;"': "&amp;Fout_geen_getal), IF(Q5&lt;&gt;BA5, "| Veld '"&amp;BF$4&amp;ROW()&amp;"': "&amp;Fout_som&amp;TEXT(BA5,"#.##0,00 €")&amp;"  ", IF($AD5&lt;&gt;0, IF(Q5&gt;0, "| Veld '"&amp;BF$4&amp;ROW()&amp;"': "&amp;Fout_positief, ""), IF($AC5&lt;&gt;1, IF(Q5&lt;0, "| Veld '"&amp;BF$4&amp;ROW()&amp;"': "&amp;Fout_negatief, ""), ""))))</f>
        <v/>
      </c>
      <c r="BG5" s="33" t="str">
        <f t="shared" ref="BG5" ca="1" si="5">IF(ISTEXT(R5), IFERROR(IF(SEARCH(".", R5)&lt;&gt;0, "| Veld '"&amp;BG$4&amp;ROW()&amp;"': "&amp;Fout_punt), "| Veld '"&amp;BG$4&amp;ROW()&amp;"': "&amp;Fout_geen_getal), IF(R5&lt;&gt;BB5, "| Veld '"&amp;BG$4&amp;ROW()&amp;"': "&amp;Fout_som&amp;TEXT(BB5,"#.##0,00 €")&amp;"  ", IF($AD5&lt;&gt;0, IF(R5&gt;0, "| Veld '"&amp;BG$4&amp;ROW()&amp;"': "&amp;Fout_positief, ""), IF($AC5&lt;&gt;1, IF(R5&lt;0, "| Veld '"&amp;BG$4&amp;ROW()&amp;"': "&amp;Fout_negatief, ""), ""))))</f>
        <v/>
      </c>
      <c r="BH5" s="116" t="str">
        <f ca="1">IF(BC5&lt;&gt;"", ROW(), "")</f>
        <v/>
      </c>
      <c r="BI5" s="33" t="str">
        <f t="shared" ref="BI5:BL5" ca="1" si="6">IF(BD5&lt;&gt;"", ROW(), "")</f>
        <v/>
      </c>
      <c r="BJ5" s="33" t="str">
        <f t="shared" ca="1" si="6"/>
        <v/>
      </c>
      <c r="BK5" s="33" t="str">
        <f t="shared" ca="1" si="6"/>
        <v/>
      </c>
      <c r="BL5" s="33" t="str">
        <f t="shared" ca="1" si="6"/>
        <v/>
      </c>
      <c r="BM5" s="118" t="str">
        <f ca="1">IF(AS5&lt;&gt;AX5, "| Veld '"&amp;BM$4&amp;ROW()&amp;"': "&amp;Info_lege_velden, "")</f>
        <v/>
      </c>
      <c r="BN5" s="28" t="str">
        <f t="shared" ref="BN5:BQ5" ca="1" si="7">IF(AT5&lt;&gt;AY5, "| Veld '"&amp;BN$4&amp;ROW()&amp;"': "&amp;Info_lege_velden, "")</f>
        <v/>
      </c>
      <c r="BO5" s="28" t="str">
        <f t="shared" ca="1" si="7"/>
        <v/>
      </c>
      <c r="BP5" s="28" t="str">
        <f t="shared" ca="1" si="7"/>
        <v/>
      </c>
      <c r="BQ5" s="28" t="str">
        <f t="shared" ca="1" si="7"/>
        <v/>
      </c>
      <c r="BR5" s="121" t="str">
        <f t="shared" ref="BR5:BR70" si="8">IF(ROW()&lt;&gt;$AB5, ROW(), "")</f>
        <v/>
      </c>
      <c r="BS5" s="122" t="str">
        <f ca="1">BC5&amp;BD5&amp;BE5&amp;BF5&amp;BG5&amp;BM5&amp;BN5&amp;BO5&amp;BP5&amp;BQ5</f>
        <v/>
      </c>
      <c r="BT5" s="114" t="str">
        <f t="shared" ref="BT5" ca="1" si="9">IF($AR5&lt;&gt;"", IF(SUMIF(OFFSET($AQ5, 1, 0, $AR5), "&gt;"&amp;$AQ5, OFFSET(BH5, 1, 0, $AR5))&lt;&gt;0, IFERROR( "| Veld '"&amp;BT$4&amp;ROW()&amp;"': "&amp;Waarschuwing_1&amp;_xlfn.TEXTJOIN(" &amp; ", TRUE, OFFSET(BH5,1,0,$AR5))&amp;" in kolom '"&amp;BT$4&amp;"'"&amp;Waarschuwing_2, "| Veld '"&amp;BT$4&amp;ROW()&amp;"': "&amp;Waarschuwing_legacy), ""), "")</f>
        <v/>
      </c>
      <c r="BU5" s="54" t="str">
        <f t="shared" ref="BU5" ca="1" si="10">IF($AR5&lt;&gt;"", IF(SUMIF(OFFSET($AQ5, 1, 0, $AR5), "&gt;"&amp;$AQ5, OFFSET(BI5, 1, 0, $AR5))&lt;&gt;0, IFERROR( "| Veld '"&amp;BU$4&amp;ROW()&amp;"': "&amp;Waarschuwing_1&amp;_xlfn.TEXTJOIN(" &amp; ", TRUE, OFFSET(BI5,1,0,$AR5))&amp;" in kolom '"&amp;BU$4&amp;"'"&amp;Waarschuwing_2, "| Veld '"&amp;BU$4&amp;ROW()&amp;"': "&amp;Waarschuwing_legacy), ""), "")</f>
        <v/>
      </c>
      <c r="BV5" s="54" t="str">
        <f t="shared" ref="BV5" ca="1" si="11">IF($AR5&lt;&gt;"", IF(SUMIF(OFFSET($AQ5, 1, 0, $AR5), "&gt;"&amp;$AQ5, OFFSET(BJ5, 1, 0, $AR5))&lt;&gt;0, IFERROR( "| Veld '"&amp;BV$4&amp;ROW()&amp;"': "&amp;Waarschuwing_1&amp;_xlfn.TEXTJOIN(" &amp; ", TRUE, OFFSET(BJ5,1,0,$AR5))&amp;" in kolom '"&amp;BV$4&amp;"'"&amp;Waarschuwing_2, "| Veld '"&amp;BV$4&amp;ROW()&amp;"': "&amp;Waarschuwing_legacy), ""), "")</f>
        <v/>
      </c>
      <c r="BW5" s="54" t="str">
        <f t="shared" ref="BW5" ca="1" si="12">IF($AR5&lt;&gt;"", IF(SUMIF(OFFSET($AQ5, 1, 0, $AR5), "&gt;"&amp;$AQ5, OFFSET(BK5, 1, 0, $AR5))&lt;&gt;0, IFERROR( "| Veld '"&amp;BW$4&amp;ROW()&amp;"': "&amp;Waarschuwing_1&amp;_xlfn.TEXTJOIN(" &amp; ", TRUE, OFFSET(BK5,1,0,$AR5))&amp;" in kolom '"&amp;BW$4&amp;"'"&amp;Waarschuwing_2, "| Veld '"&amp;BW$4&amp;ROW()&amp;"': "&amp;Waarschuwing_legacy), ""), "")</f>
        <v/>
      </c>
      <c r="BX5" s="54" t="str">
        <f t="shared" ref="BX5" ca="1" si="13">IF($AR5&lt;&gt;"", IF(SUMIF(OFFSET($AQ5, 1, 0, $AR5), "&gt;"&amp;$AQ5, OFFSET(BL5, 1, 0, $AR5))&lt;&gt;0, IFERROR( "| Veld '"&amp;BX$4&amp;ROW()&amp;"': "&amp;Waarschuwing_1&amp;_xlfn.TEXTJOIN(" &amp; ", TRUE, OFFSET(BL5,1,0,$AR5))&amp;" in kolom '"&amp;BX$4&amp;"'"&amp;Waarschuwing_2, "| Veld '"&amp;BX$4&amp;ROW()&amp;"': "&amp;Waarschuwing_legacy), ""), "")</f>
        <v/>
      </c>
      <c r="BY5" s="124" t="str">
        <f ca="1">BT5&amp;BU5&amp;BV5&amp;BW5&amp;BX5&amp;AO5&amp;AP5</f>
        <v/>
      </c>
      <c r="CA5" s="31" t="str">
        <f ca="1">IF($BS5&lt;&gt;"", $BS5, $BY5)</f>
        <v/>
      </c>
    </row>
    <row r="6" spans="1:105" s="28" customFormat="1" ht="14.1" customHeight="1" x14ac:dyDescent="0.3">
      <c r="A6" s="100" t="str">
        <f t="shared" ref="A6:A70" ca="1" si="14">IF(BS6&lt;&gt;"", "✘", "")</f>
        <v/>
      </c>
      <c r="B6" s="29"/>
      <c r="C6" s="29" t="s">
        <v>38</v>
      </c>
      <c r="D6" s="29" t="s">
        <v>5</v>
      </c>
      <c r="E6" s="29"/>
      <c r="F6" s="29"/>
      <c r="G6" s="29"/>
      <c r="H6" s="29"/>
      <c r="I6" s="29"/>
      <c r="J6" s="29"/>
      <c r="L6" s="55">
        <v>70</v>
      </c>
      <c r="M6" s="52">
        <f t="shared" ref="M6:M69" si="15">SUM(N6:O6)</f>
        <v>0</v>
      </c>
      <c r="N6" s="56">
        <f>SUM(N7,N14,N18,N22,N26,N27)</f>
        <v>0</v>
      </c>
      <c r="O6" s="56">
        <f t="shared" ref="O6:R6" si="16">SUM(O7,O14,O18,O22,O26,O27)</f>
        <v>0</v>
      </c>
      <c r="P6" s="56">
        <f t="shared" si="16"/>
        <v>0</v>
      </c>
      <c r="Q6" s="56">
        <f t="shared" si="16"/>
        <v>0</v>
      </c>
      <c r="R6" s="56">
        <f t="shared" si="16"/>
        <v>0</v>
      </c>
      <c r="AB6" s="28">
        <v>6</v>
      </c>
      <c r="AC6" s="107"/>
      <c r="AE6" s="108"/>
      <c r="AF6" s="103"/>
      <c r="AG6" s="103"/>
      <c r="AH6" s="103"/>
      <c r="AI6" s="103"/>
      <c r="AJ6" s="107"/>
      <c r="AO6" s="107"/>
      <c r="AQ6" s="107">
        <f t="shared" ref="AQ6:AQ69" si="17">IF(C6&lt;&gt;"",1,IF(D6&lt;&gt;"",2,IF(E6&lt;&gt;"",3,IF(F6&lt;&gt;"",4,IF(G6&lt;&gt;"",5,IF(H6&lt;&gt;"",6,IF(I6&lt;&gt;"",7,IF(J6&lt;&gt;"",8))))))))</f>
        <v>2</v>
      </c>
      <c r="AR6" s="28">
        <f>IF($AQ7&gt;$AQ6, IFERROR(MATCH($AQ6, $AQ7:$AQ$122, 0)-1, ROW($AR$122)-ROW()), "")</f>
        <v>21</v>
      </c>
      <c r="AS6" s="107">
        <f t="shared" ref="AS6:AS69" ca="1" si="18">IF(AE6&lt;&gt;"", AE6, IF($AR6&lt;&gt;"", SUMIF(OFFSET($AQ6, 1, 0, $AR6), $AQ6+1, OFFSET(N6, 1, 0, $AR6)), N6))</f>
        <v>0</v>
      </c>
      <c r="AT6" s="28">
        <f t="shared" ref="AT6:AT69" ca="1" si="19">IF(AF6&lt;&gt;"", AF6, IF($AR6&lt;&gt;"", SUMIF(OFFSET($AQ6, 1, 0, $AR6), $AQ6+1, OFFSET(O6, 1, 0, $AR6)), O6))</f>
        <v>0</v>
      </c>
      <c r="AU6" s="28">
        <f t="shared" ref="AU6:AU69" ca="1" si="20">IF(AG6&lt;&gt;"", AG6, IF($AR6&lt;&gt;"", SUMIF(OFFSET($AQ6, 1, 0, $AR6), $AQ6+1, OFFSET(P6, 1, 0, $AR6)), P6))</f>
        <v>0</v>
      </c>
      <c r="AV6" s="28">
        <f t="shared" ref="AV6:AV69" ca="1" si="21">IF(AH6&lt;&gt;"", AH6, IF($AR6&lt;&gt;"", SUMIF(OFFSET($AQ6, 1, 0, $AR6), $AQ6+1, OFFSET(Q6, 1, 0, $AR6)), Q6))</f>
        <v>0</v>
      </c>
      <c r="AW6" s="28">
        <f t="shared" ref="AW6:AW69" ca="1" si="22">IF(AI6&lt;&gt;"", AI6, IF($AR6&lt;&gt;"", SUMIF(OFFSET($AQ6, 1, 0, $AR6), $AQ6+1, OFFSET(R6, 1, 0, $AR6)), R6))</f>
        <v>0</v>
      </c>
      <c r="AX6" s="118">
        <f t="shared" ref="AX6:AX69" ca="1" si="23">IF(AS6&lt;&gt;0, AS6, N6)</f>
        <v>0</v>
      </c>
      <c r="AY6" s="28">
        <f t="shared" ref="AY6:AY69" ca="1" si="24">IF(AT6&lt;&gt;0, AT6, O6)</f>
        <v>0</v>
      </c>
      <c r="AZ6" s="28">
        <f t="shared" ref="AZ6:AZ69" ca="1" si="25">IF(AU6&lt;&gt;0, AU6, P6)</f>
        <v>0</v>
      </c>
      <c r="BA6" s="28">
        <f t="shared" ref="BA6:BA69" ca="1" si="26">IF(AV6&lt;&gt;0, AV6, Q6)</f>
        <v>0</v>
      </c>
      <c r="BB6" s="28">
        <f t="shared" ref="BB6:BB69" ca="1" si="27">IF(AW6&lt;&gt;0, AW6, R6)</f>
        <v>0</v>
      </c>
      <c r="BC6" s="113" t="str">
        <f t="shared" ref="BC6:BC69" ca="1" si="28">IF(ISTEXT(N6), IFERROR(IF(SEARCH(".", N6)&lt;&gt;0, "| Veld '"&amp;BC$4&amp;ROW()&amp;"': "&amp;Fout_punt), "| Veld '"&amp;BC$4&amp;ROW()&amp;"': "&amp;Fout_geen_getal), IF(N6&lt;&gt;AX6, "| Veld '"&amp;BC$4&amp;ROW()&amp;"': "&amp;Fout_som&amp;TEXT(AX6,"#.##0,00 €")&amp;"  ", IF($AD6&lt;&gt;0, IF(N6&gt;0, "| Veld '"&amp;BC$4&amp;ROW()&amp;"': "&amp;Fout_positief, ""), IF($AC6&lt;&gt;1, IF(N6&lt;0, "| Veld '"&amp;BC$4&amp;ROW()&amp;"': "&amp;Fout_negatief, ""), ""))))</f>
        <v/>
      </c>
      <c r="BD6" s="33" t="str">
        <f t="shared" ref="BD6:BD69" ca="1" si="29">IF(ISTEXT(O6), IFERROR(IF(SEARCH(".", O6)&lt;&gt;0, "| Veld '"&amp;BD$4&amp;ROW()&amp;"': "&amp;Fout_punt), "| Veld '"&amp;BD$4&amp;ROW()&amp;"': "&amp;Fout_geen_getal), IF(O6&lt;&gt;AY6, "| Veld '"&amp;BD$4&amp;ROW()&amp;"': "&amp;Fout_som&amp;TEXT(AY6,"#.##0,00 €")&amp;"  ", IF($AD6&lt;&gt;0, IF(O6&gt;0, "| Veld '"&amp;BD$4&amp;ROW()&amp;"': "&amp;Fout_positief, ""), IF($AC6&lt;&gt;1, IF(O6&lt;0, "| Veld '"&amp;BD$4&amp;ROW()&amp;"': "&amp;Fout_negatief, ""), ""))))</f>
        <v/>
      </c>
      <c r="BE6" s="33" t="str">
        <f t="shared" ref="BE6:BE69" ca="1" si="30">IF(ISTEXT(P6), IFERROR(IF(SEARCH(".", P6)&lt;&gt;0, "| Veld '"&amp;BE$4&amp;ROW()&amp;"': "&amp;Fout_punt), "| Veld '"&amp;BE$4&amp;ROW()&amp;"': "&amp;Fout_geen_getal), IF(P6&lt;&gt;AZ6, "| Veld '"&amp;BE$4&amp;ROW()&amp;"': "&amp;Fout_som&amp;TEXT(AZ6,"#.##0,00 €")&amp;"  ", IF($AD6&lt;&gt;0, IF(P6&gt;0, "| Veld '"&amp;BE$4&amp;ROW()&amp;"': "&amp;Fout_positief, ""), IF($AC6&lt;&gt;1, IF(P6&lt;0, "| Veld '"&amp;BE$4&amp;ROW()&amp;"': "&amp;Fout_negatief, ""), ""))))</f>
        <v/>
      </c>
      <c r="BF6" s="33" t="str">
        <f t="shared" ref="BF6:BF69" ca="1" si="31">IF(ISTEXT(Q6), IFERROR(IF(SEARCH(".", Q6)&lt;&gt;0, "| Veld '"&amp;BF$4&amp;ROW()&amp;"': "&amp;Fout_punt), "| Veld '"&amp;BF$4&amp;ROW()&amp;"': "&amp;Fout_geen_getal), IF(Q6&lt;&gt;BA6, "| Veld '"&amp;BF$4&amp;ROW()&amp;"': "&amp;Fout_som&amp;TEXT(BA6,"#.##0,00 €")&amp;"  ", IF($AD6&lt;&gt;0, IF(Q6&gt;0, "| Veld '"&amp;BF$4&amp;ROW()&amp;"': "&amp;Fout_positief, ""), IF($AC6&lt;&gt;1, IF(Q6&lt;0, "| Veld '"&amp;BF$4&amp;ROW()&amp;"': "&amp;Fout_negatief, ""), ""))))</f>
        <v/>
      </c>
      <c r="BG6" s="33" t="str">
        <f t="shared" ref="BG6:BG69" ca="1" si="32">IF(ISTEXT(R6), IFERROR(IF(SEARCH(".", R6)&lt;&gt;0, "| Veld '"&amp;BG$4&amp;ROW()&amp;"': "&amp;Fout_punt), "| Veld '"&amp;BG$4&amp;ROW()&amp;"': "&amp;Fout_geen_getal), IF(R6&lt;&gt;BB6, "| Veld '"&amp;BG$4&amp;ROW()&amp;"': "&amp;Fout_som&amp;TEXT(BB6,"#.##0,00 €")&amp;"  ", IF($AD6&lt;&gt;0, IF(R6&gt;0, "| Veld '"&amp;BG$4&amp;ROW()&amp;"': "&amp;Fout_positief, ""), IF($AC6&lt;&gt;1, IF(R6&lt;0, "| Veld '"&amp;BG$4&amp;ROW()&amp;"': "&amp;Fout_negatief, ""), ""))))</f>
        <v/>
      </c>
      <c r="BH6" s="116" t="str">
        <f t="shared" ref="BH6:BH69" ca="1" si="33">IF(BC6&lt;&gt;"", ROW(), "")</f>
        <v/>
      </c>
      <c r="BI6" s="33" t="str">
        <f t="shared" ref="BI6:BI69" ca="1" si="34">IF(BD6&lt;&gt;"", ROW(), "")</f>
        <v/>
      </c>
      <c r="BJ6" s="33" t="str">
        <f t="shared" ref="BJ6:BJ69" ca="1" si="35">IF(BE6&lt;&gt;"", ROW(), "")</f>
        <v/>
      </c>
      <c r="BK6" s="33" t="str">
        <f t="shared" ref="BK6:BK69" ca="1" si="36">IF(BF6&lt;&gt;"", ROW(), "")</f>
        <v/>
      </c>
      <c r="BL6" s="33" t="str">
        <f t="shared" ref="BL6:BL69" ca="1" si="37">IF(BG6&lt;&gt;"", ROW(), "")</f>
        <v/>
      </c>
      <c r="BM6" s="118" t="str">
        <f t="shared" ref="BM6:BM69" ca="1" si="38">IF(AS6&lt;&gt;AX6, "| Veld '"&amp;BM$4&amp;ROW()&amp;"': "&amp;Info_lege_velden, "")</f>
        <v/>
      </c>
      <c r="BN6" s="28" t="str">
        <f t="shared" ref="BN6:BN69" ca="1" si="39">IF(AT6&lt;&gt;AY6, "| Veld '"&amp;BN$4&amp;ROW()&amp;"': "&amp;Info_lege_velden, "")</f>
        <v/>
      </c>
      <c r="BO6" s="28" t="str">
        <f t="shared" ref="BO6:BO69" ca="1" si="40">IF(AU6&lt;&gt;AZ6, "| Veld '"&amp;BO$4&amp;ROW()&amp;"': "&amp;Info_lege_velden, "")</f>
        <v/>
      </c>
      <c r="BP6" s="28" t="str">
        <f t="shared" ref="BP6:BP69" ca="1" si="41">IF(AV6&lt;&gt;BA6, "| Veld '"&amp;BP$4&amp;ROW()&amp;"': "&amp;Info_lege_velden, "")</f>
        <v/>
      </c>
      <c r="BQ6" s="28" t="str">
        <f t="shared" ref="BQ6:BQ69" ca="1" si="42">IF(AW6&lt;&gt;BB6, "| Veld '"&amp;BQ$4&amp;ROW()&amp;"': "&amp;Info_lege_velden, "")</f>
        <v/>
      </c>
      <c r="BR6" s="121" t="str">
        <f t="shared" si="8"/>
        <v/>
      </c>
      <c r="BS6" s="122" t="str">
        <f t="shared" ref="BS6:BS69" ca="1" si="43">BC6&amp;BD6&amp;BE6&amp;BF6&amp;BG6&amp;BM6&amp;BN6&amp;BO6&amp;BP6&amp;BQ6</f>
        <v/>
      </c>
      <c r="BT6" s="114" t="str">
        <f t="shared" ref="BT6:BT69" ca="1" si="44">IF($AR6&lt;&gt;"", IF(SUMIF(OFFSET($AQ6, 1, 0, $AR6), "&gt;"&amp;$AQ6, OFFSET(BH6, 1, 0, $AR6))&lt;&gt;0, IFERROR( "| Veld '"&amp;BT$4&amp;ROW()&amp;"': "&amp;Waarschuwing_1&amp;_xlfn.TEXTJOIN(" &amp; ", TRUE, OFFSET(BH6,1,0,$AR6))&amp;" in kolom '"&amp;BT$4&amp;"'"&amp;Waarschuwing_2, "| Veld '"&amp;BT$4&amp;ROW()&amp;"': "&amp;Waarschuwing_legacy), ""), "")</f>
        <v/>
      </c>
      <c r="BU6" s="54" t="str">
        <f t="shared" ref="BU6:BU69" ca="1" si="45">IF($AR6&lt;&gt;"", IF(SUMIF(OFFSET($AQ6, 1, 0, $AR6), "&gt;"&amp;$AQ6, OFFSET(BI6, 1, 0, $AR6))&lt;&gt;0, IFERROR( "| Veld '"&amp;BU$4&amp;ROW()&amp;"': "&amp;Waarschuwing_1&amp;_xlfn.TEXTJOIN(" &amp; ", TRUE, OFFSET(BI6,1,0,$AR6))&amp;" in kolom '"&amp;BU$4&amp;"'"&amp;Waarschuwing_2, "| Veld '"&amp;BU$4&amp;ROW()&amp;"': "&amp;Waarschuwing_legacy), ""), "")</f>
        <v/>
      </c>
      <c r="BV6" s="54" t="str">
        <f t="shared" ref="BV6:BV69" ca="1" si="46">IF($AR6&lt;&gt;"", IF(SUMIF(OFFSET($AQ6, 1, 0, $AR6), "&gt;"&amp;$AQ6, OFFSET(BJ6, 1, 0, $AR6))&lt;&gt;0, IFERROR( "| Veld '"&amp;BV$4&amp;ROW()&amp;"': "&amp;Waarschuwing_1&amp;_xlfn.TEXTJOIN(" &amp; ", TRUE, OFFSET(BJ6,1,0,$AR6))&amp;" in kolom '"&amp;BV$4&amp;"'"&amp;Waarschuwing_2, "| Veld '"&amp;BV$4&amp;ROW()&amp;"': "&amp;Waarschuwing_legacy), ""), "")</f>
        <v/>
      </c>
      <c r="BW6" s="54" t="str">
        <f t="shared" ref="BW6:BW69" ca="1" si="47">IF($AR6&lt;&gt;"", IF(SUMIF(OFFSET($AQ6, 1, 0, $AR6), "&gt;"&amp;$AQ6, OFFSET(BK6, 1, 0, $AR6))&lt;&gt;0, IFERROR( "| Veld '"&amp;BW$4&amp;ROW()&amp;"': "&amp;Waarschuwing_1&amp;_xlfn.TEXTJOIN(" &amp; ", TRUE, OFFSET(BK6,1,0,$AR6))&amp;" in kolom '"&amp;BW$4&amp;"'"&amp;Waarschuwing_2, "| Veld '"&amp;BW$4&amp;ROW()&amp;"': "&amp;Waarschuwing_legacy), ""), "")</f>
        <v/>
      </c>
      <c r="BX6" s="54" t="str">
        <f t="shared" ref="BX6:BX69" ca="1" si="48">IF($AR6&lt;&gt;"", IF(SUMIF(OFFSET($AQ6, 1, 0, $AR6), "&gt;"&amp;$AQ6, OFFSET(BL6, 1, 0, $AR6))&lt;&gt;0, IFERROR( "| Veld '"&amp;BX$4&amp;ROW()&amp;"': "&amp;Waarschuwing_1&amp;_xlfn.TEXTJOIN(" &amp; ", TRUE, OFFSET(BL6,1,0,$AR6))&amp;" in kolom '"&amp;BX$4&amp;"'"&amp;Waarschuwing_2, "| Veld '"&amp;BX$4&amp;ROW()&amp;"': "&amp;Waarschuwing_legacy), ""), "")</f>
        <v/>
      </c>
      <c r="BY6" s="124" t="str">
        <f t="shared" ref="BY6:BY69" ca="1" si="49">BT6&amp;BU6&amp;BV6&amp;BW6&amp;BX6&amp;AO6&amp;AP6</f>
        <v/>
      </c>
      <c r="CA6" s="31" t="str">
        <f t="shared" ref="CA6:CA69" ca="1" si="50">IF($BS6&lt;&gt;"", $BS6, $BY6)</f>
        <v/>
      </c>
    </row>
    <row r="7" spans="1:105" s="28" customFormat="1" ht="14.1" customHeight="1" x14ac:dyDescent="0.3">
      <c r="A7" s="100" t="str">
        <f t="shared" ca="1" si="14"/>
        <v/>
      </c>
      <c r="B7" s="29"/>
      <c r="C7" s="29" t="s">
        <v>38</v>
      </c>
      <c r="D7" s="28" t="s">
        <v>38</v>
      </c>
      <c r="E7" s="28" t="s">
        <v>99</v>
      </c>
      <c r="L7" s="55">
        <v>700</v>
      </c>
      <c r="M7" s="52">
        <f t="shared" si="15"/>
        <v>0</v>
      </c>
      <c r="N7" s="57">
        <f>SUM(N8,N9,N12,N13)</f>
        <v>0</v>
      </c>
      <c r="O7" s="57">
        <f t="shared" ref="O7:R7" si="51">SUM(O8,O9,O12,O13)</f>
        <v>0</v>
      </c>
      <c r="P7" s="57">
        <f t="shared" si="51"/>
        <v>0</v>
      </c>
      <c r="Q7" s="57">
        <f t="shared" si="51"/>
        <v>0</v>
      </c>
      <c r="R7" s="57">
        <f t="shared" si="51"/>
        <v>0</v>
      </c>
      <c r="AB7" s="28">
        <v>7</v>
      </c>
      <c r="AC7" s="107"/>
      <c r="AE7" s="108"/>
      <c r="AF7" s="103"/>
      <c r="AG7" s="103"/>
      <c r="AH7" s="103"/>
      <c r="AI7" s="103"/>
      <c r="AJ7" s="107"/>
      <c r="AO7" s="107"/>
      <c r="AQ7" s="107">
        <f t="shared" si="17"/>
        <v>3</v>
      </c>
      <c r="AR7" s="28">
        <f>IF($AQ8&gt;$AQ7, IFERROR(MATCH($AQ7, $AQ8:$AQ$122, 0)-1, ROW($AR$122)-ROW()), "")</f>
        <v>6</v>
      </c>
      <c r="AS7" s="107">
        <f t="shared" ca="1" si="18"/>
        <v>0</v>
      </c>
      <c r="AT7" s="28">
        <f t="shared" ca="1" si="19"/>
        <v>0</v>
      </c>
      <c r="AU7" s="28">
        <f t="shared" ca="1" si="20"/>
        <v>0</v>
      </c>
      <c r="AV7" s="28">
        <f t="shared" ca="1" si="21"/>
        <v>0</v>
      </c>
      <c r="AW7" s="28">
        <f t="shared" ca="1" si="22"/>
        <v>0</v>
      </c>
      <c r="AX7" s="118">
        <f t="shared" ca="1" si="23"/>
        <v>0</v>
      </c>
      <c r="AY7" s="28">
        <f t="shared" ca="1" si="24"/>
        <v>0</v>
      </c>
      <c r="AZ7" s="28">
        <f t="shared" ca="1" si="25"/>
        <v>0</v>
      </c>
      <c r="BA7" s="28">
        <f t="shared" ca="1" si="26"/>
        <v>0</v>
      </c>
      <c r="BB7" s="28">
        <f t="shared" ca="1" si="27"/>
        <v>0</v>
      </c>
      <c r="BC7" s="113" t="str">
        <f t="shared" ca="1" si="28"/>
        <v/>
      </c>
      <c r="BD7" s="33" t="str">
        <f t="shared" ca="1" si="29"/>
        <v/>
      </c>
      <c r="BE7" s="33" t="str">
        <f t="shared" ca="1" si="30"/>
        <v/>
      </c>
      <c r="BF7" s="33" t="str">
        <f t="shared" ca="1" si="31"/>
        <v/>
      </c>
      <c r="BG7" s="33" t="str">
        <f t="shared" ca="1" si="32"/>
        <v/>
      </c>
      <c r="BH7" s="116" t="str">
        <f t="shared" ca="1" si="33"/>
        <v/>
      </c>
      <c r="BI7" s="33" t="str">
        <f t="shared" ca="1" si="34"/>
        <v/>
      </c>
      <c r="BJ7" s="33" t="str">
        <f t="shared" ca="1" si="35"/>
        <v/>
      </c>
      <c r="BK7" s="33" t="str">
        <f t="shared" ca="1" si="36"/>
        <v/>
      </c>
      <c r="BL7" s="33" t="str">
        <f t="shared" ca="1" si="37"/>
        <v/>
      </c>
      <c r="BM7" s="118" t="str">
        <f t="shared" ca="1" si="38"/>
        <v/>
      </c>
      <c r="BN7" s="28" t="str">
        <f t="shared" ca="1" si="39"/>
        <v/>
      </c>
      <c r="BO7" s="28" t="str">
        <f t="shared" ca="1" si="40"/>
        <v/>
      </c>
      <c r="BP7" s="28" t="str">
        <f t="shared" ca="1" si="41"/>
        <v/>
      </c>
      <c r="BQ7" s="28" t="str">
        <f t="shared" ca="1" si="42"/>
        <v/>
      </c>
      <c r="BR7" s="121" t="str">
        <f t="shared" si="8"/>
        <v/>
      </c>
      <c r="BS7" s="122" t="str">
        <f t="shared" ca="1" si="43"/>
        <v/>
      </c>
      <c r="BT7" s="114" t="str">
        <f t="shared" ca="1" si="44"/>
        <v/>
      </c>
      <c r="BU7" s="54" t="str">
        <f t="shared" ca="1" si="45"/>
        <v/>
      </c>
      <c r="BV7" s="54" t="str">
        <f t="shared" ca="1" si="46"/>
        <v/>
      </c>
      <c r="BW7" s="54" t="str">
        <f t="shared" ca="1" si="47"/>
        <v/>
      </c>
      <c r="BX7" s="54" t="str">
        <f t="shared" ca="1" si="48"/>
        <v/>
      </c>
      <c r="BY7" s="124" t="str">
        <f t="shared" ca="1" si="49"/>
        <v/>
      </c>
      <c r="CA7" s="31" t="str">
        <f t="shared" ca="1" si="50"/>
        <v/>
      </c>
    </row>
    <row r="8" spans="1:105" s="28" customFormat="1" ht="14.1" customHeight="1" x14ac:dyDescent="0.3">
      <c r="A8" s="100" t="str">
        <f t="shared" ca="1" si="14"/>
        <v/>
      </c>
      <c r="B8" s="29"/>
      <c r="C8" s="29"/>
      <c r="F8" s="215" t="s">
        <v>373</v>
      </c>
      <c r="L8" s="55">
        <v>7000</v>
      </c>
      <c r="M8" s="52">
        <f t="shared" si="15"/>
        <v>0</v>
      </c>
      <c r="N8" s="57"/>
      <c r="O8" s="57"/>
      <c r="P8" s="57"/>
      <c r="Q8" s="57"/>
      <c r="R8" s="57"/>
      <c r="AB8" s="28">
        <v>8</v>
      </c>
      <c r="AC8" s="107"/>
      <c r="AE8" s="108"/>
      <c r="AF8" s="103"/>
      <c r="AG8" s="103"/>
      <c r="AH8" s="103"/>
      <c r="AI8" s="103"/>
      <c r="AJ8" s="107"/>
      <c r="AO8" s="107"/>
      <c r="AQ8" s="107">
        <f t="shared" si="17"/>
        <v>4</v>
      </c>
      <c r="AR8" s="28" t="str">
        <f>IF($AQ9&gt;$AQ8, IFERROR(MATCH($AQ8, $AQ9:$AQ$122, 0)-1, ROW($AR$122)-ROW()), "")</f>
        <v/>
      </c>
      <c r="AS8" s="107">
        <f t="shared" ca="1" si="18"/>
        <v>0</v>
      </c>
      <c r="AT8" s="28">
        <f t="shared" ca="1" si="19"/>
        <v>0</v>
      </c>
      <c r="AU8" s="28">
        <f t="shared" ca="1" si="20"/>
        <v>0</v>
      </c>
      <c r="AV8" s="28">
        <f t="shared" ca="1" si="21"/>
        <v>0</v>
      </c>
      <c r="AW8" s="28">
        <f t="shared" ca="1" si="22"/>
        <v>0</v>
      </c>
      <c r="AX8" s="118">
        <f t="shared" ca="1" si="23"/>
        <v>0</v>
      </c>
      <c r="AY8" s="28">
        <f t="shared" ca="1" si="24"/>
        <v>0</v>
      </c>
      <c r="AZ8" s="28">
        <f t="shared" ca="1" si="25"/>
        <v>0</v>
      </c>
      <c r="BA8" s="28">
        <f t="shared" ca="1" si="26"/>
        <v>0</v>
      </c>
      <c r="BB8" s="28">
        <f t="shared" ca="1" si="27"/>
        <v>0</v>
      </c>
      <c r="BC8" s="113" t="str">
        <f t="shared" ca="1" si="28"/>
        <v/>
      </c>
      <c r="BD8" s="33" t="str">
        <f t="shared" ca="1" si="29"/>
        <v/>
      </c>
      <c r="BE8" s="33" t="str">
        <f t="shared" ca="1" si="30"/>
        <v/>
      </c>
      <c r="BF8" s="33" t="str">
        <f t="shared" ca="1" si="31"/>
        <v/>
      </c>
      <c r="BG8" s="33" t="str">
        <f t="shared" ca="1" si="32"/>
        <v/>
      </c>
      <c r="BH8" s="116" t="str">
        <f t="shared" ca="1" si="33"/>
        <v/>
      </c>
      <c r="BI8" s="33" t="str">
        <f t="shared" ca="1" si="34"/>
        <v/>
      </c>
      <c r="BJ8" s="33" t="str">
        <f t="shared" ca="1" si="35"/>
        <v/>
      </c>
      <c r="BK8" s="33" t="str">
        <f t="shared" ca="1" si="36"/>
        <v/>
      </c>
      <c r="BL8" s="33" t="str">
        <f t="shared" ca="1" si="37"/>
        <v/>
      </c>
      <c r="BM8" s="118" t="str">
        <f t="shared" ca="1" si="38"/>
        <v/>
      </c>
      <c r="BN8" s="28" t="str">
        <f t="shared" ca="1" si="39"/>
        <v/>
      </c>
      <c r="BO8" s="28" t="str">
        <f t="shared" ca="1" si="40"/>
        <v/>
      </c>
      <c r="BP8" s="28" t="str">
        <f t="shared" ca="1" si="41"/>
        <v/>
      </c>
      <c r="BQ8" s="28" t="str">
        <f t="shared" ca="1" si="42"/>
        <v/>
      </c>
      <c r="BR8" s="121" t="str">
        <f t="shared" si="8"/>
        <v/>
      </c>
      <c r="BS8" s="122" t="str">
        <f t="shared" ca="1" si="43"/>
        <v/>
      </c>
      <c r="BT8" s="114" t="str">
        <f t="shared" ca="1" si="44"/>
        <v/>
      </c>
      <c r="BU8" s="54" t="str">
        <f t="shared" ca="1" si="45"/>
        <v/>
      </c>
      <c r="BV8" s="54" t="str">
        <f t="shared" ca="1" si="46"/>
        <v/>
      </c>
      <c r="BW8" s="54" t="str">
        <f t="shared" ca="1" si="47"/>
        <v/>
      </c>
      <c r="BX8" s="54" t="str">
        <f t="shared" ca="1" si="48"/>
        <v/>
      </c>
      <c r="BY8" s="124" t="str">
        <f t="shared" ca="1" si="49"/>
        <v/>
      </c>
      <c r="CA8" s="31" t="str">
        <f t="shared" ca="1" si="50"/>
        <v/>
      </c>
    </row>
    <row r="9" spans="1:105" s="28" customFormat="1" ht="14.1" customHeight="1" x14ac:dyDescent="0.3">
      <c r="A9" s="100" t="str">
        <f t="shared" ca="1" si="14"/>
        <v/>
      </c>
      <c r="B9" s="29"/>
      <c r="C9" s="29" t="s">
        <v>38</v>
      </c>
      <c r="D9" s="28" t="s">
        <v>38</v>
      </c>
      <c r="E9" s="28" t="s">
        <v>38</v>
      </c>
      <c r="F9" s="28" t="s">
        <v>308</v>
      </c>
      <c r="L9" s="55">
        <v>7001</v>
      </c>
      <c r="M9" s="52">
        <f t="shared" si="15"/>
        <v>0</v>
      </c>
      <c r="N9" s="57">
        <f>SUM(N10:N11)</f>
        <v>0</v>
      </c>
      <c r="O9" s="57">
        <f t="shared" ref="O9:R9" si="52">SUM(O10:O11)</f>
        <v>0</v>
      </c>
      <c r="P9" s="57">
        <f t="shared" si="52"/>
        <v>0</v>
      </c>
      <c r="Q9" s="57">
        <f t="shared" si="52"/>
        <v>0</v>
      </c>
      <c r="R9" s="57">
        <f t="shared" si="52"/>
        <v>0</v>
      </c>
      <c r="AB9" s="28">
        <v>9</v>
      </c>
      <c r="AC9" s="107"/>
      <c r="AE9" s="108"/>
      <c r="AF9" s="103"/>
      <c r="AG9" s="103"/>
      <c r="AH9" s="103"/>
      <c r="AI9" s="103"/>
      <c r="AJ9" s="107"/>
      <c r="AO9" s="107"/>
      <c r="AQ9" s="107">
        <f t="shared" si="17"/>
        <v>4</v>
      </c>
      <c r="AR9" s="28">
        <f>IF($AQ10&gt;$AQ9, IFERROR(MATCH($AQ9, $AQ10:$AQ$122, 0)-1, ROW($AR$122)-ROW()), "")</f>
        <v>2</v>
      </c>
      <c r="AS9" s="107">
        <f t="shared" ca="1" si="18"/>
        <v>0</v>
      </c>
      <c r="AT9" s="28">
        <f t="shared" ca="1" si="19"/>
        <v>0</v>
      </c>
      <c r="AU9" s="28">
        <f t="shared" ca="1" si="20"/>
        <v>0</v>
      </c>
      <c r="AV9" s="28">
        <f t="shared" ca="1" si="21"/>
        <v>0</v>
      </c>
      <c r="AW9" s="28">
        <f t="shared" ca="1" si="22"/>
        <v>0</v>
      </c>
      <c r="AX9" s="118">
        <f t="shared" ca="1" si="23"/>
        <v>0</v>
      </c>
      <c r="AY9" s="28">
        <f t="shared" ca="1" si="24"/>
        <v>0</v>
      </c>
      <c r="AZ9" s="28">
        <f t="shared" ca="1" si="25"/>
        <v>0</v>
      </c>
      <c r="BA9" s="28">
        <f t="shared" ca="1" si="26"/>
        <v>0</v>
      </c>
      <c r="BB9" s="28">
        <f t="shared" ca="1" si="27"/>
        <v>0</v>
      </c>
      <c r="BC9" s="113" t="str">
        <f t="shared" ca="1" si="28"/>
        <v/>
      </c>
      <c r="BD9" s="33" t="str">
        <f t="shared" ca="1" si="29"/>
        <v/>
      </c>
      <c r="BE9" s="33" t="str">
        <f t="shared" ca="1" si="30"/>
        <v/>
      </c>
      <c r="BF9" s="33" t="str">
        <f t="shared" ca="1" si="31"/>
        <v/>
      </c>
      <c r="BG9" s="33" t="str">
        <f t="shared" ca="1" si="32"/>
        <v/>
      </c>
      <c r="BH9" s="116" t="str">
        <f t="shared" ca="1" si="33"/>
        <v/>
      </c>
      <c r="BI9" s="33" t="str">
        <f t="shared" ca="1" si="34"/>
        <v/>
      </c>
      <c r="BJ9" s="33" t="str">
        <f t="shared" ca="1" si="35"/>
        <v/>
      </c>
      <c r="BK9" s="33" t="str">
        <f t="shared" ca="1" si="36"/>
        <v/>
      </c>
      <c r="BL9" s="33" t="str">
        <f t="shared" ca="1" si="37"/>
        <v/>
      </c>
      <c r="BM9" s="118" t="str">
        <f t="shared" ca="1" si="38"/>
        <v/>
      </c>
      <c r="BN9" s="28" t="str">
        <f t="shared" ca="1" si="39"/>
        <v/>
      </c>
      <c r="BO9" s="28" t="str">
        <f t="shared" ca="1" si="40"/>
        <v/>
      </c>
      <c r="BP9" s="28" t="str">
        <f t="shared" ca="1" si="41"/>
        <v/>
      </c>
      <c r="BQ9" s="28" t="str">
        <f t="shared" ca="1" si="42"/>
        <v/>
      </c>
      <c r="BR9" s="121" t="str">
        <f t="shared" si="8"/>
        <v/>
      </c>
      <c r="BS9" s="122" t="str">
        <f t="shared" ca="1" si="43"/>
        <v/>
      </c>
      <c r="BT9" s="114" t="str">
        <f t="shared" ca="1" si="44"/>
        <v/>
      </c>
      <c r="BU9" s="54" t="str">
        <f t="shared" ca="1" si="45"/>
        <v/>
      </c>
      <c r="BV9" s="54" t="str">
        <f t="shared" ca="1" si="46"/>
        <v/>
      </c>
      <c r="BW9" s="54" t="str">
        <f t="shared" ca="1" si="47"/>
        <v/>
      </c>
      <c r="BX9" s="54" t="str">
        <f t="shared" ca="1" si="48"/>
        <v/>
      </c>
      <c r="BY9" s="124" t="str">
        <f t="shared" ca="1" si="49"/>
        <v/>
      </c>
      <c r="CA9" s="31" t="str">
        <f t="shared" ca="1" si="50"/>
        <v/>
      </c>
    </row>
    <row r="10" spans="1:105" s="28" customFormat="1" ht="14.1" customHeight="1" x14ac:dyDescent="0.3">
      <c r="A10" s="100" t="str">
        <f t="shared" ca="1" si="14"/>
        <v/>
      </c>
      <c r="B10" s="29"/>
      <c r="C10" s="29"/>
      <c r="G10" s="215" t="s">
        <v>371</v>
      </c>
      <c r="L10" s="55">
        <v>70010</v>
      </c>
      <c r="M10" s="52">
        <f t="shared" si="15"/>
        <v>0</v>
      </c>
      <c r="N10" s="274"/>
      <c r="O10" s="57"/>
      <c r="P10" s="57"/>
      <c r="Q10" s="57"/>
      <c r="R10" s="57"/>
      <c r="AB10" s="28">
        <v>10</v>
      </c>
      <c r="AC10" s="107"/>
      <c r="AE10" s="108"/>
      <c r="AF10" s="103"/>
      <c r="AG10" s="103"/>
      <c r="AH10" s="103"/>
      <c r="AI10" s="103"/>
      <c r="AJ10" s="107"/>
      <c r="AO10" s="107"/>
      <c r="AQ10" s="107">
        <f t="shared" si="17"/>
        <v>5</v>
      </c>
      <c r="AR10" s="28" t="str">
        <f>IF($AQ11&gt;$AQ10, IFERROR(MATCH($AQ10, $AQ11:$AQ$122, 0)-1, ROW($AR$122)-ROW()), "")</f>
        <v/>
      </c>
      <c r="AS10" s="107">
        <f t="shared" ca="1" si="18"/>
        <v>0</v>
      </c>
      <c r="AT10" s="28">
        <f t="shared" ca="1" si="19"/>
        <v>0</v>
      </c>
      <c r="AU10" s="28">
        <f t="shared" ca="1" si="20"/>
        <v>0</v>
      </c>
      <c r="AV10" s="28">
        <f t="shared" ca="1" si="21"/>
        <v>0</v>
      </c>
      <c r="AW10" s="28">
        <f t="shared" ca="1" si="22"/>
        <v>0</v>
      </c>
      <c r="AX10" s="118">
        <f t="shared" ca="1" si="23"/>
        <v>0</v>
      </c>
      <c r="AY10" s="28">
        <f t="shared" ca="1" si="24"/>
        <v>0</v>
      </c>
      <c r="AZ10" s="28">
        <f t="shared" ca="1" si="25"/>
        <v>0</v>
      </c>
      <c r="BA10" s="28">
        <f t="shared" ca="1" si="26"/>
        <v>0</v>
      </c>
      <c r="BB10" s="28">
        <f t="shared" ca="1" si="27"/>
        <v>0</v>
      </c>
      <c r="BC10" s="113" t="str">
        <f t="shared" ca="1" si="28"/>
        <v/>
      </c>
      <c r="BD10" s="33" t="str">
        <f t="shared" ca="1" si="29"/>
        <v/>
      </c>
      <c r="BE10" s="33" t="str">
        <f t="shared" ca="1" si="30"/>
        <v/>
      </c>
      <c r="BF10" s="33" t="str">
        <f t="shared" ca="1" si="31"/>
        <v/>
      </c>
      <c r="BG10" s="33" t="str">
        <f t="shared" ca="1" si="32"/>
        <v/>
      </c>
      <c r="BH10" s="116" t="str">
        <f t="shared" ca="1" si="33"/>
        <v/>
      </c>
      <c r="BI10" s="33" t="str">
        <f t="shared" ca="1" si="34"/>
        <v/>
      </c>
      <c r="BJ10" s="33" t="str">
        <f t="shared" ca="1" si="35"/>
        <v/>
      </c>
      <c r="BK10" s="33" t="str">
        <f t="shared" ca="1" si="36"/>
        <v/>
      </c>
      <c r="BL10" s="33" t="str">
        <f t="shared" ca="1" si="37"/>
        <v/>
      </c>
      <c r="BM10" s="118" t="str">
        <f t="shared" ca="1" si="38"/>
        <v/>
      </c>
      <c r="BN10" s="28" t="str">
        <f t="shared" ca="1" si="39"/>
        <v/>
      </c>
      <c r="BO10" s="28" t="str">
        <f t="shared" ca="1" si="40"/>
        <v/>
      </c>
      <c r="BP10" s="28" t="str">
        <f t="shared" ca="1" si="41"/>
        <v/>
      </c>
      <c r="BQ10" s="28" t="str">
        <f t="shared" ca="1" si="42"/>
        <v/>
      </c>
      <c r="BR10" s="121" t="str">
        <f t="shared" si="8"/>
        <v/>
      </c>
      <c r="BS10" s="122" t="str">
        <f t="shared" ca="1" si="43"/>
        <v/>
      </c>
      <c r="BT10" s="114" t="str">
        <f t="shared" ca="1" si="44"/>
        <v/>
      </c>
      <c r="BU10" s="54" t="str">
        <f t="shared" ca="1" si="45"/>
        <v/>
      </c>
      <c r="BV10" s="54" t="str">
        <f t="shared" ca="1" si="46"/>
        <v/>
      </c>
      <c r="BW10" s="54" t="str">
        <f t="shared" ca="1" si="47"/>
        <v/>
      </c>
      <c r="BX10" s="54" t="str">
        <f t="shared" ca="1" si="48"/>
        <v/>
      </c>
      <c r="BY10" s="124" t="str">
        <f t="shared" ca="1" si="49"/>
        <v/>
      </c>
      <c r="CA10" s="31" t="str">
        <f t="shared" ca="1" si="50"/>
        <v/>
      </c>
    </row>
    <row r="11" spans="1:105" s="28" customFormat="1" ht="14.1" customHeight="1" x14ac:dyDescent="0.3">
      <c r="A11" s="100" t="str">
        <f t="shared" ca="1" si="14"/>
        <v/>
      </c>
      <c r="B11" s="29"/>
      <c r="C11" s="29"/>
      <c r="G11" s="215" t="s">
        <v>372</v>
      </c>
      <c r="L11" s="55">
        <v>70011</v>
      </c>
      <c r="M11" s="52">
        <f t="shared" si="15"/>
        <v>0</v>
      </c>
      <c r="N11" s="57"/>
      <c r="O11" s="57"/>
      <c r="P11" s="57"/>
      <c r="Q11" s="57"/>
      <c r="R11" s="57"/>
      <c r="AB11" s="28">
        <v>11</v>
      </c>
      <c r="AC11" s="107"/>
      <c r="AE11" s="108"/>
      <c r="AF11" s="103"/>
      <c r="AG11" s="103"/>
      <c r="AH11" s="103"/>
      <c r="AI11" s="103"/>
      <c r="AJ11" s="107"/>
      <c r="AO11" s="107"/>
      <c r="AQ11" s="107">
        <f t="shared" si="17"/>
        <v>5</v>
      </c>
      <c r="AR11" s="28" t="str">
        <f>IF($AQ12&gt;$AQ11, IFERROR(MATCH($AQ11, $AQ12:$AQ$122, 0)-1, ROW($AR$122)-ROW()), "")</f>
        <v/>
      </c>
      <c r="AS11" s="107">
        <f t="shared" ca="1" si="18"/>
        <v>0</v>
      </c>
      <c r="AT11" s="28">
        <f t="shared" ca="1" si="19"/>
        <v>0</v>
      </c>
      <c r="AU11" s="28">
        <f t="shared" ca="1" si="20"/>
        <v>0</v>
      </c>
      <c r="AV11" s="28">
        <f t="shared" ca="1" si="21"/>
        <v>0</v>
      </c>
      <c r="AW11" s="28">
        <f t="shared" ca="1" si="22"/>
        <v>0</v>
      </c>
      <c r="AX11" s="118">
        <f t="shared" ca="1" si="23"/>
        <v>0</v>
      </c>
      <c r="AY11" s="28">
        <f t="shared" ca="1" si="24"/>
        <v>0</v>
      </c>
      <c r="AZ11" s="28">
        <f t="shared" ca="1" si="25"/>
        <v>0</v>
      </c>
      <c r="BA11" s="28">
        <f t="shared" ca="1" si="26"/>
        <v>0</v>
      </c>
      <c r="BB11" s="28">
        <f t="shared" ca="1" si="27"/>
        <v>0</v>
      </c>
      <c r="BC11" s="113" t="str">
        <f t="shared" ca="1" si="28"/>
        <v/>
      </c>
      <c r="BD11" s="33" t="str">
        <f t="shared" ca="1" si="29"/>
        <v/>
      </c>
      <c r="BE11" s="33" t="str">
        <f t="shared" ca="1" si="30"/>
        <v/>
      </c>
      <c r="BF11" s="33" t="str">
        <f t="shared" ca="1" si="31"/>
        <v/>
      </c>
      <c r="BG11" s="33" t="str">
        <f t="shared" ca="1" si="32"/>
        <v/>
      </c>
      <c r="BH11" s="116" t="str">
        <f t="shared" ca="1" si="33"/>
        <v/>
      </c>
      <c r="BI11" s="33" t="str">
        <f t="shared" ca="1" si="34"/>
        <v/>
      </c>
      <c r="BJ11" s="33" t="str">
        <f t="shared" ca="1" si="35"/>
        <v/>
      </c>
      <c r="BK11" s="33" t="str">
        <f t="shared" ca="1" si="36"/>
        <v/>
      </c>
      <c r="BL11" s="33" t="str">
        <f t="shared" ca="1" si="37"/>
        <v/>
      </c>
      <c r="BM11" s="118" t="str">
        <f t="shared" ca="1" si="38"/>
        <v/>
      </c>
      <c r="BN11" s="28" t="str">
        <f t="shared" ca="1" si="39"/>
        <v/>
      </c>
      <c r="BO11" s="28" t="str">
        <f t="shared" ca="1" si="40"/>
        <v/>
      </c>
      <c r="BP11" s="28" t="str">
        <f t="shared" ca="1" si="41"/>
        <v/>
      </c>
      <c r="BQ11" s="28" t="str">
        <f t="shared" ca="1" si="42"/>
        <v/>
      </c>
      <c r="BR11" s="121" t="str">
        <f t="shared" si="8"/>
        <v/>
      </c>
      <c r="BS11" s="122" t="str">
        <f t="shared" ca="1" si="43"/>
        <v/>
      </c>
      <c r="BT11" s="114" t="str">
        <f t="shared" ca="1" si="44"/>
        <v/>
      </c>
      <c r="BU11" s="54" t="str">
        <f t="shared" ca="1" si="45"/>
        <v/>
      </c>
      <c r="BV11" s="54" t="str">
        <f t="shared" ca="1" si="46"/>
        <v/>
      </c>
      <c r="BW11" s="54" t="str">
        <f t="shared" ca="1" si="47"/>
        <v/>
      </c>
      <c r="BX11" s="54" t="str">
        <f t="shared" ca="1" si="48"/>
        <v/>
      </c>
      <c r="BY11" s="124" t="str">
        <f t="shared" ca="1" si="49"/>
        <v/>
      </c>
      <c r="CA11" s="31" t="str">
        <f t="shared" ca="1" si="50"/>
        <v/>
      </c>
    </row>
    <row r="12" spans="1:105" s="28" customFormat="1" ht="14.1" customHeight="1" x14ac:dyDescent="0.3">
      <c r="A12" s="100" t="str">
        <f t="shared" ca="1" si="14"/>
        <v/>
      </c>
      <c r="B12" s="29"/>
      <c r="C12" s="29"/>
      <c r="F12" s="28" t="s">
        <v>139</v>
      </c>
      <c r="L12" s="55">
        <v>7005</v>
      </c>
      <c r="M12" s="52">
        <f t="shared" si="15"/>
        <v>0</v>
      </c>
      <c r="N12" s="57"/>
      <c r="O12" s="57"/>
      <c r="P12" s="57"/>
      <c r="Q12" s="57"/>
      <c r="R12" s="57"/>
      <c r="AB12" s="28">
        <v>12</v>
      </c>
      <c r="AC12" s="107"/>
      <c r="AE12" s="108"/>
      <c r="AF12" s="103"/>
      <c r="AG12" s="103"/>
      <c r="AH12" s="103"/>
      <c r="AI12" s="103"/>
      <c r="AJ12" s="107"/>
      <c r="AO12" s="107"/>
      <c r="AQ12" s="107">
        <f t="shared" si="17"/>
        <v>4</v>
      </c>
      <c r="AR12" s="28" t="str">
        <f>IF($AQ13&gt;$AQ12, IFERROR(MATCH($AQ12, $AQ13:$AQ$122, 0)-1, ROW($AR$122)-ROW()), "")</f>
        <v/>
      </c>
      <c r="AS12" s="107">
        <f t="shared" ca="1" si="18"/>
        <v>0</v>
      </c>
      <c r="AT12" s="28">
        <f t="shared" ca="1" si="19"/>
        <v>0</v>
      </c>
      <c r="AU12" s="28">
        <f t="shared" ca="1" si="20"/>
        <v>0</v>
      </c>
      <c r="AV12" s="28">
        <f t="shared" ca="1" si="21"/>
        <v>0</v>
      </c>
      <c r="AW12" s="28">
        <f t="shared" ca="1" si="22"/>
        <v>0</v>
      </c>
      <c r="AX12" s="118">
        <f t="shared" ca="1" si="23"/>
        <v>0</v>
      </c>
      <c r="AY12" s="28">
        <f t="shared" ca="1" si="24"/>
        <v>0</v>
      </c>
      <c r="AZ12" s="28">
        <f t="shared" ca="1" si="25"/>
        <v>0</v>
      </c>
      <c r="BA12" s="28">
        <f t="shared" ca="1" si="26"/>
        <v>0</v>
      </c>
      <c r="BB12" s="28">
        <f t="shared" ca="1" si="27"/>
        <v>0</v>
      </c>
      <c r="BC12" s="113" t="str">
        <f t="shared" ca="1" si="28"/>
        <v/>
      </c>
      <c r="BD12" s="33" t="str">
        <f t="shared" ca="1" si="29"/>
        <v/>
      </c>
      <c r="BE12" s="33" t="str">
        <f t="shared" ca="1" si="30"/>
        <v/>
      </c>
      <c r="BF12" s="33" t="str">
        <f t="shared" ca="1" si="31"/>
        <v/>
      </c>
      <c r="BG12" s="33" t="str">
        <f t="shared" ca="1" si="32"/>
        <v/>
      </c>
      <c r="BH12" s="116" t="str">
        <f t="shared" ca="1" si="33"/>
        <v/>
      </c>
      <c r="BI12" s="33" t="str">
        <f t="shared" ca="1" si="34"/>
        <v/>
      </c>
      <c r="BJ12" s="33" t="str">
        <f t="shared" ca="1" si="35"/>
        <v/>
      </c>
      <c r="BK12" s="33" t="str">
        <f t="shared" ca="1" si="36"/>
        <v/>
      </c>
      <c r="BL12" s="33" t="str">
        <f t="shared" ca="1" si="37"/>
        <v/>
      </c>
      <c r="BM12" s="118" t="str">
        <f t="shared" ca="1" si="38"/>
        <v/>
      </c>
      <c r="BN12" s="28" t="str">
        <f t="shared" ca="1" si="39"/>
        <v/>
      </c>
      <c r="BO12" s="28" t="str">
        <f t="shared" ca="1" si="40"/>
        <v/>
      </c>
      <c r="BP12" s="28" t="str">
        <f t="shared" ca="1" si="41"/>
        <v/>
      </c>
      <c r="BQ12" s="28" t="str">
        <f t="shared" ca="1" si="42"/>
        <v/>
      </c>
      <c r="BR12" s="121" t="str">
        <f t="shared" si="8"/>
        <v/>
      </c>
      <c r="BS12" s="122" t="str">
        <f t="shared" ca="1" si="43"/>
        <v/>
      </c>
      <c r="BT12" s="114" t="str">
        <f t="shared" ca="1" si="44"/>
        <v/>
      </c>
      <c r="BU12" s="54" t="str">
        <f t="shared" ca="1" si="45"/>
        <v/>
      </c>
      <c r="BV12" s="54" t="str">
        <f t="shared" ca="1" si="46"/>
        <v/>
      </c>
      <c r="BW12" s="54" t="str">
        <f t="shared" ca="1" si="47"/>
        <v/>
      </c>
      <c r="BX12" s="54" t="str">
        <f t="shared" ca="1" si="48"/>
        <v/>
      </c>
      <c r="BY12" s="124" t="str">
        <f t="shared" ca="1" si="49"/>
        <v/>
      </c>
      <c r="CA12" s="31" t="str">
        <f t="shared" ca="1" si="50"/>
        <v/>
      </c>
    </row>
    <row r="13" spans="1:105" s="28" customFormat="1" ht="14.1" customHeight="1" x14ac:dyDescent="0.3">
      <c r="A13" s="100" t="str">
        <f t="shared" ca="1" si="14"/>
        <v/>
      </c>
      <c r="B13" s="29"/>
      <c r="C13" s="29" t="s">
        <v>38</v>
      </c>
      <c r="D13" s="29" t="s">
        <v>38</v>
      </c>
      <c r="E13" s="29" t="s">
        <v>38</v>
      </c>
      <c r="F13" s="29" t="s">
        <v>304</v>
      </c>
      <c r="G13" s="29"/>
      <c r="H13" s="29"/>
      <c r="I13" s="29"/>
      <c r="J13" s="29"/>
      <c r="L13" s="55">
        <v>7008</v>
      </c>
      <c r="M13" s="52">
        <f t="shared" si="15"/>
        <v>0</v>
      </c>
      <c r="N13" s="56"/>
      <c r="O13" s="56"/>
      <c r="P13" s="56"/>
      <c r="Q13" s="56"/>
      <c r="R13" s="56"/>
      <c r="AB13" s="28">
        <v>13</v>
      </c>
      <c r="AC13" s="107"/>
      <c r="AE13" s="108"/>
      <c r="AF13" s="103"/>
      <c r="AG13" s="103"/>
      <c r="AH13" s="103"/>
      <c r="AI13" s="103"/>
      <c r="AJ13" s="107"/>
      <c r="AO13" s="107"/>
      <c r="AQ13" s="107">
        <f t="shared" si="17"/>
        <v>4</v>
      </c>
      <c r="AR13" s="28" t="str">
        <f>IF($AQ14&gt;$AQ13, IFERROR(MATCH($AQ13, $AQ14:$AQ$122, 0)-1, ROW($AR$122)-ROW()), "")</f>
        <v/>
      </c>
      <c r="AS13" s="107">
        <f t="shared" ca="1" si="18"/>
        <v>0</v>
      </c>
      <c r="AT13" s="28">
        <f t="shared" ca="1" si="19"/>
        <v>0</v>
      </c>
      <c r="AU13" s="28">
        <f t="shared" ca="1" si="20"/>
        <v>0</v>
      </c>
      <c r="AV13" s="28">
        <f t="shared" ca="1" si="21"/>
        <v>0</v>
      </c>
      <c r="AW13" s="28">
        <f t="shared" ca="1" si="22"/>
        <v>0</v>
      </c>
      <c r="AX13" s="118">
        <f t="shared" ca="1" si="23"/>
        <v>0</v>
      </c>
      <c r="AY13" s="28">
        <f t="shared" ca="1" si="24"/>
        <v>0</v>
      </c>
      <c r="AZ13" s="28">
        <f t="shared" ca="1" si="25"/>
        <v>0</v>
      </c>
      <c r="BA13" s="28">
        <f t="shared" ca="1" si="26"/>
        <v>0</v>
      </c>
      <c r="BB13" s="28">
        <f t="shared" ca="1" si="27"/>
        <v>0</v>
      </c>
      <c r="BC13" s="113" t="str">
        <f t="shared" ca="1" si="28"/>
        <v/>
      </c>
      <c r="BD13" s="33" t="str">
        <f t="shared" ca="1" si="29"/>
        <v/>
      </c>
      <c r="BE13" s="33" t="str">
        <f t="shared" ca="1" si="30"/>
        <v/>
      </c>
      <c r="BF13" s="33" t="str">
        <f t="shared" ca="1" si="31"/>
        <v/>
      </c>
      <c r="BG13" s="33" t="str">
        <f t="shared" ca="1" si="32"/>
        <v/>
      </c>
      <c r="BH13" s="116" t="str">
        <f t="shared" ca="1" si="33"/>
        <v/>
      </c>
      <c r="BI13" s="33" t="str">
        <f t="shared" ca="1" si="34"/>
        <v/>
      </c>
      <c r="BJ13" s="33" t="str">
        <f t="shared" ca="1" si="35"/>
        <v/>
      </c>
      <c r="BK13" s="33" t="str">
        <f t="shared" ca="1" si="36"/>
        <v/>
      </c>
      <c r="BL13" s="33" t="str">
        <f t="shared" ca="1" si="37"/>
        <v/>
      </c>
      <c r="BM13" s="118" t="str">
        <f t="shared" ca="1" si="38"/>
        <v/>
      </c>
      <c r="BN13" s="28" t="str">
        <f t="shared" ca="1" si="39"/>
        <v/>
      </c>
      <c r="BO13" s="28" t="str">
        <f t="shared" ca="1" si="40"/>
        <v/>
      </c>
      <c r="BP13" s="28" t="str">
        <f t="shared" ca="1" si="41"/>
        <v/>
      </c>
      <c r="BQ13" s="28" t="str">
        <f t="shared" ca="1" si="42"/>
        <v/>
      </c>
      <c r="BR13" s="121" t="str">
        <f t="shared" si="8"/>
        <v/>
      </c>
      <c r="BS13" s="122" t="str">
        <f t="shared" ca="1" si="43"/>
        <v/>
      </c>
      <c r="BT13" s="114" t="str">
        <f t="shared" ca="1" si="44"/>
        <v/>
      </c>
      <c r="BU13" s="54" t="str">
        <f t="shared" ca="1" si="45"/>
        <v/>
      </c>
      <c r="BV13" s="54" t="str">
        <f t="shared" ca="1" si="46"/>
        <v/>
      </c>
      <c r="BW13" s="54" t="str">
        <f t="shared" ca="1" si="47"/>
        <v/>
      </c>
      <c r="BX13" s="54" t="str">
        <f t="shared" ca="1" si="48"/>
        <v/>
      </c>
      <c r="BY13" s="124" t="str">
        <f t="shared" ca="1" si="49"/>
        <v/>
      </c>
      <c r="CA13" s="31" t="str">
        <f t="shared" ca="1" si="50"/>
        <v/>
      </c>
    </row>
    <row r="14" spans="1:105" s="28" customFormat="1" ht="14.1" customHeight="1" x14ac:dyDescent="0.3">
      <c r="A14" s="100" t="str">
        <f t="shared" ca="1" si="14"/>
        <v/>
      </c>
      <c r="B14" s="29"/>
      <c r="C14" s="29" t="s">
        <v>38</v>
      </c>
      <c r="D14" s="29" t="s">
        <v>38</v>
      </c>
      <c r="E14" s="29" t="s">
        <v>100</v>
      </c>
      <c r="F14" s="29"/>
      <c r="G14" s="29"/>
      <c r="H14" s="29"/>
      <c r="I14" s="29"/>
      <c r="J14" s="29"/>
      <c r="L14" s="55">
        <v>701</v>
      </c>
      <c r="M14" s="52">
        <f t="shared" si="15"/>
        <v>0</v>
      </c>
      <c r="N14" s="56">
        <f>SUM(N15:N17)</f>
        <v>0</v>
      </c>
      <c r="O14" s="56">
        <f t="shared" ref="O14:R14" si="53">SUM(O15:O17)</f>
        <v>0</v>
      </c>
      <c r="P14" s="56">
        <f t="shared" si="53"/>
        <v>0</v>
      </c>
      <c r="Q14" s="56">
        <f t="shared" si="53"/>
        <v>0</v>
      </c>
      <c r="R14" s="56">
        <f t="shared" si="53"/>
        <v>0</v>
      </c>
      <c r="AB14" s="28">
        <v>14</v>
      </c>
      <c r="AC14" s="107"/>
      <c r="AE14" s="108"/>
      <c r="AF14" s="103"/>
      <c r="AG14" s="103"/>
      <c r="AH14" s="103"/>
      <c r="AI14" s="103"/>
      <c r="AJ14" s="107"/>
      <c r="AO14" s="107"/>
      <c r="AQ14" s="107">
        <f t="shared" si="17"/>
        <v>3</v>
      </c>
      <c r="AR14" s="28">
        <f>IF($AQ15&gt;$AQ14, IFERROR(MATCH($AQ14, $AQ15:$AQ$122, 0)-1, ROW($AR$122)-ROW()), "")</f>
        <v>3</v>
      </c>
      <c r="AS14" s="107">
        <f t="shared" ca="1" si="18"/>
        <v>0</v>
      </c>
      <c r="AT14" s="28">
        <f t="shared" ca="1" si="19"/>
        <v>0</v>
      </c>
      <c r="AU14" s="28">
        <f t="shared" ca="1" si="20"/>
        <v>0</v>
      </c>
      <c r="AV14" s="28">
        <f t="shared" ca="1" si="21"/>
        <v>0</v>
      </c>
      <c r="AW14" s="28">
        <f t="shared" ca="1" si="22"/>
        <v>0</v>
      </c>
      <c r="AX14" s="118">
        <f t="shared" ca="1" si="23"/>
        <v>0</v>
      </c>
      <c r="AY14" s="28">
        <f t="shared" ca="1" si="24"/>
        <v>0</v>
      </c>
      <c r="AZ14" s="28">
        <f t="shared" ca="1" si="25"/>
        <v>0</v>
      </c>
      <c r="BA14" s="28">
        <f t="shared" ca="1" si="26"/>
        <v>0</v>
      </c>
      <c r="BB14" s="28">
        <f t="shared" ca="1" si="27"/>
        <v>0</v>
      </c>
      <c r="BC14" s="113" t="str">
        <f t="shared" ca="1" si="28"/>
        <v/>
      </c>
      <c r="BD14" s="33" t="str">
        <f t="shared" ca="1" si="29"/>
        <v/>
      </c>
      <c r="BE14" s="33" t="str">
        <f t="shared" ca="1" si="30"/>
        <v/>
      </c>
      <c r="BF14" s="33" t="str">
        <f t="shared" ca="1" si="31"/>
        <v/>
      </c>
      <c r="BG14" s="33" t="str">
        <f t="shared" ca="1" si="32"/>
        <v/>
      </c>
      <c r="BH14" s="116" t="str">
        <f t="shared" ca="1" si="33"/>
        <v/>
      </c>
      <c r="BI14" s="33" t="str">
        <f t="shared" ca="1" si="34"/>
        <v/>
      </c>
      <c r="BJ14" s="33" t="str">
        <f t="shared" ca="1" si="35"/>
        <v/>
      </c>
      <c r="BK14" s="33" t="str">
        <f t="shared" ca="1" si="36"/>
        <v/>
      </c>
      <c r="BL14" s="33" t="str">
        <f t="shared" ca="1" si="37"/>
        <v/>
      </c>
      <c r="BM14" s="118" t="str">
        <f t="shared" ca="1" si="38"/>
        <v/>
      </c>
      <c r="BN14" s="28" t="str">
        <f t="shared" ca="1" si="39"/>
        <v/>
      </c>
      <c r="BO14" s="28" t="str">
        <f t="shared" ca="1" si="40"/>
        <v/>
      </c>
      <c r="BP14" s="28" t="str">
        <f t="shared" ca="1" si="41"/>
        <v/>
      </c>
      <c r="BQ14" s="28" t="str">
        <f t="shared" ca="1" si="42"/>
        <v/>
      </c>
      <c r="BR14" s="121" t="str">
        <f t="shared" si="8"/>
        <v/>
      </c>
      <c r="BS14" s="122" t="str">
        <f t="shared" ca="1" si="43"/>
        <v/>
      </c>
      <c r="BT14" s="114" t="str">
        <f t="shared" ca="1" si="44"/>
        <v/>
      </c>
      <c r="BU14" s="54" t="str">
        <f t="shared" ca="1" si="45"/>
        <v/>
      </c>
      <c r="BV14" s="54" t="str">
        <f t="shared" ca="1" si="46"/>
        <v/>
      </c>
      <c r="BW14" s="54" t="str">
        <f t="shared" ca="1" si="47"/>
        <v/>
      </c>
      <c r="BX14" s="54" t="str">
        <f t="shared" ca="1" si="48"/>
        <v/>
      </c>
      <c r="BY14" s="124" t="str">
        <f t="shared" ca="1" si="49"/>
        <v/>
      </c>
      <c r="CA14" s="31" t="str">
        <f t="shared" ca="1" si="50"/>
        <v/>
      </c>
    </row>
    <row r="15" spans="1:105" s="28" customFormat="1" ht="14.1" customHeight="1" x14ac:dyDescent="0.3">
      <c r="A15" s="100" t="str">
        <f t="shared" ca="1" si="14"/>
        <v/>
      </c>
      <c r="B15" s="29"/>
      <c r="C15" s="29" t="s">
        <v>38</v>
      </c>
      <c r="D15" s="29" t="s">
        <v>38</v>
      </c>
      <c r="E15" s="29" t="s">
        <v>38</v>
      </c>
      <c r="F15" s="29" t="s">
        <v>295</v>
      </c>
      <c r="G15" s="29"/>
      <c r="H15" s="29"/>
      <c r="I15" s="29"/>
      <c r="J15" s="29"/>
      <c r="L15" s="55">
        <v>7010</v>
      </c>
      <c r="M15" s="52">
        <f t="shared" si="15"/>
        <v>0</v>
      </c>
      <c r="N15" s="56"/>
      <c r="O15" s="56"/>
      <c r="P15" s="56"/>
      <c r="Q15" s="56"/>
      <c r="R15" s="56"/>
      <c r="AB15" s="28">
        <v>15</v>
      </c>
      <c r="AC15" s="107"/>
      <c r="AE15" s="108"/>
      <c r="AF15" s="103"/>
      <c r="AG15" s="103"/>
      <c r="AH15" s="103"/>
      <c r="AI15" s="103"/>
      <c r="AJ15" s="107"/>
      <c r="AO15" s="107"/>
      <c r="AQ15" s="107">
        <f t="shared" si="17"/>
        <v>4</v>
      </c>
      <c r="AR15" s="28" t="str">
        <f>IF($AQ16&gt;$AQ15, IFERROR(MATCH($AQ15, $AQ16:$AQ$122, 0)-1, ROW($AR$122)-ROW()), "")</f>
        <v/>
      </c>
      <c r="AS15" s="107">
        <f t="shared" ca="1" si="18"/>
        <v>0</v>
      </c>
      <c r="AT15" s="28">
        <f t="shared" ca="1" si="19"/>
        <v>0</v>
      </c>
      <c r="AU15" s="28">
        <f t="shared" ca="1" si="20"/>
        <v>0</v>
      </c>
      <c r="AV15" s="28">
        <f t="shared" ca="1" si="21"/>
        <v>0</v>
      </c>
      <c r="AW15" s="28">
        <f t="shared" ca="1" si="22"/>
        <v>0</v>
      </c>
      <c r="AX15" s="118">
        <f t="shared" ca="1" si="23"/>
        <v>0</v>
      </c>
      <c r="AY15" s="28">
        <f t="shared" ca="1" si="24"/>
        <v>0</v>
      </c>
      <c r="AZ15" s="28">
        <f t="shared" ca="1" si="25"/>
        <v>0</v>
      </c>
      <c r="BA15" s="28">
        <f t="shared" ca="1" si="26"/>
        <v>0</v>
      </c>
      <c r="BB15" s="28">
        <f t="shared" ca="1" si="27"/>
        <v>0</v>
      </c>
      <c r="BC15" s="113" t="str">
        <f t="shared" ca="1" si="28"/>
        <v/>
      </c>
      <c r="BD15" s="33" t="str">
        <f t="shared" ca="1" si="29"/>
        <v/>
      </c>
      <c r="BE15" s="33" t="str">
        <f t="shared" ca="1" si="30"/>
        <v/>
      </c>
      <c r="BF15" s="33" t="str">
        <f t="shared" ca="1" si="31"/>
        <v/>
      </c>
      <c r="BG15" s="33" t="str">
        <f t="shared" ca="1" si="32"/>
        <v/>
      </c>
      <c r="BH15" s="116" t="str">
        <f t="shared" ca="1" si="33"/>
        <v/>
      </c>
      <c r="BI15" s="33" t="str">
        <f t="shared" ca="1" si="34"/>
        <v/>
      </c>
      <c r="BJ15" s="33" t="str">
        <f t="shared" ca="1" si="35"/>
        <v/>
      </c>
      <c r="BK15" s="33" t="str">
        <f t="shared" ca="1" si="36"/>
        <v/>
      </c>
      <c r="BL15" s="33" t="str">
        <f t="shared" ca="1" si="37"/>
        <v/>
      </c>
      <c r="BM15" s="118" t="str">
        <f t="shared" ca="1" si="38"/>
        <v/>
      </c>
      <c r="BN15" s="28" t="str">
        <f t="shared" ca="1" si="39"/>
        <v/>
      </c>
      <c r="BO15" s="28" t="str">
        <f t="shared" ca="1" si="40"/>
        <v/>
      </c>
      <c r="BP15" s="28" t="str">
        <f t="shared" ca="1" si="41"/>
        <v/>
      </c>
      <c r="BQ15" s="28" t="str">
        <f t="shared" ca="1" si="42"/>
        <v/>
      </c>
      <c r="BR15" s="121" t="str">
        <f t="shared" si="8"/>
        <v/>
      </c>
      <c r="BS15" s="122" t="str">
        <f t="shared" ca="1" si="43"/>
        <v/>
      </c>
      <c r="BT15" s="114" t="str">
        <f t="shared" ca="1" si="44"/>
        <v/>
      </c>
      <c r="BU15" s="54" t="str">
        <f t="shared" ca="1" si="45"/>
        <v/>
      </c>
      <c r="BV15" s="54" t="str">
        <f t="shared" ca="1" si="46"/>
        <v/>
      </c>
      <c r="BW15" s="54" t="str">
        <f t="shared" ca="1" si="47"/>
        <v/>
      </c>
      <c r="BX15" s="54" t="str">
        <f t="shared" ca="1" si="48"/>
        <v/>
      </c>
      <c r="BY15" s="124" t="str">
        <f t="shared" ca="1" si="49"/>
        <v/>
      </c>
      <c r="CA15" s="31" t="str">
        <f t="shared" ca="1" si="50"/>
        <v/>
      </c>
    </row>
    <row r="16" spans="1:105" s="28" customFormat="1" ht="14.1" customHeight="1" x14ac:dyDescent="0.3">
      <c r="A16" s="100" t="str">
        <f t="shared" ca="1" si="14"/>
        <v/>
      </c>
      <c r="B16" s="29"/>
      <c r="C16" s="29" t="s">
        <v>38</v>
      </c>
      <c r="D16" s="28" t="s">
        <v>38</v>
      </c>
      <c r="E16" s="28" t="s">
        <v>38</v>
      </c>
      <c r="F16" s="28" t="s">
        <v>101</v>
      </c>
      <c r="L16" s="55">
        <v>7011</v>
      </c>
      <c r="M16" s="52">
        <f t="shared" si="15"/>
        <v>0</v>
      </c>
      <c r="N16" s="56"/>
      <c r="O16" s="56"/>
      <c r="P16" s="56"/>
      <c r="Q16" s="56"/>
      <c r="R16" s="56"/>
      <c r="AB16" s="28">
        <v>16</v>
      </c>
      <c r="AC16" s="107"/>
      <c r="AE16" s="108"/>
      <c r="AF16" s="103"/>
      <c r="AG16" s="103"/>
      <c r="AH16" s="103"/>
      <c r="AI16" s="103"/>
      <c r="AJ16" s="107"/>
      <c r="AO16" s="107"/>
      <c r="AQ16" s="107">
        <f t="shared" si="17"/>
        <v>4</v>
      </c>
      <c r="AR16" s="28" t="str">
        <f>IF($AQ17&gt;$AQ16, IFERROR(MATCH($AQ16, $AQ17:$AQ$122, 0)-1, ROW($AR$122)-ROW()), "")</f>
        <v/>
      </c>
      <c r="AS16" s="107">
        <f t="shared" ca="1" si="18"/>
        <v>0</v>
      </c>
      <c r="AT16" s="28">
        <f t="shared" ca="1" si="19"/>
        <v>0</v>
      </c>
      <c r="AU16" s="28">
        <f t="shared" ca="1" si="20"/>
        <v>0</v>
      </c>
      <c r="AV16" s="28">
        <f t="shared" ca="1" si="21"/>
        <v>0</v>
      </c>
      <c r="AW16" s="28">
        <f t="shared" ca="1" si="22"/>
        <v>0</v>
      </c>
      <c r="AX16" s="118">
        <f t="shared" ca="1" si="23"/>
        <v>0</v>
      </c>
      <c r="AY16" s="28">
        <f t="shared" ca="1" si="24"/>
        <v>0</v>
      </c>
      <c r="AZ16" s="28">
        <f t="shared" ca="1" si="25"/>
        <v>0</v>
      </c>
      <c r="BA16" s="28">
        <f t="shared" ca="1" si="26"/>
        <v>0</v>
      </c>
      <c r="BB16" s="28">
        <f t="shared" ca="1" si="27"/>
        <v>0</v>
      </c>
      <c r="BC16" s="113" t="str">
        <f t="shared" ca="1" si="28"/>
        <v/>
      </c>
      <c r="BD16" s="33" t="str">
        <f t="shared" ca="1" si="29"/>
        <v/>
      </c>
      <c r="BE16" s="33" t="str">
        <f t="shared" ca="1" si="30"/>
        <v/>
      </c>
      <c r="BF16" s="33" t="str">
        <f t="shared" ca="1" si="31"/>
        <v/>
      </c>
      <c r="BG16" s="33" t="str">
        <f t="shared" ca="1" si="32"/>
        <v/>
      </c>
      <c r="BH16" s="116" t="str">
        <f t="shared" ca="1" si="33"/>
        <v/>
      </c>
      <c r="BI16" s="33" t="str">
        <f t="shared" ca="1" si="34"/>
        <v/>
      </c>
      <c r="BJ16" s="33" t="str">
        <f t="shared" ca="1" si="35"/>
        <v/>
      </c>
      <c r="BK16" s="33" t="str">
        <f t="shared" ca="1" si="36"/>
        <v/>
      </c>
      <c r="BL16" s="33" t="str">
        <f t="shared" ca="1" si="37"/>
        <v/>
      </c>
      <c r="BM16" s="118" t="str">
        <f t="shared" ca="1" si="38"/>
        <v/>
      </c>
      <c r="BN16" s="28" t="str">
        <f t="shared" ca="1" si="39"/>
        <v/>
      </c>
      <c r="BO16" s="28" t="str">
        <f t="shared" ca="1" si="40"/>
        <v/>
      </c>
      <c r="BP16" s="28" t="str">
        <f t="shared" ca="1" si="41"/>
        <v/>
      </c>
      <c r="BQ16" s="28" t="str">
        <f t="shared" ca="1" si="42"/>
        <v/>
      </c>
      <c r="BR16" s="121" t="str">
        <f t="shared" si="8"/>
        <v/>
      </c>
      <c r="BS16" s="122" t="str">
        <f t="shared" ca="1" si="43"/>
        <v/>
      </c>
      <c r="BT16" s="114" t="str">
        <f t="shared" ca="1" si="44"/>
        <v/>
      </c>
      <c r="BU16" s="54" t="str">
        <f t="shared" ca="1" si="45"/>
        <v/>
      </c>
      <c r="BV16" s="54" t="str">
        <f t="shared" ca="1" si="46"/>
        <v/>
      </c>
      <c r="BW16" s="54" t="str">
        <f t="shared" ca="1" si="47"/>
        <v/>
      </c>
      <c r="BX16" s="54" t="str">
        <f t="shared" ca="1" si="48"/>
        <v/>
      </c>
      <c r="BY16" s="124" t="str">
        <f t="shared" ca="1" si="49"/>
        <v/>
      </c>
      <c r="CA16" s="31" t="str">
        <f t="shared" ca="1" si="50"/>
        <v/>
      </c>
    </row>
    <row r="17" spans="1:79" s="28" customFormat="1" ht="14.1" customHeight="1" x14ac:dyDescent="0.3">
      <c r="A17" s="100" t="str">
        <f t="shared" ca="1" si="14"/>
        <v/>
      </c>
      <c r="B17" s="29"/>
      <c r="C17" s="29"/>
      <c r="F17" s="215" t="s">
        <v>374</v>
      </c>
      <c r="L17" s="55">
        <v>7012</v>
      </c>
      <c r="M17" s="52">
        <f t="shared" si="15"/>
        <v>0</v>
      </c>
      <c r="N17" s="56"/>
      <c r="O17" s="56"/>
      <c r="P17" s="56"/>
      <c r="Q17" s="56"/>
      <c r="R17" s="56"/>
      <c r="AB17" s="28">
        <v>17</v>
      </c>
      <c r="AC17" s="107"/>
      <c r="AE17" s="108"/>
      <c r="AF17" s="103"/>
      <c r="AG17" s="103"/>
      <c r="AH17" s="103"/>
      <c r="AI17" s="103"/>
      <c r="AJ17" s="107"/>
      <c r="AO17" s="107"/>
      <c r="AQ17" s="107">
        <f t="shared" si="17"/>
        <v>4</v>
      </c>
      <c r="AR17" s="28" t="str">
        <f>IF($AQ18&gt;$AQ17, IFERROR(MATCH($AQ17, $AQ18:$AQ$122, 0)-1, ROW($AR$122)-ROW()), "")</f>
        <v/>
      </c>
      <c r="AS17" s="107">
        <f t="shared" ca="1" si="18"/>
        <v>0</v>
      </c>
      <c r="AT17" s="28">
        <f t="shared" ca="1" si="19"/>
        <v>0</v>
      </c>
      <c r="AU17" s="28">
        <f t="shared" ca="1" si="20"/>
        <v>0</v>
      </c>
      <c r="AV17" s="28">
        <f t="shared" ca="1" si="21"/>
        <v>0</v>
      </c>
      <c r="AW17" s="28">
        <f t="shared" ca="1" si="22"/>
        <v>0</v>
      </c>
      <c r="AX17" s="118">
        <f t="shared" ca="1" si="23"/>
        <v>0</v>
      </c>
      <c r="AY17" s="28">
        <f t="shared" ca="1" si="24"/>
        <v>0</v>
      </c>
      <c r="AZ17" s="28">
        <f t="shared" ca="1" si="25"/>
        <v>0</v>
      </c>
      <c r="BA17" s="28">
        <f t="shared" ca="1" si="26"/>
        <v>0</v>
      </c>
      <c r="BB17" s="28">
        <f t="shared" ca="1" si="27"/>
        <v>0</v>
      </c>
      <c r="BC17" s="113" t="str">
        <f t="shared" ca="1" si="28"/>
        <v/>
      </c>
      <c r="BD17" s="33" t="str">
        <f t="shared" ca="1" si="29"/>
        <v/>
      </c>
      <c r="BE17" s="33" t="str">
        <f t="shared" ca="1" si="30"/>
        <v/>
      </c>
      <c r="BF17" s="33" t="str">
        <f t="shared" ca="1" si="31"/>
        <v/>
      </c>
      <c r="BG17" s="33" t="str">
        <f t="shared" ca="1" si="32"/>
        <v/>
      </c>
      <c r="BH17" s="116" t="str">
        <f t="shared" ca="1" si="33"/>
        <v/>
      </c>
      <c r="BI17" s="33" t="str">
        <f t="shared" ca="1" si="34"/>
        <v/>
      </c>
      <c r="BJ17" s="33" t="str">
        <f t="shared" ca="1" si="35"/>
        <v/>
      </c>
      <c r="BK17" s="33" t="str">
        <f t="shared" ca="1" si="36"/>
        <v/>
      </c>
      <c r="BL17" s="33" t="str">
        <f t="shared" ca="1" si="37"/>
        <v/>
      </c>
      <c r="BM17" s="118" t="str">
        <f t="shared" ca="1" si="38"/>
        <v/>
      </c>
      <c r="BN17" s="28" t="str">
        <f t="shared" ca="1" si="39"/>
        <v/>
      </c>
      <c r="BO17" s="28" t="str">
        <f t="shared" ca="1" si="40"/>
        <v/>
      </c>
      <c r="BP17" s="28" t="str">
        <f t="shared" ca="1" si="41"/>
        <v/>
      </c>
      <c r="BQ17" s="28" t="str">
        <f t="shared" ca="1" si="42"/>
        <v/>
      </c>
      <c r="BR17" s="121" t="str">
        <f t="shared" si="8"/>
        <v/>
      </c>
      <c r="BS17" s="122" t="str">
        <f t="shared" ca="1" si="43"/>
        <v/>
      </c>
      <c r="BT17" s="114" t="str">
        <f t="shared" ca="1" si="44"/>
        <v/>
      </c>
      <c r="BU17" s="54" t="str">
        <f t="shared" ca="1" si="45"/>
        <v/>
      </c>
      <c r="BV17" s="54" t="str">
        <f t="shared" ca="1" si="46"/>
        <v/>
      </c>
      <c r="BW17" s="54" t="str">
        <f t="shared" ca="1" si="47"/>
        <v/>
      </c>
      <c r="BX17" s="54" t="str">
        <f t="shared" ca="1" si="48"/>
        <v/>
      </c>
      <c r="BY17" s="124" t="str">
        <f t="shared" ca="1" si="49"/>
        <v/>
      </c>
      <c r="CA17" s="31" t="str">
        <f t="shared" ca="1" si="50"/>
        <v/>
      </c>
    </row>
    <row r="18" spans="1:79" s="28" customFormat="1" ht="14.1" customHeight="1" x14ac:dyDescent="0.3">
      <c r="A18" s="100" t="str">
        <f t="shared" ca="1" si="14"/>
        <v/>
      </c>
      <c r="B18" s="29"/>
      <c r="C18" s="29" t="s">
        <v>38</v>
      </c>
      <c r="D18" s="29" t="s">
        <v>38</v>
      </c>
      <c r="E18" s="29" t="s">
        <v>102</v>
      </c>
      <c r="F18" s="29"/>
      <c r="G18" s="29"/>
      <c r="H18" s="29"/>
      <c r="I18" s="29"/>
      <c r="J18" s="29"/>
      <c r="L18" s="55">
        <v>702</v>
      </c>
      <c r="M18" s="52">
        <f t="shared" si="15"/>
        <v>0</v>
      </c>
      <c r="N18" s="56">
        <f>SUM(N19,N20,N21)</f>
        <v>0</v>
      </c>
      <c r="O18" s="56">
        <f t="shared" ref="O18:R18" si="54">SUM(O19,O20,O21)</f>
        <v>0</v>
      </c>
      <c r="P18" s="56">
        <f t="shared" si="54"/>
        <v>0</v>
      </c>
      <c r="Q18" s="56">
        <f t="shared" si="54"/>
        <v>0</v>
      </c>
      <c r="R18" s="56">
        <f t="shared" si="54"/>
        <v>0</v>
      </c>
      <c r="AB18" s="28">
        <v>18</v>
      </c>
      <c r="AC18" s="107"/>
      <c r="AE18" s="108"/>
      <c r="AF18" s="103"/>
      <c r="AG18" s="103"/>
      <c r="AH18" s="103"/>
      <c r="AI18" s="103"/>
      <c r="AJ18" s="107"/>
      <c r="AO18" s="107"/>
      <c r="AQ18" s="107">
        <f t="shared" si="17"/>
        <v>3</v>
      </c>
      <c r="AR18" s="28">
        <f>IF($AQ19&gt;$AQ18, IFERROR(MATCH($AQ18, $AQ19:$AQ$122, 0)-1, ROW($AR$122)-ROW()), "")</f>
        <v>3</v>
      </c>
      <c r="AS18" s="107">
        <f t="shared" ca="1" si="18"/>
        <v>0</v>
      </c>
      <c r="AT18" s="28">
        <f t="shared" ca="1" si="19"/>
        <v>0</v>
      </c>
      <c r="AU18" s="28">
        <f t="shared" ca="1" si="20"/>
        <v>0</v>
      </c>
      <c r="AV18" s="28">
        <f t="shared" ca="1" si="21"/>
        <v>0</v>
      </c>
      <c r="AW18" s="28">
        <f t="shared" ca="1" si="22"/>
        <v>0</v>
      </c>
      <c r="AX18" s="118">
        <f t="shared" ca="1" si="23"/>
        <v>0</v>
      </c>
      <c r="AY18" s="28">
        <f t="shared" ca="1" si="24"/>
        <v>0</v>
      </c>
      <c r="AZ18" s="28">
        <f t="shared" ca="1" si="25"/>
        <v>0</v>
      </c>
      <c r="BA18" s="28">
        <f t="shared" ca="1" si="26"/>
        <v>0</v>
      </c>
      <c r="BB18" s="28">
        <f t="shared" ca="1" si="27"/>
        <v>0</v>
      </c>
      <c r="BC18" s="113" t="str">
        <f t="shared" ca="1" si="28"/>
        <v/>
      </c>
      <c r="BD18" s="33" t="str">
        <f t="shared" ca="1" si="29"/>
        <v/>
      </c>
      <c r="BE18" s="33" t="str">
        <f t="shared" ca="1" si="30"/>
        <v/>
      </c>
      <c r="BF18" s="33" t="str">
        <f t="shared" ca="1" si="31"/>
        <v/>
      </c>
      <c r="BG18" s="33" t="str">
        <f t="shared" ca="1" si="32"/>
        <v/>
      </c>
      <c r="BH18" s="116" t="str">
        <f t="shared" ca="1" si="33"/>
        <v/>
      </c>
      <c r="BI18" s="33" t="str">
        <f t="shared" ca="1" si="34"/>
        <v/>
      </c>
      <c r="BJ18" s="33" t="str">
        <f t="shared" ca="1" si="35"/>
        <v/>
      </c>
      <c r="BK18" s="33" t="str">
        <f t="shared" ca="1" si="36"/>
        <v/>
      </c>
      <c r="BL18" s="33" t="str">
        <f t="shared" ca="1" si="37"/>
        <v/>
      </c>
      <c r="BM18" s="118" t="str">
        <f t="shared" ca="1" si="38"/>
        <v/>
      </c>
      <c r="BN18" s="28" t="str">
        <f t="shared" ca="1" si="39"/>
        <v/>
      </c>
      <c r="BO18" s="28" t="str">
        <f t="shared" ca="1" si="40"/>
        <v/>
      </c>
      <c r="BP18" s="28" t="str">
        <f t="shared" ca="1" si="41"/>
        <v/>
      </c>
      <c r="BQ18" s="28" t="str">
        <f t="shared" ca="1" si="42"/>
        <v/>
      </c>
      <c r="BR18" s="121" t="str">
        <f t="shared" si="8"/>
        <v/>
      </c>
      <c r="BS18" s="122" t="str">
        <f t="shared" ca="1" si="43"/>
        <v/>
      </c>
      <c r="BT18" s="114" t="str">
        <f t="shared" ca="1" si="44"/>
        <v/>
      </c>
      <c r="BU18" s="54" t="str">
        <f t="shared" ca="1" si="45"/>
        <v/>
      </c>
      <c r="BV18" s="54" t="str">
        <f t="shared" ca="1" si="46"/>
        <v/>
      </c>
      <c r="BW18" s="54" t="str">
        <f t="shared" ca="1" si="47"/>
        <v/>
      </c>
      <c r="BX18" s="54" t="str">
        <f t="shared" ca="1" si="48"/>
        <v/>
      </c>
      <c r="BY18" s="124" t="str">
        <f t="shared" ca="1" si="49"/>
        <v/>
      </c>
      <c r="CA18" s="31" t="str">
        <f t="shared" ca="1" si="50"/>
        <v/>
      </c>
    </row>
    <row r="19" spans="1:79" s="28" customFormat="1" ht="14.1" customHeight="1" x14ac:dyDescent="0.3">
      <c r="A19" s="100" t="str">
        <f t="shared" ca="1" si="14"/>
        <v/>
      </c>
      <c r="B19" s="29"/>
      <c r="C19" s="29"/>
      <c r="D19" s="29"/>
      <c r="E19" s="29"/>
      <c r="F19" s="29" t="s">
        <v>305</v>
      </c>
      <c r="G19" s="29"/>
      <c r="H19" s="29"/>
      <c r="I19" s="29"/>
      <c r="J19" s="29"/>
      <c r="L19" s="55">
        <v>7020</v>
      </c>
      <c r="M19" s="52">
        <f t="shared" si="15"/>
        <v>0</v>
      </c>
      <c r="N19" s="56"/>
      <c r="O19" s="56"/>
      <c r="P19" s="56"/>
      <c r="Q19" s="56"/>
      <c r="R19" s="56"/>
      <c r="AB19" s="28">
        <v>19</v>
      </c>
      <c r="AC19" s="107"/>
      <c r="AE19" s="108"/>
      <c r="AF19" s="103"/>
      <c r="AG19" s="103"/>
      <c r="AH19" s="103"/>
      <c r="AI19" s="103"/>
      <c r="AJ19" s="107"/>
      <c r="AO19" s="107"/>
      <c r="AQ19" s="107">
        <f t="shared" si="17"/>
        <v>4</v>
      </c>
      <c r="AR19" s="28" t="str">
        <f>IF($AQ20&gt;$AQ19, IFERROR(MATCH($AQ19, $AQ20:$AQ$122, 0)-1, ROW($AR$122)-ROW()), "")</f>
        <v/>
      </c>
      <c r="AS19" s="107">
        <f t="shared" ca="1" si="18"/>
        <v>0</v>
      </c>
      <c r="AT19" s="28">
        <f t="shared" ca="1" si="19"/>
        <v>0</v>
      </c>
      <c r="AU19" s="28">
        <f t="shared" ca="1" si="20"/>
        <v>0</v>
      </c>
      <c r="AV19" s="28">
        <f t="shared" ca="1" si="21"/>
        <v>0</v>
      </c>
      <c r="AW19" s="28">
        <f t="shared" ca="1" si="22"/>
        <v>0</v>
      </c>
      <c r="AX19" s="118">
        <f t="shared" ca="1" si="23"/>
        <v>0</v>
      </c>
      <c r="AY19" s="28">
        <f t="shared" ca="1" si="24"/>
        <v>0</v>
      </c>
      <c r="AZ19" s="28">
        <f t="shared" ca="1" si="25"/>
        <v>0</v>
      </c>
      <c r="BA19" s="28">
        <f t="shared" ca="1" si="26"/>
        <v>0</v>
      </c>
      <c r="BB19" s="28">
        <f t="shared" ca="1" si="27"/>
        <v>0</v>
      </c>
      <c r="BC19" s="113" t="str">
        <f t="shared" ca="1" si="28"/>
        <v/>
      </c>
      <c r="BD19" s="33" t="str">
        <f t="shared" ca="1" si="29"/>
        <v/>
      </c>
      <c r="BE19" s="33" t="str">
        <f t="shared" ca="1" si="30"/>
        <v/>
      </c>
      <c r="BF19" s="33" t="str">
        <f t="shared" ca="1" si="31"/>
        <v/>
      </c>
      <c r="BG19" s="33" t="str">
        <f t="shared" ca="1" si="32"/>
        <v/>
      </c>
      <c r="BH19" s="116" t="str">
        <f t="shared" ca="1" si="33"/>
        <v/>
      </c>
      <c r="BI19" s="33" t="str">
        <f t="shared" ca="1" si="34"/>
        <v/>
      </c>
      <c r="BJ19" s="33" t="str">
        <f t="shared" ca="1" si="35"/>
        <v/>
      </c>
      <c r="BK19" s="33" t="str">
        <f t="shared" ca="1" si="36"/>
        <v/>
      </c>
      <c r="BL19" s="33" t="str">
        <f t="shared" ca="1" si="37"/>
        <v/>
      </c>
      <c r="BM19" s="118" t="str">
        <f t="shared" ca="1" si="38"/>
        <v/>
      </c>
      <c r="BN19" s="28" t="str">
        <f t="shared" ca="1" si="39"/>
        <v/>
      </c>
      <c r="BO19" s="28" t="str">
        <f t="shared" ca="1" si="40"/>
        <v/>
      </c>
      <c r="BP19" s="28" t="str">
        <f t="shared" ca="1" si="41"/>
        <v/>
      </c>
      <c r="BQ19" s="28" t="str">
        <f t="shared" ca="1" si="42"/>
        <v/>
      </c>
      <c r="BR19" s="121" t="str">
        <f t="shared" si="8"/>
        <v/>
      </c>
      <c r="BS19" s="122" t="str">
        <f t="shared" ca="1" si="43"/>
        <v/>
      </c>
      <c r="BT19" s="114" t="str">
        <f t="shared" ca="1" si="44"/>
        <v/>
      </c>
      <c r="BU19" s="54" t="str">
        <f t="shared" ca="1" si="45"/>
        <v/>
      </c>
      <c r="BV19" s="54" t="str">
        <f t="shared" ca="1" si="46"/>
        <v/>
      </c>
      <c r="BW19" s="54" t="str">
        <f t="shared" ca="1" si="47"/>
        <v/>
      </c>
      <c r="BX19" s="54" t="str">
        <f t="shared" ca="1" si="48"/>
        <v/>
      </c>
      <c r="BY19" s="124" t="str">
        <f t="shared" ca="1" si="49"/>
        <v/>
      </c>
      <c r="CA19" s="31" t="str">
        <f t="shared" ca="1" si="50"/>
        <v/>
      </c>
    </row>
    <row r="20" spans="1:79" s="28" customFormat="1" ht="14.1" customHeight="1" x14ac:dyDescent="0.3">
      <c r="A20" s="100" t="str">
        <f t="shared" ca="1" si="14"/>
        <v/>
      </c>
      <c r="B20" s="29"/>
      <c r="C20" s="29"/>
      <c r="D20" s="29"/>
      <c r="E20" s="29"/>
      <c r="F20" s="29" t="s">
        <v>306</v>
      </c>
      <c r="G20" s="29"/>
      <c r="H20" s="29"/>
      <c r="I20" s="29"/>
      <c r="J20" s="29"/>
      <c r="L20" s="55">
        <v>7021</v>
      </c>
      <c r="M20" s="52">
        <f t="shared" si="15"/>
        <v>0</v>
      </c>
      <c r="N20" s="56"/>
      <c r="O20" s="56"/>
      <c r="P20" s="56"/>
      <c r="Q20" s="56"/>
      <c r="R20" s="56"/>
      <c r="AB20" s="28">
        <v>20</v>
      </c>
      <c r="AC20" s="107"/>
      <c r="AE20" s="108"/>
      <c r="AF20" s="103"/>
      <c r="AG20" s="103"/>
      <c r="AH20" s="103"/>
      <c r="AI20" s="103"/>
      <c r="AJ20" s="107"/>
      <c r="AO20" s="107"/>
      <c r="AQ20" s="107">
        <f t="shared" si="17"/>
        <v>4</v>
      </c>
      <c r="AR20" s="28" t="str">
        <f>IF($AQ21&gt;$AQ20, IFERROR(MATCH($AQ20, $AQ21:$AQ$122, 0)-1, ROW($AR$122)-ROW()), "")</f>
        <v/>
      </c>
      <c r="AS20" s="107">
        <f t="shared" ca="1" si="18"/>
        <v>0</v>
      </c>
      <c r="AT20" s="28">
        <f t="shared" ca="1" si="19"/>
        <v>0</v>
      </c>
      <c r="AU20" s="28">
        <f t="shared" ca="1" si="20"/>
        <v>0</v>
      </c>
      <c r="AV20" s="28">
        <f t="shared" ca="1" si="21"/>
        <v>0</v>
      </c>
      <c r="AW20" s="28">
        <f t="shared" ca="1" si="22"/>
        <v>0</v>
      </c>
      <c r="AX20" s="118">
        <f t="shared" ca="1" si="23"/>
        <v>0</v>
      </c>
      <c r="AY20" s="28">
        <f t="shared" ca="1" si="24"/>
        <v>0</v>
      </c>
      <c r="AZ20" s="28">
        <f t="shared" ca="1" si="25"/>
        <v>0</v>
      </c>
      <c r="BA20" s="28">
        <f t="shared" ca="1" si="26"/>
        <v>0</v>
      </c>
      <c r="BB20" s="28">
        <f t="shared" ca="1" si="27"/>
        <v>0</v>
      </c>
      <c r="BC20" s="113" t="str">
        <f t="shared" ca="1" si="28"/>
        <v/>
      </c>
      <c r="BD20" s="33" t="str">
        <f t="shared" ca="1" si="29"/>
        <v/>
      </c>
      <c r="BE20" s="33" t="str">
        <f t="shared" ca="1" si="30"/>
        <v/>
      </c>
      <c r="BF20" s="33" t="str">
        <f t="shared" ca="1" si="31"/>
        <v/>
      </c>
      <c r="BG20" s="33" t="str">
        <f t="shared" ca="1" si="32"/>
        <v/>
      </c>
      <c r="BH20" s="116" t="str">
        <f t="shared" ca="1" si="33"/>
        <v/>
      </c>
      <c r="BI20" s="33" t="str">
        <f t="shared" ca="1" si="34"/>
        <v/>
      </c>
      <c r="BJ20" s="33" t="str">
        <f t="shared" ca="1" si="35"/>
        <v/>
      </c>
      <c r="BK20" s="33" t="str">
        <f t="shared" ca="1" si="36"/>
        <v/>
      </c>
      <c r="BL20" s="33" t="str">
        <f t="shared" ca="1" si="37"/>
        <v/>
      </c>
      <c r="BM20" s="118" t="str">
        <f t="shared" ca="1" si="38"/>
        <v/>
      </c>
      <c r="BN20" s="28" t="str">
        <f t="shared" ca="1" si="39"/>
        <v/>
      </c>
      <c r="BO20" s="28" t="str">
        <f t="shared" ca="1" si="40"/>
        <v/>
      </c>
      <c r="BP20" s="28" t="str">
        <f t="shared" ca="1" si="41"/>
        <v/>
      </c>
      <c r="BQ20" s="28" t="str">
        <f t="shared" ca="1" si="42"/>
        <v/>
      </c>
      <c r="BR20" s="121" t="str">
        <f t="shared" si="8"/>
        <v/>
      </c>
      <c r="BS20" s="122" t="str">
        <f t="shared" ca="1" si="43"/>
        <v/>
      </c>
      <c r="BT20" s="114" t="str">
        <f t="shared" ca="1" si="44"/>
        <v/>
      </c>
      <c r="BU20" s="54" t="str">
        <f t="shared" ca="1" si="45"/>
        <v/>
      </c>
      <c r="BV20" s="54" t="str">
        <f t="shared" ca="1" si="46"/>
        <v/>
      </c>
      <c r="BW20" s="54" t="str">
        <f t="shared" ca="1" si="47"/>
        <v/>
      </c>
      <c r="BX20" s="54" t="str">
        <f t="shared" ca="1" si="48"/>
        <v/>
      </c>
      <c r="BY20" s="124" t="str">
        <f t="shared" ca="1" si="49"/>
        <v/>
      </c>
      <c r="CA20" s="31" t="str">
        <f t="shared" ca="1" si="50"/>
        <v/>
      </c>
    </row>
    <row r="21" spans="1:79" s="28" customFormat="1" ht="14.1" customHeight="1" x14ac:dyDescent="0.3">
      <c r="A21" s="100" t="str">
        <f t="shared" ca="1" si="14"/>
        <v/>
      </c>
      <c r="B21" s="29"/>
      <c r="C21" s="29"/>
      <c r="D21" s="29"/>
      <c r="E21" s="29"/>
      <c r="F21" s="29" t="s">
        <v>307</v>
      </c>
      <c r="G21" s="29"/>
      <c r="H21" s="29"/>
      <c r="I21" s="29"/>
      <c r="J21" s="29"/>
      <c r="L21" s="55">
        <v>7028</v>
      </c>
      <c r="M21" s="52">
        <f t="shared" si="15"/>
        <v>0</v>
      </c>
      <c r="N21" s="56"/>
      <c r="O21" s="56"/>
      <c r="P21" s="56"/>
      <c r="Q21" s="56"/>
      <c r="R21" s="56"/>
      <c r="AB21" s="28">
        <v>21</v>
      </c>
      <c r="AC21" s="107"/>
      <c r="AE21" s="108"/>
      <c r="AF21" s="103"/>
      <c r="AG21" s="103"/>
      <c r="AH21" s="103"/>
      <c r="AI21" s="103"/>
      <c r="AJ21" s="107"/>
      <c r="AO21" s="107"/>
      <c r="AQ21" s="107">
        <f t="shared" si="17"/>
        <v>4</v>
      </c>
      <c r="AR21" s="28" t="str">
        <f>IF($AQ22&gt;$AQ21, IFERROR(MATCH($AQ21, $AQ22:$AQ$122, 0)-1, ROW($AR$122)-ROW()), "")</f>
        <v/>
      </c>
      <c r="AS21" s="107">
        <f t="shared" ca="1" si="18"/>
        <v>0</v>
      </c>
      <c r="AT21" s="28">
        <f t="shared" ca="1" si="19"/>
        <v>0</v>
      </c>
      <c r="AU21" s="28">
        <f t="shared" ca="1" si="20"/>
        <v>0</v>
      </c>
      <c r="AV21" s="28">
        <f t="shared" ca="1" si="21"/>
        <v>0</v>
      </c>
      <c r="AW21" s="28">
        <f t="shared" ca="1" si="22"/>
        <v>0</v>
      </c>
      <c r="AX21" s="118">
        <f t="shared" ca="1" si="23"/>
        <v>0</v>
      </c>
      <c r="AY21" s="28">
        <f t="shared" ca="1" si="24"/>
        <v>0</v>
      </c>
      <c r="AZ21" s="28">
        <f t="shared" ca="1" si="25"/>
        <v>0</v>
      </c>
      <c r="BA21" s="28">
        <f t="shared" ca="1" si="26"/>
        <v>0</v>
      </c>
      <c r="BB21" s="28">
        <f t="shared" ca="1" si="27"/>
        <v>0</v>
      </c>
      <c r="BC21" s="113" t="str">
        <f t="shared" ca="1" si="28"/>
        <v/>
      </c>
      <c r="BD21" s="33" t="str">
        <f t="shared" ca="1" si="29"/>
        <v/>
      </c>
      <c r="BE21" s="33" t="str">
        <f t="shared" ca="1" si="30"/>
        <v/>
      </c>
      <c r="BF21" s="33" t="str">
        <f t="shared" ca="1" si="31"/>
        <v/>
      </c>
      <c r="BG21" s="33" t="str">
        <f t="shared" ca="1" si="32"/>
        <v/>
      </c>
      <c r="BH21" s="116" t="str">
        <f t="shared" ca="1" si="33"/>
        <v/>
      </c>
      <c r="BI21" s="33" t="str">
        <f t="shared" ca="1" si="34"/>
        <v/>
      </c>
      <c r="BJ21" s="33" t="str">
        <f t="shared" ca="1" si="35"/>
        <v/>
      </c>
      <c r="BK21" s="33" t="str">
        <f t="shared" ca="1" si="36"/>
        <v/>
      </c>
      <c r="BL21" s="33" t="str">
        <f t="shared" ca="1" si="37"/>
        <v/>
      </c>
      <c r="BM21" s="118" t="str">
        <f t="shared" ca="1" si="38"/>
        <v/>
      </c>
      <c r="BN21" s="28" t="str">
        <f t="shared" ca="1" si="39"/>
        <v/>
      </c>
      <c r="BO21" s="28" t="str">
        <f t="shared" ca="1" si="40"/>
        <v/>
      </c>
      <c r="BP21" s="28" t="str">
        <f t="shared" ca="1" si="41"/>
        <v/>
      </c>
      <c r="BQ21" s="28" t="str">
        <f t="shared" ca="1" si="42"/>
        <v/>
      </c>
      <c r="BR21" s="121" t="str">
        <f t="shared" si="8"/>
        <v/>
      </c>
      <c r="BS21" s="122" t="str">
        <f t="shared" ca="1" si="43"/>
        <v/>
      </c>
      <c r="BT21" s="114" t="str">
        <f t="shared" ca="1" si="44"/>
        <v/>
      </c>
      <c r="BU21" s="54" t="str">
        <f t="shared" ca="1" si="45"/>
        <v/>
      </c>
      <c r="BV21" s="54" t="str">
        <f t="shared" ca="1" si="46"/>
        <v/>
      </c>
      <c r="BW21" s="54" t="str">
        <f t="shared" ca="1" si="47"/>
        <v/>
      </c>
      <c r="BX21" s="54" t="str">
        <f t="shared" ca="1" si="48"/>
        <v/>
      </c>
      <c r="BY21" s="124" t="str">
        <f t="shared" ca="1" si="49"/>
        <v/>
      </c>
      <c r="CA21" s="31" t="str">
        <f t="shared" ca="1" si="50"/>
        <v/>
      </c>
    </row>
    <row r="22" spans="1:79" s="28" customFormat="1" ht="14.1" customHeight="1" x14ac:dyDescent="0.3">
      <c r="A22" s="100" t="str">
        <f t="shared" ca="1" si="14"/>
        <v/>
      </c>
      <c r="B22" s="29"/>
      <c r="C22" s="29" t="s">
        <v>38</v>
      </c>
      <c r="D22" s="29" t="s">
        <v>38</v>
      </c>
      <c r="E22" s="29" t="s">
        <v>103</v>
      </c>
      <c r="F22" s="29"/>
      <c r="G22" s="29"/>
      <c r="H22" s="29"/>
      <c r="I22" s="29"/>
      <c r="J22" s="29"/>
      <c r="L22" s="55">
        <v>703</v>
      </c>
      <c r="M22" s="52">
        <f t="shared" si="15"/>
        <v>0</v>
      </c>
      <c r="N22" s="56">
        <f>SUM(N23,N24,N25)</f>
        <v>0</v>
      </c>
      <c r="O22" s="56">
        <f t="shared" ref="O22:R22" si="55">SUM(O23,O24,O25)</f>
        <v>0</v>
      </c>
      <c r="P22" s="56">
        <f t="shared" si="55"/>
        <v>0</v>
      </c>
      <c r="Q22" s="56">
        <f t="shared" si="55"/>
        <v>0</v>
      </c>
      <c r="R22" s="56">
        <f t="shared" si="55"/>
        <v>0</v>
      </c>
      <c r="AB22" s="28">
        <v>22</v>
      </c>
      <c r="AC22" s="107"/>
      <c r="AE22" s="108"/>
      <c r="AF22" s="103"/>
      <c r="AG22" s="103"/>
      <c r="AH22" s="103"/>
      <c r="AI22" s="103"/>
      <c r="AJ22" s="107"/>
      <c r="AO22" s="107"/>
      <c r="AQ22" s="107">
        <f t="shared" si="17"/>
        <v>3</v>
      </c>
      <c r="AR22" s="28">
        <f>IF($AQ23&gt;$AQ22, IFERROR(MATCH($AQ22, $AQ23:$AQ$122, 0)-1, ROW($AR$122)-ROW()), "")</f>
        <v>3</v>
      </c>
      <c r="AS22" s="107">
        <f t="shared" ca="1" si="18"/>
        <v>0</v>
      </c>
      <c r="AT22" s="28">
        <f t="shared" ca="1" si="19"/>
        <v>0</v>
      </c>
      <c r="AU22" s="28">
        <f t="shared" ca="1" si="20"/>
        <v>0</v>
      </c>
      <c r="AV22" s="28">
        <f t="shared" ca="1" si="21"/>
        <v>0</v>
      </c>
      <c r="AW22" s="28">
        <f t="shared" ca="1" si="22"/>
        <v>0</v>
      </c>
      <c r="AX22" s="118">
        <f t="shared" ca="1" si="23"/>
        <v>0</v>
      </c>
      <c r="AY22" s="28">
        <f t="shared" ca="1" si="24"/>
        <v>0</v>
      </c>
      <c r="AZ22" s="28">
        <f t="shared" ca="1" si="25"/>
        <v>0</v>
      </c>
      <c r="BA22" s="28">
        <f t="shared" ca="1" si="26"/>
        <v>0</v>
      </c>
      <c r="BB22" s="28">
        <f t="shared" ca="1" si="27"/>
        <v>0</v>
      </c>
      <c r="BC22" s="113" t="str">
        <f t="shared" ca="1" si="28"/>
        <v/>
      </c>
      <c r="BD22" s="33" t="str">
        <f t="shared" ca="1" si="29"/>
        <v/>
      </c>
      <c r="BE22" s="33" t="str">
        <f t="shared" ca="1" si="30"/>
        <v/>
      </c>
      <c r="BF22" s="33" t="str">
        <f t="shared" ca="1" si="31"/>
        <v/>
      </c>
      <c r="BG22" s="33" t="str">
        <f t="shared" ca="1" si="32"/>
        <v/>
      </c>
      <c r="BH22" s="116" t="str">
        <f t="shared" ca="1" si="33"/>
        <v/>
      </c>
      <c r="BI22" s="33" t="str">
        <f t="shared" ca="1" si="34"/>
        <v/>
      </c>
      <c r="BJ22" s="33" t="str">
        <f t="shared" ca="1" si="35"/>
        <v/>
      </c>
      <c r="BK22" s="33" t="str">
        <f t="shared" ca="1" si="36"/>
        <v/>
      </c>
      <c r="BL22" s="33" t="str">
        <f t="shared" ca="1" si="37"/>
        <v/>
      </c>
      <c r="BM22" s="118" t="str">
        <f t="shared" ca="1" si="38"/>
        <v/>
      </c>
      <c r="BN22" s="28" t="str">
        <f t="shared" ca="1" si="39"/>
        <v/>
      </c>
      <c r="BO22" s="28" t="str">
        <f t="shared" ca="1" si="40"/>
        <v/>
      </c>
      <c r="BP22" s="28" t="str">
        <f t="shared" ca="1" si="41"/>
        <v/>
      </c>
      <c r="BQ22" s="28" t="str">
        <f t="shared" ca="1" si="42"/>
        <v/>
      </c>
      <c r="BR22" s="121" t="str">
        <f t="shared" si="8"/>
        <v/>
      </c>
      <c r="BS22" s="122" t="str">
        <f t="shared" ca="1" si="43"/>
        <v/>
      </c>
      <c r="BT22" s="114" t="str">
        <f t="shared" ca="1" si="44"/>
        <v/>
      </c>
      <c r="BU22" s="54" t="str">
        <f t="shared" ca="1" si="45"/>
        <v/>
      </c>
      <c r="BV22" s="54" t="str">
        <f t="shared" ca="1" si="46"/>
        <v/>
      </c>
      <c r="BW22" s="54" t="str">
        <f t="shared" ca="1" si="47"/>
        <v/>
      </c>
      <c r="BX22" s="54" t="str">
        <f t="shared" ca="1" si="48"/>
        <v/>
      </c>
      <c r="BY22" s="124" t="str">
        <f t="shared" ca="1" si="49"/>
        <v/>
      </c>
      <c r="CA22" s="31" t="str">
        <f t="shared" ca="1" si="50"/>
        <v/>
      </c>
    </row>
    <row r="23" spans="1:79" s="28" customFormat="1" ht="14.1" customHeight="1" x14ac:dyDescent="0.3">
      <c r="A23" s="100" t="str">
        <f t="shared" ca="1" si="14"/>
        <v/>
      </c>
      <c r="B23" s="29"/>
      <c r="C23" s="29" t="s">
        <v>38</v>
      </c>
      <c r="D23" s="29" t="s">
        <v>38</v>
      </c>
      <c r="E23" s="29" t="s">
        <v>38</v>
      </c>
      <c r="F23" s="29" t="s">
        <v>104</v>
      </c>
      <c r="G23" s="29"/>
      <c r="H23" s="29"/>
      <c r="I23" s="29"/>
      <c r="J23" s="29"/>
      <c r="L23" s="55">
        <v>7030</v>
      </c>
      <c r="M23" s="52">
        <f t="shared" si="15"/>
        <v>0</v>
      </c>
      <c r="N23" s="56"/>
      <c r="O23" s="56"/>
      <c r="P23" s="56"/>
      <c r="Q23" s="56"/>
      <c r="R23" s="56"/>
      <c r="AB23" s="28">
        <v>23</v>
      </c>
      <c r="AC23" s="107"/>
      <c r="AE23" s="108"/>
      <c r="AF23" s="103"/>
      <c r="AG23" s="103"/>
      <c r="AH23" s="103"/>
      <c r="AI23" s="103"/>
      <c r="AJ23" s="107"/>
      <c r="AO23" s="107"/>
      <c r="AQ23" s="107">
        <f t="shared" si="17"/>
        <v>4</v>
      </c>
      <c r="AR23" s="28" t="str">
        <f>IF($AQ24&gt;$AQ23, IFERROR(MATCH($AQ23, $AQ24:$AQ$122, 0)-1, ROW($AR$122)-ROW()), "")</f>
        <v/>
      </c>
      <c r="AS23" s="107">
        <f t="shared" ca="1" si="18"/>
        <v>0</v>
      </c>
      <c r="AT23" s="28">
        <f t="shared" ca="1" si="19"/>
        <v>0</v>
      </c>
      <c r="AU23" s="28">
        <f t="shared" ca="1" si="20"/>
        <v>0</v>
      </c>
      <c r="AV23" s="28">
        <f t="shared" ca="1" si="21"/>
        <v>0</v>
      </c>
      <c r="AW23" s="28">
        <f t="shared" ca="1" si="22"/>
        <v>0</v>
      </c>
      <c r="AX23" s="118">
        <f t="shared" ca="1" si="23"/>
        <v>0</v>
      </c>
      <c r="AY23" s="28">
        <f t="shared" ca="1" si="24"/>
        <v>0</v>
      </c>
      <c r="AZ23" s="28">
        <f t="shared" ca="1" si="25"/>
        <v>0</v>
      </c>
      <c r="BA23" s="28">
        <f t="shared" ca="1" si="26"/>
        <v>0</v>
      </c>
      <c r="BB23" s="28">
        <f t="shared" ca="1" si="27"/>
        <v>0</v>
      </c>
      <c r="BC23" s="113" t="str">
        <f t="shared" ca="1" si="28"/>
        <v/>
      </c>
      <c r="BD23" s="33" t="str">
        <f t="shared" ca="1" si="29"/>
        <v/>
      </c>
      <c r="BE23" s="33" t="str">
        <f t="shared" ca="1" si="30"/>
        <v/>
      </c>
      <c r="BF23" s="33" t="str">
        <f t="shared" ca="1" si="31"/>
        <v/>
      </c>
      <c r="BG23" s="33" t="str">
        <f t="shared" ca="1" si="32"/>
        <v/>
      </c>
      <c r="BH23" s="116" t="str">
        <f t="shared" ca="1" si="33"/>
        <v/>
      </c>
      <c r="BI23" s="33" t="str">
        <f t="shared" ca="1" si="34"/>
        <v/>
      </c>
      <c r="BJ23" s="33" t="str">
        <f t="shared" ca="1" si="35"/>
        <v/>
      </c>
      <c r="BK23" s="33" t="str">
        <f t="shared" ca="1" si="36"/>
        <v/>
      </c>
      <c r="BL23" s="33" t="str">
        <f t="shared" ca="1" si="37"/>
        <v/>
      </c>
      <c r="BM23" s="118" t="str">
        <f t="shared" ca="1" si="38"/>
        <v/>
      </c>
      <c r="BN23" s="28" t="str">
        <f t="shared" ca="1" si="39"/>
        <v/>
      </c>
      <c r="BO23" s="28" t="str">
        <f t="shared" ca="1" si="40"/>
        <v/>
      </c>
      <c r="BP23" s="28" t="str">
        <f t="shared" ca="1" si="41"/>
        <v/>
      </c>
      <c r="BQ23" s="28" t="str">
        <f t="shared" ca="1" si="42"/>
        <v/>
      </c>
      <c r="BR23" s="121" t="str">
        <f t="shared" si="8"/>
        <v/>
      </c>
      <c r="BS23" s="122" t="str">
        <f t="shared" ca="1" si="43"/>
        <v/>
      </c>
      <c r="BT23" s="114" t="str">
        <f t="shared" ca="1" si="44"/>
        <v/>
      </c>
      <c r="BU23" s="54" t="str">
        <f t="shared" ca="1" si="45"/>
        <v/>
      </c>
      <c r="BV23" s="54" t="str">
        <f t="shared" ca="1" si="46"/>
        <v/>
      </c>
      <c r="BW23" s="54" t="str">
        <f t="shared" ca="1" si="47"/>
        <v/>
      </c>
      <c r="BX23" s="54" t="str">
        <f t="shared" ca="1" si="48"/>
        <v/>
      </c>
      <c r="BY23" s="124" t="str">
        <f t="shared" ca="1" si="49"/>
        <v/>
      </c>
      <c r="CA23" s="31" t="str">
        <f t="shared" ca="1" si="50"/>
        <v/>
      </c>
    </row>
    <row r="24" spans="1:79" s="28" customFormat="1" ht="14.1" customHeight="1" x14ac:dyDescent="0.3">
      <c r="A24" s="100" t="str">
        <f t="shared" ca="1" si="14"/>
        <v/>
      </c>
      <c r="B24" s="29"/>
      <c r="C24" s="29" t="s">
        <v>38</v>
      </c>
      <c r="D24" s="29" t="s">
        <v>38</v>
      </c>
      <c r="E24" s="29" t="s">
        <v>38</v>
      </c>
      <c r="F24" s="29" t="s">
        <v>105</v>
      </c>
      <c r="G24" s="29"/>
      <c r="H24" s="29"/>
      <c r="I24" s="29"/>
      <c r="J24" s="29"/>
      <c r="L24" s="55">
        <v>7032</v>
      </c>
      <c r="M24" s="52">
        <f t="shared" si="15"/>
        <v>0</v>
      </c>
      <c r="N24" s="56"/>
      <c r="O24" s="56"/>
      <c r="P24" s="56"/>
      <c r="Q24" s="56"/>
      <c r="R24" s="56"/>
      <c r="AB24" s="28">
        <v>24</v>
      </c>
      <c r="AC24" s="107"/>
      <c r="AE24" s="108"/>
      <c r="AF24" s="103"/>
      <c r="AG24" s="103"/>
      <c r="AH24" s="103"/>
      <c r="AI24" s="103"/>
      <c r="AJ24" s="107"/>
      <c r="AO24" s="107"/>
      <c r="AQ24" s="107">
        <f t="shared" si="17"/>
        <v>4</v>
      </c>
      <c r="AR24" s="28" t="str">
        <f>IF($AQ25&gt;$AQ24, IFERROR(MATCH($AQ24, $AQ25:$AQ$122, 0)-1, ROW($AR$122)-ROW()), "")</f>
        <v/>
      </c>
      <c r="AS24" s="107">
        <f t="shared" ca="1" si="18"/>
        <v>0</v>
      </c>
      <c r="AT24" s="28">
        <f t="shared" ca="1" si="19"/>
        <v>0</v>
      </c>
      <c r="AU24" s="28">
        <f t="shared" ca="1" si="20"/>
        <v>0</v>
      </c>
      <c r="AV24" s="28">
        <f t="shared" ca="1" si="21"/>
        <v>0</v>
      </c>
      <c r="AW24" s="28">
        <f t="shared" ca="1" si="22"/>
        <v>0</v>
      </c>
      <c r="AX24" s="118">
        <f t="shared" ca="1" si="23"/>
        <v>0</v>
      </c>
      <c r="AY24" s="28">
        <f t="shared" ca="1" si="24"/>
        <v>0</v>
      </c>
      <c r="AZ24" s="28">
        <f t="shared" ca="1" si="25"/>
        <v>0</v>
      </c>
      <c r="BA24" s="28">
        <f t="shared" ca="1" si="26"/>
        <v>0</v>
      </c>
      <c r="BB24" s="28">
        <f t="shared" ca="1" si="27"/>
        <v>0</v>
      </c>
      <c r="BC24" s="113" t="str">
        <f t="shared" ca="1" si="28"/>
        <v/>
      </c>
      <c r="BD24" s="33" t="str">
        <f t="shared" ca="1" si="29"/>
        <v/>
      </c>
      <c r="BE24" s="33" t="str">
        <f t="shared" ca="1" si="30"/>
        <v/>
      </c>
      <c r="BF24" s="33" t="str">
        <f t="shared" ca="1" si="31"/>
        <v/>
      </c>
      <c r="BG24" s="33" t="str">
        <f t="shared" ca="1" si="32"/>
        <v/>
      </c>
      <c r="BH24" s="116" t="str">
        <f t="shared" ca="1" si="33"/>
        <v/>
      </c>
      <c r="BI24" s="33" t="str">
        <f t="shared" ca="1" si="34"/>
        <v/>
      </c>
      <c r="BJ24" s="33" t="str">
        <f t="shared" ca="1" si="35"/>
        <v/>
      </c>
      <c r="BK24" s="33" t="str">
        <f t="shared" ca="1" si="36"/>
        <v/>
      </c>
      <c r="BL24" s="33" t="str">
        <f t="shared" ca="1" si="37"/>
        <v/>
      </c>
      <c r="BM24" s="118" t="str">
        <f t="shared" ca="1" si="38"/>
        <v/>
      </c>
      <c r="BN24" s="28" t="str">
        <f t="shared" ca="1" si="39"/>
        <v/>
      </c>
      <c r="BO24" s="28" t="str">
        <f t="shared" ca="1" si="40"/>
        <v/>
      </c>
      <c r="BP24" s="28" t="str">
        <f t="shared" ca="1" si="41"/>
        <v/>
      </c>
      <c r="BQ24" s="28" t="str">
        <f t="shared" ca="1" si="42"/>
        <v/>
      </c>
      <c r="BR24" s="121" t="str">
        <f t="shared" si="8"/>
        <v/>
      </c>
      <c r="BS24" s="122" t="str">
        <f t="shared" ca="1" si="43"/>
        <v/>
      </c>
      <c r="BT24" s="114" t="str">
        <f t="shared" ca="1" si="44"/>
        <v/>
      </c>
      <c r="BU24" s="54" t="str">
        <f t="shared" ca="1" si="45"/>
        <v/>
      </c>
      <c r="BV24" s="54" t="str">
        <f t="shared" ca="1" si="46"/>
        <v/>
      </c>
      <c r="BW24" s="54" t="str">
        <f t="shared" ca="1" si="47"/>
        <v/>
      </c>
      <c r="BX24" s="54" t="str">
        <f t="shared" ca="1" si="48"/>
        <v/>
      </c>
      <c r="BY24" s="124" t="str">
        <f t="shared" ca="1" si="49"/>
        <v/>
      </c>
      <c r="CA24" s="31" t="str">
        <f t="shared" ca="1" si="50"/>
        <v/>
      </c>
    </row>
    <row r="25" spans="1:79" s="28" customFormat="1" ht="14.1" customHeight="1" x14ac:dyDescent="0.3">
      <c r="A25" s="100" t="str">
        <f t="shared" ca="1" si="14"/>
        <v/>
      </c>
      <c r="B25" s="29"/>
      <c r="C25" s="29" t="s">
        <v>38</v>
      </c>
      <c r="D25" s="29" t="s">
        <v>38</v>
      </c>
      <c r="E25" s="29" t="s">
        <v>38</v>
      </c>
      <c r="F25" s="29" t="s">
        <v>106</v>
      </c>
      <c r="G25" s="29"/>
      <c r="H25" s="29"/>
      <c r="I25" s="29"/>
      <c r="J25" s="29"/>
      <c r="L25" s="55">
        <v>7038</v>
      </c>
      <c r="M25" s="52">
        <f t="shared" si="15"/>
        <v>0</v>
      </c>
      <c r="N25" s="56"/>
      <c r="O25" s="56"/>
      <c r="P25" s="56"/>
      <c r="Q25" s="56"/>
      <c r="R25" s="56"/>
      <c r="AB25" s="28">
        <v>25</v>
      </c>
      <c r="AC25" s="107"/>
      <c r="AE25" s="108"/>
      <c r="AF25" s="103"/>
      <c r="AG25" s="103"/>
      <c r="AH25" s="103"/>
      <c r="AI25" s="103"/>
      <c r="AJ25" s="107"/>
      <c r="AO25" s="107"/>
      <c r="AQ25" s="107">
        <f t="shared" si="17"/>
        <v>4</v>
      </c>
      <c r="AR25" s="28" t="str">
        <f>IF($AQ26&gt;$AQ25, IFERROR(MATCH($AQ25, $AQ26:$AQ$122, 0)-1, ROW($AR$122)-ROW()), "")</f>
        <v/>
      </c>
      <c r="AS25" s="107">
        <f t="shared" ca="1" si="18"/>
        <v>0</v>
      </c>
      <c r="AT25" s="28">
        <f t="shared" ca="1" si="19"/>
        <v>0</v>
      </c>
      <c r="AU25" s="28">
        <f t="shared" ca="1" si="20"/>
        <v>0</v>
      </c>
      <c r="AV25" s="28">
        <f t="shared" ca="1" si="21"/>
        <v>0</v>
      </c>
      <c r="AW25" s="28">
        <f t="shared" ca="1" si="22"/>
        <v>0</v>
      </c>
      <c r="AX25" s="118">
        <f t="shared" ca="1" si="23"/>
        <v>0</v>
      </c>
      <c r="AY25" s="28">
        <f t="shared" ca="1" si="24"/>
        <v>0</v>
      </c>
      <c r="AZ25" s="28">
        <f t="shared" ca="1" si="25"/>
        <v>0</v>
      </c>
      <c r="BA25" s="28">
        <f t="shared" ca="1" si="26"/>
        <v>0</v>
      </c>
      <c r="BB25" s="28">
        <f t="shared" ca="1" si="27"/>
        <v>0</v>
      </c>
      <c r="BC25" s="113" t="str">
        <f t="shared" ca="1" si="28"/>
        <v/>
      </c>
      <c r="BD25" s="33" t="str">
        <f t="shared" ca="1" si="29"/>
        <v/>
      </c>
      <c r="BE25" s="33" t="str">
        <f t="shared" ca="1" si="30"/>
        <v/>
      </c>
      <c r="BF25" s="33" t="str">
        <f t="shared" ca="1" si="31"/>
        <v/>
      </c>
      <c r="BG25" s="33" t="str">
        <f t="shared" ca="1" si="32"/>
        <v/>
      </c>
      <c r="BH25" s="116" t="str">
        <f t="shared" ca="1" si="33"/>
        <v/>
      </c>
      <c r="BI25" s="33" t="str">
        <f t="shared" ca="1" si="34"/>
        <v/>
      </c>
      <c r="BJ25" s="33" t="str">
        <f t="shared" ca="1" si="35"/>
        <v/>
      </c>
      <c r="BK25" s="33" t="str">
        <f t="shared" ca="1" si="36"/>
        <v/>
      </c>
      <c r="BL25" s="33" t="str">
        <f t="shared" ca="1" si="37"/>
        <v/>
      </c>
      <c r="BM25" s="118" t="str">
        <f t="shared" ca="1" si="38"/>
        <v/>
      </c>
      <c r="BN25" s="28" t="str">
        <f t="shared" ca="1" si="39"/>
        <v/>
      </c>
      <c r="BO25" s="28" t="str">
        <f t="shared" ca="1" si="40"/>
        <v/>
      </c>
      <c r="BP25" s="28" t="str">
        <f t="shared" ca="1" si="41"/>
        <v/>
      </c>
      <c r="BQ25" s="28" t="str">
        <f t="shared" ca="1" si="42"/>
        <v/>
      </c>
      <c r="BR25" s="121" t="str">
        <f t="shared" si="8"/>
        <v/>
      </c>
      <c r="BS25" s="122" t="str">
        <f t="shared" ca="1" si="43"/>
        <v/>
      </c>
      <c r="BT25" s="114" t="str">
        <f t="shared" ca="1" si="44"/>
        <v/>
      </c>
      <c r="BU25" s="54" t="str">
        <f t="shared" ca="1" si="45"/>
        <v/>
      </c>
      <c r="BV25" s="54" t="str">
        <f t="shared" ca="1" si="46"/>
        <v/>
      </c>
      <c r="BW25" s="54" t="str">
        <f t="shared" ca="1" si="47"/>
        <v/>
      </c>
      <c r="BX25" s="54" t="str">
        <f t="shared" ca="1" si="48"/>
        <v/>
      </c>
      <c r="BY25" s="124" t="str">
        <f t="shared" ca="1" si="49"/>
        <v/>
      </c>
      <c r="CA25" s="31" t="str">
        <f t="shared" ca="1" si="50"/>
        <v/>
      </c>
    </row>
    <row r="26" spans="1:79" s="28" customFormat="1" ht="14.1" customHeight="1" x14ac:dyDescent="0.3">
      <c r="A26" s="100" t="str">
        <f t="shared" ca="1" si="14"/>
        <v/>
      </c>
      <c r="B26" s="29"/>
      <c r="C26" s="29"/>
      <c r="D26" s="29"/>
      <c r="E26" s="29" t="s">
        <v>332</v>
      </c>
      <c r="F26" s="29"/>
      <c r="G26" s="29"/>
      <c r="H26" s="29"/>
      <c r="I26" s="29"/>
      <c r="J26" s="29"/>
      <c r="L26" s="55">
        <v>707</v>
      </c>
      <c r="M26" s="52">
        <f t="shared" si="15"/>
        <v>0</v>
      </c>
      <c r="N26" s="56"/>
      <c r="O26" s="56"/>
      <c r="P26" s="56"/>
      <c r="Q26" s="56"/>
      <c r="R26" s="56"/>
      <c r="AB26" s="28">
        <v>26</v>
      </c>
      <c r="AC26" s="107"/>
      <c r="AE26" s="108"/>
      <c r="AF26" s="103"/>
      <c r="AG26" s="103"/>
      <c r="AH26" s="103"/>
      <c r="AI26" s="103"/>
      <c r="AJ26" s="107"/>
      <c r="AO26" s="107"/>
      <c r="AQ26" s="107">
        <f t="shared" si="17"/>
        <v>3</v>
      </c>
      <c r="AR26" s="28" t="str">
        <f>IF($AQ27&gt;$AQ26, IFERROR(MATCH($AQ26, $AQ27:$AQ$122, 0)-1, ROW($AR$122)-ROW()), "")</f>
        <v/>
      </c>
      <c r="AS26" s="107">
        <f t="shared" ca="1" si="18"/>
        <v>0</v>
      </c>
      <c r="AT26" s="28">
        <f t="shared" ca="1" si="19"/>
        <v>0</v>
      </c>
      <c r="AU26" s="28">
        <f t="shared" ca="1" si="20"/>
        <v>0</v>
      </c>
      <c r="AV26" s="28">
        <f t="shared" ca="1" si="21"/>
        <v>0</v>
      </c>
      <c r="AW26" s="28">
        <f t="shared" ca="1" si="22"/>
        <v>0</v>
      </c>
      <c r="AX26" s="118">
        <f t="shared" ca="1" si="23"/>
        <v>0</v>
      </c>
      <c r="AY26" s="28">
        <f t="shared" ca="1" si="24"/>
        <v>0</v>
      </c>
      <c r="AZ26" s="28">
        <f t="shared" ca="1" si="25"/>
        <v>0</v>
      </c>
      <c r="BA26" s="28">
        <f t="shared" ca="1" si="26"/>
        <v>0</v>
      </c>
      <c r="BB26" s="28">
        <f t="shared" ca="1" si="27"/>
        <v>0</v>
      </c>
      <c r="BC26" s="113" t="str">
        <f t="shared" ca="1" si="28"/>
        <v/>
      </c>
      <c r="BD26" s="33" t="str">
        <f t="shared" ca="1" si="29"/>
        <v/>
      </c>
      <c r="BE26" s="33" t="str">
        <f t="shared" ca="1" si="30"/>
        <v/>
      </c>
      <c r="BF26" s="33" t="str">
        <f t="shared" ca="1" si="31"/>
        <v/>
      </c>
      <c r="BG26" s="33" t="str">
        <f t="shared" ca="1" si="32"/>
        <v/>
      </c>
      <c r="BH26" s="116" t="str">
        <f t="shared" ca="1" si="33"/>
        <v/>
      </c>
      <c r="BI26" s="33" t="str">
        <f t="shared" ca="1" si="34"/>
        <v/>
      </c>
      <c r="BJ26" s="33" t="str">
        <f t="shared" ca="1" si="35"/>
        <v/>
      </c>
      <c r="BK26" s="33" t="str">
        <f t="shared" ca="1" si="36"/>
        <v/>
      </c>
      <c r="BL26" s="33" t="str">
        <f t="shared" ca="1" si="37"/>
        <v/>
      </c>
      <c r="BM26" s="118" t="str">
        <f t="shared" ca="1" si="38"/>
        <v/>
      </c>
      <c r="BN26" s="28" t="str">
        <f t="shared" ca="1" si="39"/>
        <v/>
      </c>
      <c r="BO26" s="28" t="str">
        <f t="shared" ca="1" si="40"/>
        <v/>
      </c>
      <c r="BP26" s="28" t="str">
        <f t="shared" ca="1" si="41"/>
        <v/>
      </c>
      <c r="BQ26" s="28" t="str">
        <f t="shared" ca="1" si="42"/>
        <v/>
      </c>
      <c r="BR26" s="121" t="str">
        <f t="shared" si="8"/>
        <v/>
      </c>
      <c r="BS26" s="122" t="str">
        <f t="shared" ca="1" si="43"/>
        <v/>
      </c>
      <c r="BT26" s="114" t="str">
        <f t="shared" ca="1" si="44"/>
        <v/>
      </c>
      <c r="BU26" s="54" t="str">
        <f t="shared" ca="1" si="45"/>
        <v/>
      </c>
      <c r="BV26" s="54" t="str">
        <f t="shared" ca="1" si="46"/>
        <v/>
      </c>
      <c r="BW26" s="54" t="str">
        <f t="shared" ca="1" si="47"/>
        <v/>
      </c>
      <c r="BX26" s="54" t="str">
        <f t="shared" ca="1" si="48"/>
        <v/>
      </c>
      <c r="BY26" s="124" t="str">
        <f t="shared" ca="1" si="49"/>
        <v/>
      </c>
      <c r="CA26" s="31" t="str">
        <f t="shared" ca="1" si="50"/>
        <v/>
      </c>
    </row>
    <row r="27" spans="1:79" s="28" customFormat="1" ht="14.1" customHeight="1" x14ac:dyDescent="0.3">
      <c r="A27" s="100" t="str">
        <f t="shared" ca="1" si="14"/>
        <v/>
      </c>
      <c r="B27" s="29"/>
      <c r="C27" s="29" t="s">
        <v>38</v>
      </c>
      <c r="D27" s="29" t="s">
        <v>38</v>
      </c>
      <c r="E27" s="29" t="s">
        <v>107</v>
      </c>
      <c r="F27" s="29"/>
      <c r="G27" s="29"/>
      <c r="H27" s="29"/>
      <c r="I27" s="29"/>
      <c r="J27" s="29"/>
      <c r="L27" s="55">
        <v>708</v>
      </c>
      <c r="M27" s="52">
        <f t="shared" si="15"/>
        <v>0</v>
      </c>
      <c r="N27" s="56"/>
      <c r="O27" s="56"/>
      <c r="P27" s="56"/>
      <c r="Q27" s="56"/>
      <c r="R27" s="56"/>
      <c r="AB27" s="28">
        <v>27</v>
      </c>
      <c r="AC27" s="107"/>
      <c r="AD27" s="28">
        <v>1</v>
      </c>
      <c r="AE27" s="108"/>
      <c r="AF27" s="103"/>
      <c r="AG27" s="103"/>
      <c r="AH27" s="103"/>
      <c r="AI27" s="103"/>
      <c r="AJ27" s="107"/>
      <c r="AO27" s="107"/>
      <c r="AQ27" s="107">
        <f t="shared" si="17"/>
        <v>3</v>
      </c>
      <c r="AR27" s="28" t="str">
        <f>IF($AQ28&gt;$AQ27, IFERROR(MATCH($AQ27, $AQ28:$AQ$122, 0)-1, ROW($AR$122)-ROW()), "")</f>
        <v/>
      </c>
      <c r="AS27" s="107">
        <f t="shared" ca="1" si="18"/>
        <v>0</v>
      </c>
      <c r="AT27" s="28">
        <f t="shared" ca="1" si="19"/>
        <v>0</v>
      </c>
      <c r="AU27" s="28">
        <f t="shared" ca="1" si="20"/>
        <v>0</v>
      </c>
      <c r="AV27" s="28">
        <f t="shared" ca="1" si="21"/>
        <v>0</v>
      </c>
      <c r="AW27" s="28">
        <f t="shared" ca="1" si="22"/>
        <v>0</v>
      </c>
      <c r="AX27" s="118">
        <f t="shared" ca="1" si="23"/>
        <v>0</v>
      </c>
      <c r="AY27" s="28">
        <f t="shared" ca="1" si="24"/>
        <v>0</v>
      </c>
      <c r="AZ27" s="28">
        <f t="shared" ca="1" si="25"/>
        <v>0</v>
      </c>
      <c r="BA27" s="28">
        <f t="shared" ca="1" si="26"/>
        <v>0</v>
      </c>
      <c r="BB27" s="28">
        <f t="shared" ca="1" si="27"/>
        <v>0</v>
      </c>
      <c r="BC27" s="113" t="str">
        <f t="shared" ca="1" si="28"/>
        <v/>
      </c>
      <c r="BD27" s="33" t="str">
        <f t="shared" ca="1" si="29"/>
        <v/>
      </c>
      <c r="BE27" s="33" t="str">
        <f t="shared" ca="1" si="30"/>
        <v/>
      </c>
      <c r="BF27" s="33" t="str">
        <f t="shared" ca="1" si="31"/>
        <v/>
      </c>
      <c r="BG27" s="33" t="str">
        <f t="shared" ca="1" si="32"/>
        <v/>
      </c>
      <c r="BH27" s="116" t="str">
        <f t="shared" ca="1" si="33"/>
        <v/>
      </c>
      <c r="BI27" s="33" t="str">
        <f t="shared" ca="1" si="34"/>
        <v/>
      </c>
      <c r="BJ27" s="33" t="str">
        <f t="shared" ca="1" si="35"/>
        <v/>
      </c>
      <c r="BK27" s="33" t="str">
        <f t="shared" ca="1" si="36"/>
        <v/>
      </c>
      <c r="BL27" s="33" t="str">
        <f t="shared" ca="1" si="37"/>
        <v/>
      </c>
      <c r="BM27" s="118" t="str">
        <f t="shared" ca="1" si="38"/>
        <v/>
      </c>
      <c r="BN27" s="28" t="str">
        <f t="shared" ca="1" si="39"/>
        <v/>
      </c>
      <c r="BO27" s="28" t="str">
        <f t="shared" ca="1" si="40"/>
        <v/>
      </c>
      <c r="BP27" s="28" t="str">
        <f t="shared" ca="1" si="41"/>
        <v/>
      </c>
      <c r="BQ27" s="28" t="str">
        <f t="shared" ca="1" si="42"/>
        <v/>
      </c>
      <c r="BR27" s="121" t="str">
        <f t="shared" si="8"/>
        <v/>
      </c>
      <c r="BS27" s="122" t="str">
        <f t="shared" ca="1" si="43"/>
        <v/>
      </c>
      <c r="BT27" s="114" t="str">
        <f t="shared" ca="1" si="44"/>
        <v/>
      </c>
      <c r="BU27" s="54" t="str">
        <f t="shared" ca="1" si="45"/>
        <v/>
      </c>
      <c r="BV27" s="54" t="str">
        <f t="shared" ca="1" si="46"/>
        <v/>
      </c>
      <c r="BW27" s="54" t="str">
        <f t="shared" ca="1" si="47"/>
        <v/>
      </c>
      <c r="BX27" s="54" t="str">
        <f t="shared" ca="1" si="48"/>
        <v/>
      </c>
      <c r="BY27" s="124" t="str">
        <f t="shared" ca="1" si="49"/>
        <v/>
      </c>
      <c r="CA27" s="31" t="str">
        <f t="shared" ca="1" si="50"/>
        <v/>
      </c>
    </row>
    <row r="28" spans="1:79" s="28" customFormat="1" ht="14.1" customHeight="1" x14ac:dyDescent="0.3">
      <c r="A28" s="100" t="str">
        <f t="shared" ca="1" si="14"/>
        <v/>
      </c>
      <c r="B28" s="29"/>
      <c r="C28" s="29" t="s">
        <v>38</v>
      </c>
      <c r="D28" s="29" t="s">
        <v>29</v>
      </c>
      <c r="E28" s="29"/>
      <c r="F28" s="29"/>
      <c r="G28" s="29"/>
      <c r="H28" s="29"/>
      <c r="I28" s="29"/>
      <c r="J28" s="29"/>
      <c r="L28" s="55">
        <v>71</v>
      </c>
      <c r="M28" s="52">
        <f t="shared" si="15"/>
        <v>0</v>
      </c>
      <c r="N28" s="56"/>
      <c r="O28" s="56"/>
      <c r="P28" s="56"/>
      <c r="Q28" s="56"/>
      <c r="R28" s="56"/>
      <c r="AB28" s="28">
        <v>28</v>
      </c>
      <c r="AC28" s="107">
        <v>1</v>
      </c>
      <c r="AE28" s="108"/>
      <c r="AF28" s="103"/>
      <c r="AG28" s="103"/>
      <c r="AH28" s="103"/>
      <c r="AI28" s="103"/>
      <c r="AJ28" s="107"/>
      <c r="AO28" s="107"/>
      <c r="AQ28" s="107">
        <f t="shared" si="17"/>
        <v>2</v>
      </c>
      <c r="AR28" s="28" t="str">
        <f>IF($AQ29&gt;$AQ28, IFERROR(MATCH($AQ28, $AQ29:$AQ$122, 0)-1, ROW($AR$122)-ROW()), "")</f>
        <v/>
      </c>
      <c r="AS28" s="107">
        <f t="shared" ca="1" si="18"/>
        <v>0</v>
      </c>
      <c r="AT28" s="28">
        <f t="shared" ca="1" si="19"/>
        <v>0</v>
      </c>
      <c r="AU28" s="28">
        <f t="shared" ca="1" si="20"/>
        <v>0</v>
      </c>
      <c r="AV28" s="28">
        <f t="shared" ca="1" si="21"/>
        <v>0</v>
      </c>
      <c r="AW28" s="28">
        <f t="shared" ca="1" si="22"/>
        <v>0</v>
      </c>
      <c r="AX28" s="118">
        <f t="shared" ca="1" si="23"/>
        <v>0</v>
      </c>
      <c r="AY28" s="28">
        <f t="shared" ca="1" si="24"/>
        <v>0</v>
      </c>
      <c r="AZ28" s="28">
        <f t="shared" ca="1" si="25"/>
        <v>0</v>
      </c>
      <c r="BA28" s="28">
        <f t="shared" ca="1" si="26"/>
        <v>0</v>
      </c>
      <c r="BB28" s="28">
        <f t="shared" ca="1" si="27"/>
        <v>0</v>
      </c>
      <c r="BC28" s="113" t="str">
        <f t="shared" ca="1" si="28"/>
        <v/>
      </c>
      <c r="BD28" s="33" t="str">
        <f t="shared" ca="1" si="29"/>
        <v/>
      </c>
      <c r="BE28" s="33" t="str">
        <f t="shared" ca="1" si="30"/>
        <v/>
      </c>
      <c r="BF28" s="33" t="str">
        <f t="shared" ca="1" si="31"/>
        <v/>
      </c>
      <c r="BG28" s="33" t="str">
        <f t="shared" ca="1" si="32"/>
        <v/>
      </c>
      <c r="BH28" s="116" t="str">
        <f t="shared" ca="1" si="33"/>
        <v/>
      </c>
      <c r="BI28" s="33" t="str">
        <f t="shared" ca="1" si="34"/>
        <v/>
      </c>
      <c r="BJ28" s="33" t="str">
        <f t="shared" ca="1" si="35"/>
        <v/>
      </c>
      <c r="BK28" s="33" t="str">
        <f t="shared" ca="1" si="36"/>
        <v/>
      </c>
      <c r="BL28" s="33" t="str">
        <f t="shared" ca="1" si="37"/>
        <v/>
      </c>
      <c r="BM28" s="118" t="str">
        <f t="shared" ca="1" si="38"/>
        <v/>
      </c>
      <c r="BN28" s="28" t="str">
        <f t="shared" ca="1" si="39"/>
        <v/>
      </c>
      <c r="BO28" s="28" t="str">
        <f t="shared" ca="1" si="40"/>
        <v/>
      </c>
      <c r="BP28" s="28" t="str">
        <f t="shared" ca="1" si="41"/>
        <v/>
      </c>
      <c r="BQ28" s="28" t="str">
        <f t="shared" ca="1" si="42"/>
        <v/>
      </c>
      <c r="BR28" s="121" t="str">
        <f t="shared" si="8"/>
        <v/>
      </c>
      <c r="BS28" s="122" t="str">
        <f t="shared" ca="1" si="43"/>
        <v/>
      </c>
      <c r="BT28" s="114" t="str">
        <f t="shared" ca="1" si="44"/>
        <v/>
      </c>
      <c r="BU28" s="54" t="str">
        <f t="shared" ca="1" si="45"/>
        <v/>
      </c>
      <c r="BV28" s="54" t="str">
        <f t="shared" ca="1" si="46"/>
        <v/>
      </c>
      <c r="BW28" s="54" t="str">
        <f t="shared" ca="1" si="47"/>
        <v/>
      </c>
      <c r="BX28" s="54" t="str">
        <f t="shared" ca="1" si="48"/>
        <v/>
      </c>
      <c r="BY28" s="124" t="str">
        <f t="shared" ca="1" si="49"/>
        <v/>
      </c>
      <c r="CA28" s="31" t="str">
        <f t="shared" ca="1" si="50"/>
        <v/>
      </c>
    </row>
    <row r="29" spans="1:79" s="28" customFormat="1" ht="14.1" customHeight="1" x14ac:dyDescent="0.3">
      <c r="A29" s="100" t="str">
        <f t="shared" ca="1" si="14"/>
        <v/>
      </c>
      <c r="B29" s="29"/>
      <c r="C29" s="29" t="s">
        <v>38</v>
      </c>
      <c r="D29" s="29" t="s">
        <v>6</v>
      </c>
      <c r="E29" s="29"/>
      <c r="F29" s="29"/>
      <c r="G29" s="29"/>
      <c r="H29" s="29"/>
      <c r="I29" s="29"/>
      <c r="J29" s="29"/>
      <c r="L29" s="55">
        <v>72</v>
      </c>
      <c r="M29" s="52">
        <f t="shared" si="15"/>
        <v>0</v>
      </c>
      <c r="N29" s="56"/>
      <c r="O29" s="56"/>
      <c r="P29" s="56"/>
      <c r="Q29" s="56"/>
      <c r="R29" s="56"/>
      <c r="AB29" s="28">
        <v>29</v>
      </c>
      <c r="AC29" s="107"/>
      <c r="AE29" s="108"/>
      <c r="AF29" s="103"/>
      <c r="AG29" s="103"/>
      <c r="AH29" s="103"/>
      <c r="AI29" s="103"/>
      <c r="AJ29" s="107"/>
      <c r="AO29" s="107"/>
      <c r="AQ29" s="107">
        <f t="shared" si="17"/>
        <v>2</v>
      </c>
      <c r="AR29" s="28" t="str">
        <f>IF($AQ30&gt;$AQ29, IFERROR(MATCH($AQ29, $AQ30:$AQ$122, 0)-1, ROW($AR$122)-ROW()), "")</f>
        <v/>
      </c>
      <c r="AS29" s="107">
        <f t="shared" ca="1" si="18"/>
        <v>0</v>
      </c>
      <c r="AT29" s="28">
        <f t="shared" ca="1" si="19"/>
        <v>0</v>
      </c>
      <c r="AU29" s="28">
        <f t="shared" ca="1" si="20"/>
        <v>0</v>
      </c>
      <c r="AV29" s="28">
        <f t="shared" ca="1" si="21"/>
        <v>0</v>
      </c>
      <c r="AW29" s="28">
        <f t="shared" ca="1" si="22"/>
        <v>0</v>
      </c>
      <c r="AX29" s="118">
        <f t="shared" ca="1" si="23"/>
        <v>0</v>
      </c>
      <c r="AY29" s="28">
        <f t="shared" ca="1" si="24"/>
        <v>0</v>
      </c>
      <c r="AZ29" s="28">
        <f t="shared" ca="1" si="25"/>
        <v>0</v>
      </c>
      <c r="BA29" s="28">
        <f t="shared" ca="1" si="26"/>
        <v>0</v>
      </c>
      <c r="BB29" s="28">
        <f t="shared" ca="1" si="27"/>
        <v>0</v>
      </c>
      <c r="BC29" s="113" t="str">
        <f t="shared" ca="1" si="28"/>
        <v/>
      </c>
      <c r="BD29" s="33" t="str">
        <f t="shared" ca="1" si="29"/>
        <v/>
      </c>
      <c r="BE29" s="33" t="str">
        <f t="shared" ca="1" si="30"/>
        <v/>
      </c>
      <c r="BF29" s="33" t="str">
        <f t="shared" ca="1" si="31"/>
        <v/>
      </c>
      <c r="BG29" s="33" t="str">
        <f t="shared" ca="1" si="32"/>
        <v/>
      </c>
      <c r="BH29" s="116" t="str">
        <f t="shared" ca="1" si="33"/>
        <v/>
      </c>
      <c r="BI29" s="33" t="str">
        <f t="shared" ca="1" si="34"/>
        <v/>
      </c>
      <c r="BJ29" s="33" t="str">
        <f t="shared" ca="1" si="35"/>
        <v/>
      </c>
      <c r="BK29" s="33" t="str">
        <f t="shared" ca="1" si="36"/>
        <v/>
      </c>
      <c r="BL29" s="33" t="str">
        <f t="shared" ca="1" si="37"/>
        <v/>
      </c>
      <c r="BM29" s="118" t="str">
        <f t="shared" ca="1" si="38"/>
        <v/>
      </c>
      <c r="BN29" s="28" t="str">
        <f t="shared" ca="1" si="39"/>
        <v/>
      </c>
      <c r="BO29" s="28" t="str">
        <f t="shared" ca="1" si="40"/>
        <v/>
      </c>
      <c r="BP29" s="28" t="str">
        <f t="shared" ca="1" si="41"/>
        <v/>
      </c>
      <c r="BQ29" s="28" t="str">
        <f t="shared" ca="1" si="42"/>
        <v/>
      </c>
      <c r="BR29" s="121" t="str">
        <f t="shared" si="8"/>
        <v/>
      </c>
      <c r="BS29" s="122" t="str">
        <f t="shared" ca="1" si="43"/>
        <v/>
      </c>
      <c r="BT29" s="114" t="str">
        <f t="shared" ca="1" si="44"/>
        <v/>
      </c>
      <c r="BU29" s="54" t="str">
        <f t="shared" ca="1" si="45"/>
        <v/>
      </c>
      <c r="BV29" s="54" t="str">
        <f t="shared" ca="1" si="46"/>
        <v/>
      </c>
      <c r="BW29" s="54" t="str">
        <f t="shared" ca="1" si="47"/>
        <v/>
      </c>
      <c r="BX29" s="54" t="str">
        <f t="shared" ca="1" si="48"/>
        <v/>
      </c>
      <c r="BY29" s="124" t="str">
        <f t="shared" ca="1" si="49"/>
        <v/>
      </c>
      <c r="CA29" s="31" t="str">
        <f t="shared" ca="1" si="50"/>
        <v/>
      </c>
    </row>
    <row r="30" spans="1:79" s="28" customFormat="1" ht="14.1" customHeight="1" x14ac:dyDescent="0.3">
      <c r="A30" s="100" t="str">
        <f t="shared" ca="1" si="14"/>
        <v/>
      </c>
      <c r="B30" s="29"/>
      <c r="C30" s="29" t="s">
        <v>38</v>
      </c>
      <c r="D30" s="29" t="s">
        <v>30</v>
      </c>
      <c r="E30" s="29"/>
      <c r="F30" s="29"/>
      <c r="G30" s="29"/>
      <c r="H30" s="29"/>
      <c r="I30" s="29"/>
      <c r="J30" s="29"/>
      <c r="L30" s="55">
        <v>73</v>
      </c>
      <c r="M30" s="52">
        <f t="shared" si="15"/>
        <v>0</v>
      </c>
      <c r="N30" s="56">
        <f>SUM(N31,N32,N33,N34,N72,N79,N80)</f>
        <v>0</v>
      </c>
      <c r="O30" s="56">
        <f>SUM(O31,O32,O33,O34,O72,O79,O80)</f>
        <v>0</v>
      </c>
      <c r="P30" s="56">
        <f>SUM(P31,P32,P33,P34,P72,P79,P80)</f>
        <v>0</v>
      </c>
      <c r="Q30" s="56">
        <f>SUM(Q31,Q32,Q33,Q34,Q72,Q79,Q80)</f>
        <v>0</v>
      </c>
      <c r="R30" s="56">
        <f>SUM(R31,R32,R33,R34,R72,R79,R80)</f>
        <v>0</v>
      </c>
      <c r="AB30" s="28">
        <v>30</v>
      </c>
      <c r="AC30" s="107"/>
      <c r="AE30" s="108"/>
      <c r="AF30" s="103"/>
      <c r="AG30" s="103"/>
      <c r="AH30" s="103"/>
      <c r="AI30" s="103"/>
      <c r="AJ30" s="107"/>
      <c r="AO30" s="107"/>
      <c r="AQ30" s="107">
        <f t="shared" si="17"/>
        <v>2</v>
      </c>
      <c r="AR30" s="28">
        <f>IF($AQ31&gt;$AQ30, IFERROR(MATCH($AQ30, $AQ31:$AQ$122, 0)-1, ROW($AR$122)-ROW()), "")</f>
        <v>50</v>
      </c>
      <c r="AS30" s="107">
        <f t="shared" ca="1" si="18"/>
        <v>0</v>
      </c>
      <c r="AT30" s="28">
        <f t="shared" ca="1" si="19"/>
        <v>0</v>
      </c>
      <c r="AU30" s="28">
        <f t="shared" ca="1" si="20"/>
        <v>0</v>
      </c>
      <c r="AV30" s="28">
        <f t="shared" ca="1" si="21"/>
        <v>0</v>
      </c>
      <c r="AW30" s="28">
        <f t="shared" ca="1" si="22"/>
        <v>0</v>
      </c>
      <c r="AX30" s="118">
        <f t="shared" ca="1" si="23"/>
        <v>0</v>
      </c>
      <c r="AY30" s="28">
        <f t="shared" ca="1" si="24"/>
        <v>0</v>
      </c>
      <c r="AZ30" s="28">
        <f t="shared" ca="1" si="25"/>
        <v>0</v>
      </c>
      <c r="BA30" s="28">
        <f t="shared" ca="1" si="26"/>
        <v>0</v>
      </c>
      <c r="BB30" s="28">
        <f t="shared" ca="1" si="27"/>
        <v>0</v>
      </c>
      <c r="BC30" s="113" t="str">
        <f t="shared" ca="1" si="28"/>
        <v/>
      </c>
      <c r="BD30" s="33" t="str">
        <f t="shared" ca="1" si="29"/>
        <v/>
      </c>
      <c r="BE30" s="33" t="str">
        <f t="shared" ca="1" si="30"/>
        <v/>
      </c>
      <c r="BF30" s="33" t="str">
        <f t="shared" ca="1" si="31"/>
        <v/>
      </c>
      <c r="BG30" s="33" t="str">
        <f t="shared" ca="1" si="32"/>
        <v/>
      </c>
      <c r="BH30" s="116" t="str">
        <f t="shared" ca="1" si="33"/>
        <v/>
      </c>
      <c r="BI30" s="33" t="str">
        <f t="shared" ca="1" si="34"/>
        <v/>
      </c>
      <c r="BJ30" s="33" t="str">
        <f t="shared" ca="1" si="35"/>
        <v/>
      </c>
      <c r="BK30" s="33" t="str">
        <f t="shared" ca="1" si="36"/>
        <v/>
      </c>
      <c r="BL30" s="33" t="str">
        <f t="shared" ca="1" si="37"/>
        <v/>
      </c>
      <c r="BM30" s="118" t="str">
        <f t="shared" ca="1" si="38"/>
        <v/>
      </c>
      <c r="BN30" s="28" t="str">
        <f t="shared" ca="1" si="39"/>
        <v/>
      </c>
      <c r="BO30" s="28" t="str">
        <f t="shared" ca="1" si="40"/>
        <v/>
      </c>
      <c r="BP30" s="28" t="str">
        <f t="shared" ca="1" si="41"/>
        <v/>
      </c>
      <c r="BQ30" s="28" t="str">
        <f t="shared" ca="1" si="42"/>
        <v/>
      </c>
      <c r="BR30" s="121" t="str">
        <f t="shared" si="8"/>
        <v/>
      </c>
      <c r="BS30" s="122" t="str">
        <f t="shared" ca="1" si="43"/>
        <v/>
      </c>
      <c r="BT30" s="114" t="str">
        <f t="shared" ca="1" si="44"/>
        <v/>
      </c>
      <c r="BU30" s="54" t="str">
        <f t="shared" ca="1" si="45"/>
        <v/>
      </c>
      <c r="BV30" s="54" t="str">
        <f t="shared" ca="1" si="46"/>
        <v/>
      </c>
      <c r="BW30" s="54" t="str">
        <f t="shared" ca="1" si="47"/>
        <v/>
      </c>
      <c r="BX30" s="54" t="str">
        <f t="shared" ca="1" si="48"/>
        <v/>
      </c>
      <c r="BY30" s="124" t="str">
        <f t="shared" ca="1" si="49"/>
        <v/>
      </c>
      <c r="CA30" s="31" t="str">
        <f t="shared" ca="1" si="50"/>
        <v/>
      </c>
    </row>
    <row r="31" spans="1:79" s="28" customFormat="1" ht="14.1" customHeight="1" x14ac:dyDescent="0.3">
      <c r="A31" s="100" t="str">
        <f t="shared" ca="1" si="14"/>
        <v/>
      </c>
      <c r="B31" s="29"/>
      <c r="C31" s="29" t="s">
        <v>38</v>
      </c>
      <c r="D31" s="29" t="s">
        <v>38</v>
      </c>
      <c r="E31" s="29" t="s">
        <v>108</v>
      </c>
      <c r="F31" s="29"/>
      <c r="G31" s="29"/>
      <c r="H31" s="29"/>
      <c r="I31" s="29"/>
      <c r="J31" s="29"/>
      <c r="L31" s="55">
        <v>730</v>
      </c>
      <c r="M31" s="52">
        <f t="shared" si="15"/>
        <v>0</v>
      </c>
      <c r="N31" s="56"/>
      <c r="O31" s="56"/>
      <c r="P31" s="56"/>
      <c r="Q31" s="56"/>
      <c r="R31" s="56"/>
      <c r="AB31" s="28">
        <v>31</v>
      </c>
      <c r="AC31" s="107"/>
      <c r="AE31" s="108"/>
      <c r="AF31" s="103"/>
      <c r="AG31" s="103"/>
      <c r="AH31" s="103"/>
      <c r="AI31" s="103"/>
      <c r="AJ31" s="107"/>
      <c r="AO31" s="107"/>
      <c r="AQ31" s="107">
        <f t="shared" si="17"/>
        <v>3</v>
      </c>
      <c r="AR31" s="28" t="str">
        <f>IF($AQ32&gt;$AQ31, IFERROR(MATCH($AQ31, $AQ32:$AQ$122, 0)-1, ROW($AR$122)-ROW()), "")</f>
        <v/>
      </c>
      <c r="AS31" s="107">
        <f t="shared" ca="1" si="18"/>
        <v>0</v>
      </c>
      <c r="AT31" s="28">
        <f t="shared" ca="1" si="19"/>
        <v>0</v>
      </c>
      <c r="AU31" s="28">
        <f t="shared" ca="1" si="20"/>
        <v>0</v>
      </c>
      <c r="AV31" s="28">
        <f t="shared" ca="1" si="21"/>
        <v>0</v>
      </c>
      <c r="AW31" s="28">
        <f t="shared" ca="1" si="22"/>
        <v>0</v>
      </c>
      <c r="AX31" s="118">
        <f t="shared" ca="1" si="23"/>
        <v>0</v>
      </c>
      <c r="AY31" s="28">
        <f t="shared" ca="1" si="24"/>
        <v>0</v>
      </c>
      <c r="AZ31" s="28">
        <f t="shared" ca="1" si="25"/>
        <v>0</v>
      </c>
      <c r="BA31" s="28">
        <f t="shared" ca="1" si="26"/>
        <v>0</v>
      </c>
      <c r="BB31" s="28">
        <f t="shared" ca="1" si="27"/>
        <v>0</v>
      </c>
      <c r="BC31" s="113" t="str">
        <f t="shared" ca="1" si="28"/>
        <v/>
      </c>
      <c r="BD31" s="33" t="str">
        <f t="shared" ca="1" si="29"/>
        <v/>
      </c>
      <c r="BE31" s="33" t="str">
        <f t="shared" ca="1" si="30"/>
        <v/>
      </c>
      <c r="BF31" s="33" t="str">
        <f t="shared" ca="1" si="31"/>
        <v/>
      </c>
      <c r="BG31" s="33" t="str">
        <f t="shared" ca="1" si="32"/>
        <v/>
      </c>
      <c r="BH31" s="116" t="str">
        <f t="shared" ca="1" si="33"/>
        <v/>
      </c>
      <c r="BI31" s="33" t="str">
        <f t="shared" ca="1" si="34"/>
        <v/>
      </c>
      <c r="BJ31" s="33" t="str">
        <f t="shared" ca="1" si="35"/>
        <v/>
      </c>
      <c r="BK31" s="33" t="str">
        <f t="shared" ca="1" si="36"/>
        <v/>
      </c>
      <c r="BL31" s="33" t="str">
        <f t="shared" ca="1" si="37"/>
        <v/>
      </c>
      <c r="BM31" s="118" t="str">
        <f t="shared" ca="1" si="38"/>
        <v/>
      </c>
      <c r="BN31" s="28" t="str">
        <f t="shared" ca="1" si="39"/>
        <v/>
      </c>
      <c r="BO31" s="28" t="str">
        <f t="shared" ca="1" si="40"/>
        <v/>
      </c>
      <c r="BP31" s="28" t="str">
        <f t="shared" ca="1" si="41"/>
        <v/>
      </c>
      <c r="BQ31" s="28" t="str">
        <f t="shared" ca="1" si="42"/>
        <v/>
      </c>
      <c r="BR31" s="121" t="str">
        <f t="shared" si="8"/>
        <v/>
      </c>
      <c r="BS31" s="122" t="str">
        <f t="shared" ca="1" si="43"/>
        <v/>
      </c>
      <c r="BT31" s="114" t="str">
        <f t="shared" ca="1" si="44"/>
        <v/>
      </c>
      <c r="BU31" s="54" t="str">
        <f t="shared" ca="1" si="45"/>
        <v/>
      </c>
      <c r="BV31" s="54" t="str">
        <f t="shared" ca="1" si="46"/>
        <v/>
      </c>
      <c r="BW31" s="54" t="str">
        <f t="shared" ca="1" si="47"/>
        <v/>
      </c>
      <c r="BX31" s="54" t="str">
        <f t="shared" ca="1" si="48"/>
        <v/>
      </c>
      <c r="BY31" s="124" t="str">
        <f t="shared" ca="1" si="49"/>
        <v/>
      </c>
      <c r="CA31" s="31" t="str">
        <f t="shared" ca="1" si="50"/>
        <v/>
      </c>
    </row>
    <row r="32" spans="1:79" s="28" customFormat="1" ht="14.1" customHeight="1" x14ac:dyDescent="0.3">
      <c r="A32" s="100" t="str">
        <f t="shared" ca="1" si="14"/>
        <v/>
      </c>
      <c r="B32" s="29"/>
      <c r="C32" s="29" t="s">
        <v>38</v>
      </c>
      <c r="D32" s="29" t="s">
        <v>38</v>
      </c>
      <c r="E32" s="28" t="s">
        <v>109</v>
      </c>
      <c r="L32" s="55">
        <v>731</v>
      </c>
      <c r="M32" s="52">
        <f t="shared" si="15"/>
        <v>0</v>
      </c>
      <c r="N32" s="56"/>
      <c r="O32" s="56"/>
      <c r="P32" s="56"/>
      <c r="Q32" s="56"/>
      <c r="R32" s="56"/>
      <c r="AB32" s="28">
        <v>32</v>
      </c>
      <c r="AC32" s="107"/>
      <c r="AE32" s="108"/>
      <c r="AF32" s="103"/>
      <c r="AG32" s="103"/>
      <c r="AH32" s="103"/>
      <c r="AI32" s="103"/>
      <c r="AJ32" s="107"/>
      <c r="AO32" s="107"/>
      <c r="AQ32" s="107">
        <f t="shared" si="17"/>
        <v>3</v>
      </c>
      <c r="AR32" s="28" t="str">
        <f>IF($AQ33&gt;$AQ32, IFERROR(MATCH($AQ32, $AQ33:$AQ$122, 0)-1, ROW($AR$122)-ROW()), "")</f>
        <v/>
      </c>
      <c r="AS32" s="107">
        <f t="shared" ca="1" si="18"/>
        <v>0</v>
      </c>
      <c r="AT32" s="28">
        <f t="shared" ca="1" si="19"/>
        <v>0</v>
      </c>
      <c r="AU32" s="28">
        <f t="shared" ca="1" si="20"/>
        <v>0</v>
      </c>
      <c r="AV32" s="28">
        <f t="shared" ca="1" si="21"/>
        <v>0</v>
      </c>
      <c r="AW32" s="28">
        <f t="shared" ca="1" si="22"/>
        <v>0</v>
      </c>
      <c r="AX32" s="118">
        <f t="shared" ca="1" si="23"/>
        <v>0</v>
      </c>
      <c r="AY32" s="28">
        <f t="shared" ca="1" si="24"/>
        <v>0</v>
      </c>
      <c r="AZ32" s="28">
        <f t="shared" ca="1" si="25"/>
        <v>0</v>
      </c>
      <c r="BA32" s="28">
        <f t="shared" ca="1" si="26"/>
        <v>0</v>
      </c>
      <c r="BB32" s="28">
        <f t="shared" ca="1" si="27"/>
        <v>0</v>
      </c>
      <c r="BC32" s="113" t="str">
        <f t="shared" ca="1" si="28"/>
        <v/>
      </c>
      <c r="BD32" s="33" t="str">
        <f t="shared" ca="1" si="29"/>
        <v/>
      </c>
      <c r="BE32" s="33" t="str">
        <f t="shared" ca="1" si="30"/>
        <v/>
      </c>
      <c r="BF32" s="33" t="str">
        <f t="shared" ca="1" si="31"/>
        <v/>
      </c>
      <c r="BG32" s="33" t="str">
        <f t="shared" ca="1" si="32"/>
        <v/>
      </c>
      <c r="BH32" s="116" t="str">
        <f t="shared" ca="1" si="33"/>
        <v/>
      </c>
      <c r="BI32" s="33" t="str">
        <f t="shared" ca="1" si="34"/>
        <v/>
      </c>
      <c r="BJ32" s="33" t="str">
        <f t="shared" ca="1" si="35"/>
        <v/>
      </c>
      <c r="BK32" s="33" t="str">
        <f t="shared" ca="1" si="36"/>
        <v/>
      </c>
      <c r="BL32" s="33" t="str">
        <f t="shared" ca="1" si="37"/>
        <v/>
      </c>
      <c r="BM32" s="118" t="str">
        <f t="shared" ca="1" si="38"/>
        <v/>
      </c>
      <c r="BN32" s="28" t="str">
        <f t="shared" ca="1" si="39"/>
        <v/>
      </c>
      <c r="BO32" s="28" t="str">
        <f t="shared" ca="1" si="40"/>
        <v/>
      </c>
      <c r="BP32" s="28" t="str">
        <f t="shared" ca="1" si="41"/>
        <v/>
      </c>
      <c r="BQ32" s="28" t="str">
        <f t="shared" ca="1" si="42"/>
        <v/>
      </c>
      <c r="BR32" s="121" t="str">
        <f t="shared" si="8"/>
        <v/>
      </c>
      <c r="BS32" s="122" t="str">
        <f t="shared" ca="1" si="43"/>
        <v/>
      </c>
      <c r="BT32" s="114" t="str">
        <f t="shared" ca="1" si="44"/>
        <v/>
      </c>
      <c r="BU32" s="54" t="str">
        <f t="shared" ca="1" si="45"/>
        <v/>
      </c>
      <c r="BV32" s="54" t="str">
        <f t="shared" ca="1" si="46"/>
        <v/>
      </c>
      <c r="BW32" s="54" t="str">
        <f t="shared" ca="1" si="47"/>
        <v/>
      </c>
      <c r="BX32" s="54" t="str">
        <f t="shared" ca="1" si="48"/>
        <v/>
      </c>
      <c r="BY32" s="124" t="str">
        <f t="shared" ca="1" si="49"/>
        <v/>
      </c>
      <c r="CA32" s="31" t="str">
        <f t="shared" ca="1" si="50"/>
        <v/>
      </c>
    </row>
    <row r="33" spans="1:79" s="28" customFormat="1" ht="14.1" customHeight="1" x14ac:dyDescent="0.3">
      <c r="A33" s="100" t="str">
        <f t="shared" ca="1" si="14"/>
        <v/>
      </c>
      <c r="B33" s="29"/>
      <c r="C33" s="29" t="s">
        <v>38</v>
      </c>
      <c r="D33" s="29" t="s">
        <v>38</v>
      </c>
      <c r="E33" s="29" t="s">
        <v>110</v>
      </c>
      <c r="F33" s="29"/>
      <c r="G33" s="29"/>
      <c r="H33" s="29"/>
      <c r="I33" s="29"/>
      <c r="J33" s="29"/>
      <c r="L33" s="55">
        <v>732</v>
      </c>
      <c r="M33" s="52">
        <f t="shared" si="15"/>
        <v>0</v>
      </c>
      <c r="N33" s="56"/>
      <c r="O33" s="56"/>
      <c r="P33" s="56"/>
      <c r="Q33" s="56"/>
      <c r="R33" s="56"/>
      <c r="AB33" s="28">
        <v>33</v>
      </c>
      <c r="AC33" s="107"/>
      <c r="AE33" s="108"/>
      <c r="AF33" s="103"/>
      <c r="AG33" s="103"/>
      <c r="AH33" s="103"/>
      <c r="AI33" s="103"/>
      <c r="AJ33" s="107"/>
      <c r="AO33" s="107"/>
      <c r="AQ33" s="107">
        <f t="shared" si="17"/>
        <v>3</v>
      </c>
      <c r="AR33" s="28" t="str">
        <f>IF($AQ34&gt;$AQ33, IFERROR(MATCH($AQ33, $AQ34:$AQ$122, 0)-1, ROW($AR$122)-ROW()), "")</f>
        <v/>
      </c>
      <c r="AS33" s="107">
        <f t="shared" ca="1" si="18"/>
        <v>0</v>
      </c>
      <c r="AT33" s="28">
        <f t="shared" ca="1" si="19"/>
        <v>0</v>
      </c>
      <c r="AU33" s="28">
        <f t="shared" ca="1" si="20"/>
        <v>0</v>
      </c>
      <c r="AV33" s="28">
        <f t="shared" ca="1" si="21"/>
        <v>0</v>
      </c>
      <c r="AW33" s="28">
        <f t="shared" ca="1" si="22"/>
        <v>0</v>
      </c>
      <c r="AX33" s="118">
        <f t="shared" ca="1" si="23"/>
        <v>0</v>
      </c>
      <c r="AY33" s="28">
        <f t="shared" ca="1" si="24"/>
        <v>0</v>
      </c>
      <c r="AZ33" s="28">
        <f t="shared" ca="1" si="25"/>
        <v>0</v>
      </c>
      <c r="BA33" s="28">
        <f t="shared" ca="1" si="26"/>
        <v>0</v>
      </c>
      <c r="BB33" s="28">
        <f t="shared" ca="1" si="27"/>
        <v>0</v>
      </c>
      <c r="BC33" s="113" t="str">
        <f t="shared" ca="1" si="28"/>
        <v/>
      </c>
      <c r="BD33" s="33" t="str">
        <f t="shared" ca="1" si="29"/>
        <v/>
      </c>
      <c r="BE33" s="33" t="str">
        <f t="shared" ca="1" si="30"/>
        <v/>
      </c>
      <c r="BF33" s="33" t="str">
        <f t="shared" ca="1" si="31"/>
        <v/>
      </c>
      <c r="BG33" s="33" t="str">
        <f t="shared" ca="1" si="32"/>
        <v/>
      </c>
      <c r="BH33" s="116" t="str">
        <f t="shared" ca="1" si="33"/>
        <v/>
      </c>
      <c r="BI33" s="33" t="str">
        <f t="shared" ca="1" si="34"/>
        <v/>
      </c>
      <c r="BJ33" s="33" t="str">
        <f t="shared" ca="1" si="35"/>
        <v/>
      </c>
      <c r="BK33" s="33" t="str">
        <f t="shared" ca="1" si="36"/>
        <v/>
      </c>
      <c r="BL33" s="33" t="str">
        <f t="shared" ca="1" si="37"/>
        <v/>
      </c>
      <c r="BM33" s="118" t="str">
        <f t="shared" ca="1" si="38"/>
        <v/>
      </c>
      <c r="BN33" s="28" t="str">
        <f t="shared" ca="1" si="39"/>
        <v/>
      </c>
      <c r="BO33" s="28" t="str">
        <f t="shared" ca="1" si="40"/>
        <v/>
      </c>
      <c r="BP33" s="28" t="str">
        <f t="shared" ca="1" si="41"/>
        <v/>
      </c>
      <c r="BQ33" s="28" t="str">
        <f t="shared" ca="1" si="42"/>
        <v/>
      </c>
      <c r="BR33" s="121" t="str">
        <f t="shared" si="8"/>
        <v/>
      </c>
      <c r="BS33" s="122" t="str">
        <f t="shared" ca="1" si="43"/>
        <v/>
      </c>
      <c r="BT33" s="114" t="str">
        <f t="shared" ca="1" si="44"/>
        <v/>
      </c>
      <c r="BU33" s="54" t="str">
        <f t="shared" ca="1" si="45"/>
        <v/>
      </c>
      <c r="BV33" s="54" t="str">
        <f t="shared" ca="1" si="46"/>
        <v/>
      </c>
      <c r="BW33" s="54" t="str">
        <f t="shared" ca="1" si="47"/>
        <v/>
      </c>
      <c r="BX33" s="54" t="str">
        <f t="shared" ca="1" si="48"/>
        <v/>
      </c>
      <c r="BY33" s="124" t="str">
        <f t="shared" ca="1" si="49"/>
        <v/>
      </c>
      <c r="CA33" s="31" t="str">
        <f t="shared" ca="1" si="50"/>
        <v/>
      </c>
    </row>
    <row r="34" spans="1:79" s="28" customFormat="1" ht="14.1" customHeight="1" x14ac:dyDescent="0.3">
      <c r="A34" s="100" t="str">
        <f t="shared" ca="1" si="14"/>
        <v/>
      </c>
      <c r="B34" s="29"/>
      <c r="C34" s="29" t="s">
        <v>38</v>
      </c>
      <c r="D34" s="29" t="s">
        <v>38</v>
      </c>
      <c r="E34" s="29" t="s">
        <v>111</v>
      </c>
      <c r="F34" s="29"/>
      <c r="G34" s="29"/>
      <c r="H34" s="29"/>
      <c r="I34" s="29"/>
      <c r="J34" s="29"/>
      <c r="L34" s="55">
        <v>733</v>
      </c>
      <c r="M34" s="52">
        <f t="shared" si="15"/>
        <v>0</v>
      </c>
      <c r="N34" s="56">
        <f>SUM(N35,N36,N37,N47,N54,N55,N69,N70,N71)</f>
        <v>0</v>
      </c>
      <c r="O34" s="56">
        <f>SUM(O35,O36,O37,O47,O54,O55,O69,O70,O71)</f>
        <v>0</v>
      </c>
      <c r="P34" s="56">
        <f>SUM(P35,P36,P37,P47,P54,P55,P69,P70,P71)</f>
        <v>0</v>
      </c>
      <c r="Q34" s="56">
        <f>SUM(Q35,Q36,Q37,Q47,Q54,Q55,Q69,Q70,Q71)</f>
        <v>0</v>
      </c>
      <c r="R34" s="56">
        <f>SUM(R35,R36,R37,R47,R54,R55,R69,R70,R71)</f>
        <v>0</v>
      </c>
      <c r="AB34" s="28">
        <v>34</v>
      </c>
      <c r="AC34" s="107"/>
      <c r="AE34" s="108"/>
      <c r="AF34" s="103"/>
      <c r="AG34" s="103"/>
      <c r="AH34" s="103"/>
      <c r="AI34" s="103"/>
      <c r="AJ34" s="107"/>
      <c r="AO34" s="107"/>
      <c r="AQ34" s="107">
        <f t="shared" si="17"/>
        <v>3</v>
      </c>
      <c r="AR34" s="28">
        <f>IF($AQ35&gt;$AQ34, IFERROR(MATCH($AQ34, $AQ35:$AQ$122, 0)-1, ROW($AR$122)-ROW()), "")</f>
        <v>37</v>
      </c>
      <c r="AS34" s="107">
        <f t="shared" ca="1" si="18"/>
        <v>0</v>
      </c>
      <c r="AT34" s="28">
        <f t="shared" ca="1" si="19"/>
        <v>0</v>
      </c>
      <c r="AU34" s="28">
        <f t="shared" ca="1" si="20"/>
        <v>0</v>
      </c>
      <c r="AV34" s="28">
        <f t="shared" ca="1" si="21"/>
        <v>0</v>
      </c>
      <c r="AW34" s="28">
        <f t="shared" ca="1" si="22"/>
        <v>0</v>
      </c>
      <c r="AX34" s="118">
        <f t="shared" ca="1" si="23"/>
        <v>0</v>
      </c>
      <c r="AY34" s="28">
        <f t="shared" ca="1" si="24"/>
        <v>0</v>
      </c>
      <c r="AZ34" s="28">
        <f t="shared" ca="1" si="25"/>
        <v>0</v>
      </c>
      <c r="BA34" s="28">
        <f t="shared" ca="1" si="26"/>
        <v>0</v>
      </c>
      <c r="BB34" s="28">
        <f t="shared" ca="1" si="27"/>
        <v>0</v>
      </c>
      <c r="BC34" s="113" t="str">
        <f t="shared" ca="1" si="28"/>
        <v/>
      </c>
      <c r="BD34" s="33" t="str">
        <f t="shared" ca="1" si="29"/>
        <v/>
      </c>
      <c r="BE34" s="33" t="str">
        <f t="shared" ca="1" si="30"/>
        <v/>
      </c>
      <c r="BF34" s="33" t="str">
        <f t="shared" ca="1" si="31"/>
        <v/>
      </c>
      <c r="BG34" s="33" t="str">
        <f t="shared" ca="1" si="32"/>
        <v/>
      </c>
      <c r="BH34" s="116" t="str">
        <f t="shared" ca="1" si="33"/>
        <v/>
      </c>
      <c r="BI34" s="33" t="str">
        <f t="shared" ca="1" si="34"/>
        <v/>
      </c>
      <c r="BJ34" s="33" t="str">
        <f t="shared" ca="1" si="35"/>
        <v/>
      </c>
      <c r="BK34" s="33" t="str">
        <f t="shared" ca="1" si="36"/>
        <v/>
      </c>
      <c r="BL34" s="33" t="str">
        <f t="shared" ca="1" si="37"/>
        <v/>
      </c>
      <c r="BM34" s="118" t="str">
        <f t="shared" ca="1" si="38"/>
        <v/>
      </c>
      <c r="BN34" s="28" t="str">
        <f t="shared" ca="1" si="39"/>
        <v/>
      </c>
      <c r="BO34" s="28" t="str">
        <f t="shared" ca="1" si="40"/>
        <v/>
      </c>
      <c r="BP34" s="28" t="str">
        <f t="shared" ca="1" si="41"/>
        <v/>
      </c>
      <c r="BQ34" s="28" t="str">
        <f t="shared" ca="1" si="42"/>
        <v/>
      </c>
      <c r="BR34" s="121" t="str">
        <f t="shared" si="8"/>
        <v/>
      </c>
      <c r="BS34" s="122" t="str">
        <f t="shared" ca="1" si="43"/>
        <v/>
      </c>
      <c r="BT34" s="114" t="str">
        <f t="shared" ca="1" si="44"/>
        <v/>
      </c>
      <c r="BU34" s="54" t="str">
        <f t="shared" ca="1" si="45"/>
        <v/>
      </c>
      <c r="BV34" s="54" t="str">
        <f t="shared" ca="1" si="46"/>
        <v/>
      </c>
      <c r="BW34" s="54" t="str">
        <f t="shared" ca="1" si="47"/>
        <v/>
      </c>
      <c r="BX34" s="54" t="str">
        <f t="shared" ca="1" si="48"/>
        <v/>
      </c>
      <c r="BY34" s="124" t="str">
        <f t="shared" ca="1" si="49"/>
        <v/>
      </c>
      <c r="CA34" s="31" t="str">
        <f t="shared" ca="1" si="50"/>
        <v/>
      </c>
    </row>
    <row r="35" spans="1:79" s="28" customFormat="1" ht="14.1" customHeight="1" x14ac:dyDescent="0.3">
      <c r="A35" s="100" t="str">
        <f t="shared" ca="1" si="14"/>
        <v/>
      </c>
      <c r="B35" s="29"/>
      <c r="C35" s="28" t="s">
        <v>38</v>
      </c>
      <c r="D35" s="28" t="s">
        <v>38</v>
      </c>
      <c r="E35" s="28" t="s">
        <v>38</v>
      </c>
      <c r="F35" s="28" t="s">
        <v>112</v>
      </c>
      <c r="L35" s="55">
        <v>7330</v>
      </c>
      <c r="M35" s="52">
        <f t="shared" si="15"/>
        <v>0</v>
      </c>
      <c r="N35" s="56"/>
      <c r="O35" s="56"/>
      <c r="P35" s="56"/>
      <c r="Q35" s="56"/>
      <c r="R35" s="56"/>
      <c r="AB35" s="28">
        <v>35</v>
      </c>
      <c r="AC35" s="107"/>
      <c r="AE35" s="108"/>
      <c r="AF35" s="103"/>
      <c r="AG35" s="103"/>
      <c r="AH35" s="103"/>
      <c r="AI35" s="103"/>
      <c r="AJ35" s="107"/>
      <c r="AO35" s="107"/>
      <c r="AQ35" s="107">
        <f t="shared" si="17"/>
        <v>4</v>
      </c>
      <c r="AR35" s="28" t="str">
        <f>IF($AQ36&gt;$AQ35, IFERROR(MATCH($AQ35, $AQ36:$AQ$122, 0)-1, ROW($AR$122)-ROW()), "")</f>
        <v/>
      </c>
      <c r="AS35" s="107">
        <f t="shared" ca="1" si="18"/>
        <v>0</v>
      </c>
      <c r="AT35" s="28">
        <f t="shared" ca="1" si="19"/>
        <v>0</v>
      </c>
      <c r="AU35" s="28">
        <f t="shared" ca="1" si="20"/>
        <v>0</v>
      </c>
      <c r="AV35" s="28">
        <f t="shared" ca="1" si="21"/>
        <v>0</v>
      </c>
      <c r="AW35" s="28">
        <f t="shared" ca="1" si="22"/>
        <v>0</v>
      </c>
      <c r="AX35" s="118">
        <f t="shared" ca="1" si="23"/>
        <v>0</v>
      </c>
      <c r="AY35" s="28">
        <f t="shared" ca="1" si="24"/>
        <v>0</v>
      </c>
      <c r="AZ35" s="28">
        <f t="shared" ca="1" si="25"/>
        <v>0</v>
      </c>
      <c r="BA35" s="28">
        <f t="shared" ca="1" si="26"/>
        <v>0</v>
      </c>
      <c r="BB35" s="28">
        <f t="shared" ca="1" si="27"/>
        <v>0</v>
      </c>
      <c r="BC35" s="113" t="str">
        <f t="shared" ca="1" si="28"/>
        <v/>
      </c>
      <c r="BD35" s="33" t="str">
        <f t="shared" ca="1" si="29"/>
        <v/>
      </c>
      <c r="BE35" s="33" t="str">
        <f t="shared" ca="1" si="30"/>
        <v/>
      </c>
      <c r="BF35" s="33" t="str">
        <f t="shared" ca="1" si="31"/>
        <v/>
      </c>
      <c r="BG35" s="33" t="str">
        <f t="shared" ca="1" si="32"/>
        <v/>
      </c>
      <c r="BH35" s="116" t="str">
        <f t="shared" ca="1" si="33"/>
        <v/>
      </c>
      <c r="BI35" s="33" t="str">
        <f t="shared" ca="1" si="34"/>
        <v/>
      </c>
      <c r="BJ35" s="33" t="str">
        <f t="shared" ca="1" si="35"/>
        <v/>
      </c>
      <c r="BK35" s="33" t="str">
        <f t="shared" ca="1" si="36"/>
        <v/>
      </c>
      <c r="BL35" s="33" t="str">
        <f t="shared" ca="1" si="37"/>
        <v/>
      </c>
      <c r="BM35" s="118" t="str">
        <f t="shared" ca="1" si="38"/>
        <v/>
      </c>
      <c r="BN35" s="28" t="str">
        <f t="shared" ca="1" si="39"/>
        <v/>
      </c>
      <c r="BO35" s="28" t="str">
        <f t="shared" ca="1" si="40"/>
        <v/>
      </c>
      <c r="BP35" s="28" t="str">
        <f t="shared" ca="1" si="41"/>
        <v/>
      </c>
      <c r="BQ35" s="28" t="str">
        <f t="shared" ca="1" si="42"/>
        <v/>
      </c>
      <c r="BR35" s="121" t="str">
        <f t="shared" si="8"/>
        <v/>
      </c>
      <c r="BS35" s="122" t="str">
        <f t="shared" ca="1" si="43"/>
        <v/>
      </c>
      <c r="BT35" s="114" t="str">
        <f t="shared" ca="1" si="44"/>
        <v/>
      </c>
      <c r="BU35" s="54" t="str">
        <f t="shared" ca="1" si="45"/>
        <v/>
      </c>
      <c r="BV35" s="54" t="str">
        <f t="shared" ca="1" si="46"/>
        <v/>
      </c>
      <c r="BW35" s="54" t="str">
        <f t="shared" ca="1" si="47"/>
        <v/>
      </c>
      <c r="BX35" s="54" t="str">
        <f t="shared" ca="1" si="48"/>
        <v/>
      </c>
      <c r="BY35" s="124" t="str">
        <f t="shared" ca="1" si="49"/>
        <v/>
      </c>
      <c r="CA35" s="31" t="str">
        <f t="shared" ca="1" si="50"/>
        <v/>
      </c>
    </row>
    <row r="36" spans="1:79" s="28" customFormat="1" ht="14.1" customHeight="1" x14ac:dyDescent="0.3">
      <c r="A36" s="100" t="str">
        <f t="shared" ca="1" si="14"/>
        <v/>
      </c>
      <c r="B36" s="29"/>
      <c r="C36" s="29" t="s">
        <v>38</v>
      </c>
      <c r="D36" s="28" t="s">
        <v>38</v>
      </c>
      <c r="E36" s="28" t="s">
        <v>38</v>
      </c>
      <c r="F36" s="28" t="s">
        <v>113</v>
      </c>
      <c r="L36" s="55">
        <v>7331</v>
      </c>
      <c r="M36" s="52">
        <f t="shared" si="15"/>
        <v>0</v>
      </c>
      <c r="N36" s="56"/>
      <c r="O36" s="56"/>
      <c r="P36" s="56"/>
      <c r="Q36" s="56"/>
      <c r="R36" s="56"/>
      <c r="AB36" s="28">
        <v>36</v>
      </c>
      <c r="AC36" s="107"/>
      <c r="AE36" s="108"/>
      <c r="AF36" s="103"/>
      <c r="AG36" s="103"/>
      <c r="AH36" s="103"/>
      <c r="AI36" s="103"/>
      <c r="AJ36" s="107"/>
      <c r="AO36" s="107"/>
      <c r="AQ36" s="107">
        <f t="shared" si="17"/>
        <v>4</v>
      </c>
      <c r="AR36" s="28" t="str">
        <f>IF($AQ37&gt;$AQ36, IFERROR(MATCH($AQ36, $AQ37:$AQ$122, 0)-1, ROW($AR$122)-ROW()), "")</f>
        <v/>
      </c>
      <c r="AS36" s="107">
        <f t="shared" ca="1" si="18"/>
        <v>0</v>
      </c>
      <c r="AT36" s="28">
        <f t="shared" ca="1" si="19"/>
        <v>0</v>
      </c>
      <c r="AU36" s="28">
        <f t="shared" ca="1" si="20"/>
        <v>0</v>
      </c>
      <c r="AV36" s="28">
        <f t="shared" ca="1" si="21"/>
        <v>0</v>
      </c>
      <c r="AW36" s="28">
        <f t="shared" ca="1" si="22"/>
        <v>0</v>
      </c>
      <c r="AX36" s="118">
        <f t="shared" ca="1" si="23"/>
        <v>0</v>
      </c>
      <c r="AY36" s="28">
        <f t="shared" ca="1" si="24"/>
        <v>0</v>
      </c>
      <c r="AZ36" s="28">
        <f t="shared" ca="1" si="25"/>
        <v>0</v>
      </c>
      <c r="BA36" s="28">
        <f t="shared" ca="1" si="26"/>
        <v>0</v>
      </c>
      <c r="BB36" s="28">
        <f t="shared" ca="1" si="27"/>
        <v>0</v>
      </c>
      <c r="BC36" s="113" t="str">
        <f t="shared" ca="1" si="28"/>
        <v/>
      </c>
      <c r="BD36" s="33" t="str">
        <f t="shared" ca="1" si="29"/>
        <v/>
      </c>
      <c r="BE36" s="33" t="str">
        <f t="shared" ca="1" si="30"/>
        <v/>
      </c>
      <c r="BF36" s="33" t="str">
        <f t="shared" ca="1" si="31"/>
        <v/>
      </c>
      <c r="BG36" s="33" t="str">
        <f t="shared" ca="1" si="32"/>
        <v/>
      </c>
      <c r="BH36" s="116" t="str">
        <f t="shared" ca="1" si="33"/>
        <v/>
      </c>
      <c r="BI36" s="33" t="str">
        <f t="shared" ca="1" si="34"/>
        <v/>
      </c>
      <c r="BJ36" s="33" t="str">
        <f t="shared" ca="1" si="35"/>
        <v/>
      </c>
      <c r="BK36" s="33" t="str">
        <f t="shared" ca="1" si="36"/>
        <v/>
      </c>
      <c r="BL36" s="33" t="str">
        <f t="shared" ca="1" si="37"/>
        <v/>
      </c>
      <c r="BM36" s="118" t="str">
        <f t="shared" ca="1" si="38"/>
        <v/>
      </c>
      <c r="BN36" s="28" t="str">
        <f t="shared" ca="1" si="39"/>
        <v/>
      </c>
      <c r="BO36" s="28" t="str">
        <f t="shared" ca="1" si="40"/>
        <v/>
      </c>
      <c r="BP36" s="28" t="str">
        <f t="shared" ca="1" si="41"/>
        <v/>
      </c>
      <c r="BQ36" s="28" t="str">
        <f t="shared" ca="1" si="42"/>
        <v/>
      </c>
      <c r="BR36" s="121" t="str">
        <f t="shared" si="8"/>
        <v/>
      </c>
      <c r="BS36" s="122" t="str">
        <f t="shared" ca="1" si="43"/>
        <v/>
      </c>
      <c r="BT36" s="114" t="str">
        <f t="shared" ca="1" si="44"/>
        <v/>
      </c>
      <c r="BU36" s="54" t="str">
        <f t="shared" ca="1" si="45"/>
        <v/>
      </c>
      <c r="BV36" s="54" t="str">
        <f t="shared" ca="1" si="46"/>
        <v/>
      </c>
      <c r="BW36" s="54" t="str">
        <f t="shared" ca="1" si="47"/>
        <v/>
      </c>
      <c r="BX36" s="54" t="str">
        <f t="shared" ca="1" si="48"/>
        <v/>
      </c>
      <c r="BY36" s="124" t="str">
        <f t="shared" ca="1" si="49"/>
        <v/>
      </c>
      <c r="CA36" s="31" t="str">
        <f t="shared" ca="1" si="50"/>
        <v/>
      </c>
    </row>
    <row r="37" spans="1:79" s="28" customFormat="1" ht="14.1" customHeight="1" x14ac:dyDescent="0.3">
      <c r="A37" s="100" t="str">
        <f t="shared" ca="1" si="14"/>
        <v/>
      </c>
      <c r="B37" s="29"/>
      <c r="C37" s="29" t="s">
        <v>38</v>
      </c>
      <c r="D37" s="29" t="s">
        <v>38</v>
      </c>
      <c r="E37" s="29" t="s">
        <v>38</v>
      </c>
      <c r="F37" s="29" t="s">
        <v>114</v>
      </c>
      <c r="G37" s="29"/>
      <c r="H37" s="29"/>
      <c r="I37" s="29"/>
      <c r="J37" s="29"/>
      <c r="L37" s="55">
        <v>7332</v>
      </c>
      <c r="M37" s="52">
        <f t="shared" si="15"/>
        <v>0</v>
      </c>
      <c r="N37" s="56">
        <f>SUM(N38:N46)</f>
        <v>0</v>
      </c>
      <c r="O37" s="56">
        <f>SUM(O38:O46)</f>
        <v>0</v>
      </c>
      <c r="P37" s="56">
        <f>SUM(P38:P46)</f>
        <v>0</v>
      </c>
      <c r="Q37" s="56">
        <f>SUM(Q38:Q46)</f>
        <v>0</v>
      </c>
      <c r="R37" s="56">
        <f>SUM(R38:R46)</f>
        <v>0</v>
      </c>
      <c r="AB37" s="28">
        <v>37</v>
      </c>
      <c r="AC37" s="107"/>
      <c r="AE37" s="108"/>
      <c r="AF37" s="103"/>
      <c r="AG37" s="103"/>
      <c r="AH37" s="103"/>
      <c r="AI37" s="103"/>
      <c r="AJ37" s="107"/>
      <c r="AO37" s="107"/>
      <c r="AQ37" s="107">
        <f t="shared" si="17"/>
        <v>4</v>
      </c>
      <c r="AR37" s="28">
        <f>IF($AQ38&gt;$AQ37, IFERROR(MATCH($AQ37, $AQ38:$AQ$122, 0)-1, ROW($AR$122)-ROW()), "")</f>
        <v>9</v>
      </c>
      <c r="AS37" s="107">
        <f t="shared" ca="1" si="18"/>
        <v>0</v>
      </c>
      <c r="AT37" s="28">
        <f t="shared" ca="1" si="19"/>
        <v>0</v>
      </c>
      <c r="AU37" s="28">
        <f t="shared" ca="1" si="20"/>
        <v>0</v>
      </c>
      <c r="AV37" s="28">
        <f t="shared" ca="1" si="21"/>
        <v>0</v>
      </c>
      <c r="AW37" s="28">
        <f t="shared" ca="1" si="22"/>
        <v>0</v>
      </c>
      <c r="AX37" s="118">
        <f t="shared" ca="1" si="23"/>
        <v>0</v>
      </c>
      <c r="AY37" s="28">
        <f t="shared" ca="1" si="24"/>
        <v>0</v>
      </c>
      <c r="AZ37" s="28">
        <f t="shared" ca="1" si="25"/>
        <v>0</v>
      </c>
      <c r="BA37" s="28">
        <f t="shared" ca="1" si="26"/>
        <v>0</v>
      </c>
      <c r="BB37" s="28">
        <f t="shared" ca="1" si="27"/>
        <v>0</v>
      </c>
      <c r="BC37" s="113" t="str">
        <f t="shared" ca="1" si="28"/>
        <v/>
      </c>
      <c r="BD37" s="33" t="str">
        <f t="shared" ca="1" si="29"/>
        <v/>
      </c>
      <c r="BE37" s="33" t="str">
        <f t="shared" ca="1" si="30"/>
        <v/>
      </c>
      <c r="BF37" s="33" t="str">
        <f t="shared" ca="1" si="31"/>
        <v/>
      </c>
      <c r="BG37" s="33" t="str">
        <f t="shared" ca="1" si="32"/>
        <v/>
      </c>
      <c r="BH37" s="116" t="str">
        <f t="shared" ca="1" si="33"/>
        <v/>
      </c>
      <c r="BI37" s="33" t="str">
        <f t="shared" ca="1" si="34"/>
        <v/>
      </c>
      <c r="BJ37" s="33" t="str">
        <f t="shared" ca="1" si="35"/>
        <v/>
      </c>
      <c r="BK37" s="33" t="str">
        <f t="shared" ca="1" si="36"/>
        <v/>
      </c>
      <c r="BL37" s="33" t="str">
        <f t="shared" ca="1" si="37"/>
        <v/>
      </c>
      <c r="BM37" s="118" t="str">
        <f t="shared" ca="1" si="38"/>
        <v/>
      </c>
      <c r="BN37" s="28" t="str">
        <f t="shared" ca="1" si="39"/>
        <v/>
      </c>
      <c r="BO37" s="28" t="str">
        <f t="shared" ca="1" si="40"/>
        <v/>
      </c>
      <c r="BP37" s="28" t="str">
        <f t="shared" ca="1" si="41"/>
        <v/>
      </c>
      <c r="BQ37" s="28" t="str">
        <f t="shared" ca="1" si="42"/>
        <v/>
      </c>
      <c r="BR37" s="121" t="str">
        <f t="shared" si="8"/>
        <v/>
      </c>
      <c r="BS37" s="122" t="str">
        <f t="shared" ca="1" si="43"/>
        <v/>
      </c>
      <c r="BT37" s="114" t="str">
        <f t="shared" ca="1" si="44"/>
        <v/>
      </c>
      <c r="BU37" s="54" t="str">
        <f t="shared" ca="1" si="45"/>
        <v/>
      </c>
      <c r="BV37" s="54" t="str">
        <f t="shared" ca="1" si="46"/>
        <v/>
      </c>
      <c r="BW37" s="54" t="str">
        <f t="shared" ca="1" si="47"/>
        <v/>
      </c>
      <c r="BX37" s="54" t="str">
        <f t="shared" ca="1" si="48"/>
        <v/>
      </c>
      <c r="BY37" s="124" t="str">
        <f t="shared" ca="1" si="49"/>
        <v/>
      </c>
      <c r="CA37" s="31" t="str">
        <f t="shared" ca="1" si="50"/>
        <v/>
      </c>
    </row>
    <row r="38" spans="1:79" s="28" customFormat="1" ht="14.1" customHeight="1" x14ac:dyDescent="0.3">
      <c r="A38" s="100" t="str">
        <f t="shared" ca="1" si="14"/>
        <v/>
      </c>
      <c r="B38" s="29"/>
      <c r="C38" s="29" t="s">
        <v>38</v>
      </c>
      <c r="D38" s="29" t="s">
        <v>38</v>
      </c>
      <c r="E38" s="29" t="s">
        <v>38</v>
      </c>
      <c r="F38" s="29" t="s">
        <v>38</v>
      </c>
      <c r="G38" s="29" t="s">
        <v>302</v>
      </c>
      <c r="H38" s="29"/>
      <c r="I38" s="29"/>
      <c r="J38" s="29"/>
      <c r="L38" s="55"/>
      <c r="M38" s="52">
        <f t="shared" si="15"/>
        <v>0</v>
      </c>
      <c r="N38" s="56"/>
      <c r="O38" s="56"/>
      <c r="P38" s="56"/>
      <c r="Q38" s="56"/>
      <c r="R38" s="56"/>
      <c r="AB38" s="28">
        <v>38</v>
      </c>
      <c r="AC38" s="107"/>
      <c r="AE38" s="108"/>
      <c r="AF38" s="103"/>
      <c r="AG38" s="103"/>
      <c r="AH38" s="103"/>
      <c r="AI38" s="103"/>
      <c r="AJ38" s="107"/>
      <c r="AO38" s="107"/>
      <c r="AQ38" s="107">
        <f t="shared" si="17"/>
        <v>5</v>
      </c>
      <c r="AR38" s="28" t="str">
        <f>IF($AQ39&gt;$AQ38, IFERROR(MATCH($AQ38, $AQ39:$AQ$122, 0)-1, ROW($AR$122)-ROW()), "")</f>
        <v/>
      </c>
      <c r="AS38" s="107">
        <f t="shared" ca="1" si="18"/>
        <v>0</v>
      </c>
      <c r="AT38" s="28">
        <f t="shared" ca="1" si="19"/>
        <v>0</v>
      </c>
      <c r="AU38" s="28">
        <f t="shared" ca="1" si="20"/>
        <v>0</v>
      </c>
      <c r="AV38" s="28">
        <f t="shared" ca="1" si="21"/>
        <v>0</v>
      </c>
      <c r="AW38" s="28">
        <f t="shared" ca="1" si="22"/>
        <v>0</v>
      </c>
      <c r="AX38" s="118">
        <f t="shared" ca="1" si="23"/>
        <v>0</v>
      </c>
      <c r="AY38" s="28">
        <f t="shared" ca="1" si="24"/>
        <v>0</v>
      </c>
      <c r="AZ38" s="28">
        <f t="shared" ca="1" si="25"/>
        <v>0</v>
      </c>
      <c r="BA38" s="28">
        <f t="shared" ca="1" si="26"/>
        <v>0</v>
      </c>
      <c r="BB38" s="28">
        <f t="shared" ca="1" si="27"/>
        <v>0</v>
      </c>
      <c r="BC38" s="113" t="str">
        <f t="shared" ca="1" si="28"/>
        <v/>
      </c>
      <c r="BD38" s="33" t="str">
        <f t="shared" ca="1" si="29"/>
        <v/>
      </c>
      <c r="BE38" s="33" t="str">
        <f t="shared" ca="1" si="30"/>
        <v/>
      </c>
      <c r="BF38" s="33" t="str">
        <f t="shared" ca="1" si="31"/>
        <v/>
      </c>
      <c r="BG38" s="33" t="str">
        <f t="shared" ca="1" si="32"/>
        <v/>
      </c>
      <c r="BH38" s="116" t="str">
        <f t="shared" ca="1" si="33"/>
        <v/>
      </c>
      <c r="BI38" s="33" t="str">
        <f t="shared" ca="1" si="34"/>
        <v/>
      </c>
      <c r="BJ38" s="33" t="str">
        <f t="shared" ca="1" si="35"/>
        <v/>
      </c>
      <c r="BK38" s="33" t="str">
        <f t="shared" ca="1" si="36"/>
        <v/>
      </c>
      <c r="BL38" s="33" t="str">
        <f t="shared" ca="1" si="37"/>
        <v/>
      </c>
      <c r="BM38" s="118" t="str">
        <f t="shared" ca="1" si="38"/>
        <v/>
      </c>
      <c r="BN38" s="28" t="str">
        <f t="shared" ca="1" si="39"/>
        <v/>
      </c>
      <c r="BO38" s="28" t="str">
        <f t="shared" ca="1" si="40"/>
        <v/>
      </c>
      <c r="BP38" s="28" t="str">
        <f t="shared" ca="1" si="41"/>
        <v/>
      </c>
      <c r="BQ38" s="28" t="str">
        <f t="shared" ca="1" si="42"/>
        <v/>
      </c>
      <c r="BR38" s="121" t="str">
        <f t="shared" si="8"/>
        <v/>
      </c>
      <c r="BS38" s="122" t="str">
        <f t="shared" ca="1" si="43"/>
        <v/>
      </c>
      <c r="BT38" s="114" t="str">
        <f t="shared" ca="1" si="44"/>
        <v/>
      </c>
      <c r="BU38" s="54" t="str">
        <f t="shared" ca="1" si="45"/>
        <v/>
      </c>
      <c r="BV38" s="54" t="str">
        <f t="shared" ca="1" si="46"/>
        <v/>
      </c>
      <c r="BW38" s="54" t="str">
        <f t="shared" ca="1" si="47"/>
        <v/>
      </c>
      <c r="BX38" s="54" t="str">
        <f t="shared" ca="1" si="48"/>
        <v/>
      </c>
      <c r="BY38" s="124" t="str">
        <f t="shared" ca="1" si="49"/>
        <v/>
      </c>
      <c r="CA38" s="31" t="str">
        <f t="shared" ca="1" si="50"/>
        <v/>
      </c>
    </row>
    <row r="39" spans="1:79" s="28" customFormat="1" ht="14.1" customHeight="1" x14ac:dyDescent="0.3">
      <c r="A39" s="100" t="str">
        <f t="shared" ca="1" si="14"/>
        <v/>
      </c>
      <c r="B39" s="29"/>
      <c r="C39" s="29" t="s">
        <v>38</v>
      </c>
      <c r="D39" s="29" t="s">
        <v>38</v>
      </c>
      <c r="E39" s="29" t="s">
        <v>38</v>
      </c>
      <c r="F39" s="29" t="s">
        <v>38</v>
      </c>
      <c r="G39" s="29" t="s">
        <v>168</v>
      </c>
      <c r="H39" s="29"/>
      <c r="I39" s="29"/>
      <c r="J39" s="29"/>
      <c r="L39" s="55"/>
      <c r="M39" s="52">
        <f t="shared" si="15"/>
        <v>0</v>
      </c>
      <c r="N39" s="56"/>
      <c r="O39" s="56"/>
      <c r="P39" s="56"/>
      <c r="Q39" s="56"/>
      <c r="R39" s="56"/>
      <c r="AB39" s="28">
        <v>39</v>
      </c>
      <c r="AC39" s="107"/>
      <c r="AE39" s="108"/>
      <c r="AF39" s="103"/>
      <c r="AG39" s="103"/>
      <c r="AH39" s="103"/>
      <c r="AI39" s="103"/>
      <c r="AJ39" s="107"/>
      <c r="AO39" s="107"/>
      <c r="AQ39" s="107">
        <f t="shared" si="17"/>
        <v>5</v>
      </c>
      <c r="AR39" s="28" t="str">
        <f>IF($AQ40&gt;$AQ39, IFERROR(MATCH($AQ39, $AQ40:$AQ$122, 0)-1, ROW($AR$122)-ROW()), "")</f>
        <v/>
      </c>
      <c r="AS39" s="107">
        <f t="shared" ca="1" si="18"/>
        <v>0</v>
      </c>
      <c r="AT39" s="28">
        <f t="shared" ca="1" si="19"/>
        <v>0</v>
      </c>
      <c r="AU39" s="28">
        <f t="shared" ca="1" si="20"/>
        <v>0</v>
      </c>
      <c r="AV39" s="28">
        <f t="shared" ca="1" si="21"/>
        <v>0</v>
      </c>
      <c r="AW39" s="28">
        <f t="shared" ca="1" si="22"/>
        <v>0</v>
      </c>
      <c r="AX39" s="118">
        <f t="shared" ca="1" si="23"/>
        <v>0</v>
      </c>
      <c r="AY39" s="28">
        <f t="shared" ca="1" si="24"/>
        <v>0</v>
      </c>
      <c r="AZ39" s="28">
        <f t="shared" ca="1" si="25"/>
        <v>0</v>
      </c>
      <c r="BA39" s="28">
        <f t="shared" ca="1" si="26"/>
        <v>0</v>
      </c>
      <c r="BB39" s="28">
        <f t="shared" ca="1" si="27"/>
        <v>0</v>
      </c>
      <c r="BC39" s="113" t="str">
        <f t="shared" ca="1" si="28"/>
        <v/>
      </c>
      <c r="BD39" s="33" t="str">
        <f t="shared" ca="1" si="29"/>
        <v/>
      </c>
      <c r="BE39" s="33" t="str">
        <f t="shared" ca="1" si="30"/>
        <v/>
      </c>
      <c r="BF39" s="33" t="str">
        <f t="shared" ca="1" si="31"/>
        <v/>
      </c>
      <c r="BG39" s="33" t="str">
        <f t="shared" ca="1" si="32"/>
        <v/>
      </c>
      <c r="BH39" s="116" t="str">
        <f t="shared" ca="1" si="33"/>
        <v/>
      </c>
      <c r="BI39" s="33" t="str">
        <f t="shared" ca="1" si="34"/>
        <v/>
      </c>
      <c r="BJ39" s="33" t="str">
        <f t="shared" ca="1" si="35"/>
        <v/>
      </c>
      <c r="BK39" s="33" t="str">
        <f t="shared" ca="1" si="36"/>
        <v/>
      </c>
      <c r="BL39" s="33" t="str">
        <f t="shared" ca="1" si="37"/>
        <v/>
      </c>
      <c r="BM39" s="118" t="str">
        <f t="shared" ca="1" si="38"/>
        <v/>
      </c>
      <c r="BN39" s="28" t="str">
        <f t="shared" ca="1" si="39"/>
        <v/>
      </c>
      <c r="BO39" s="28" t="str">
        <f t="shared" ca="1" si="40"/>
        <v/>
      </c>
      <c r="BP39" s="28" t="str">
        <f t="shared" ca="1" si="41"/>
        <v/>
      </c>
      <c r="BQ39" s="28" t="str">
        <f t="shared" ca="1" si="42"/>
        <v/>
      </c>
      <c r="BR39" s="121" t="str">
        <f t="shared" si="8"/>
        <v/>
      </c>
      <c r="BS39" s="122" t="str">
        <f t="shared" ca="1" si="43"/>
        <v/>
      </c>
      <c r="BT39" s="114" t="str">
        <f t="shared" ca="1" si="44"/>
        <v/>
      </c>
      <c r="BU39" s="54" t="str">
        <f t="shared" ca="1" si="45"/>
        <v/>
      </c>
      <c r="BV39" s="54" t="str">
        <f t="shared" ca="1" si="46"/>
        <v/>
      </c>
      <c r="BW39" s="54" t="str">
        <f t="shared" ca="1" si="47"/>
        <v/>
      </c>
      <c r="BX39" s="54" t="str">
        <f t="shared" ca="1" si="48"/>
        <v/>
      </c>
      <c r="BY39" s="124" t="str">
        <f t="shared" ca="1" si="49"/>
        <v/>
      </c>
      <c r="CA39" s="31" t="str">
        <f t="shared" ca="1" si="50"/>
        <v/>
      </c>
    </row>
    <row r="40" spans="1:79" s="28" customFormat="1" ht="14.1" customHeight="1" x14ac:dyDescent="0.3">
      <c r="A40" s="100" t="str">
        <f t="shared" ca="1" si="14"/>
        <v/>
      </c>
      <c r="B40" s="29"/>
      <c r="C40" s="29"/>
      <c r="D40" s="29"/>
      <c r="E40" s="29"/>
      <c r="F40" s="29"/>
      <c r="G40" s="29" t="s">
        <v>315</v>
      </c>
      <c r="H40" s="29"/>
      <c r="I40" s="29"/>
      <c r="J40" s="29"/>
      <c r="L40" s="55"/>
      <c r="M40" s="52">
        <f t="shared" si="15"/>
        <v>0</v>
      </c>
      <c r="N40" s="56"/>
      <c r="O40" s="56"/>
      <c r="P40" s="56"/>
      <c r="Q40" s="56"/>
      <c r="R40" s="56"/>
      <c r="AB40" s="28">
        <v>40</v>
      </c>
      <c r="AC40" s="107"/>
      <c r="AE40" s="108"/>
      <c r="AF40" s="103"/>
      <c r="AG40" s="103"/>
      <c r="AH40" s="103"/>
      <c r="AI40" s="103"/>
      <c r="AJ40" s="107"/>
      <c r="AO40" s="107"/>
      <c r="AQ40" s="107">
        <f t="shared" si="17"/>
        <v>5</v>
      </c>
      <c r="AR40" s="28" t="str">
        <f>IF($AQ41&gt;$AQ40, IFERROR(MATCH($AQ40, $AQ41:$AQ$122, 0)-1, ROW($AR$122)-ROW()), "")</f>
        <v/>
      </c>
      <c r="AS40" s="107">
        <f t="shared" ca="1" si="18"/>
        <v>0</v>
      </c>
      <c r="AT40" s="28">
        <f t="shared" ca="1" si="19"/>
        <v>0</v>
      </c>
      <c r="AU40" s="28">
        <f t="shared" ca="1" si="20"/>
        <v>0</v>
      </c>
      <c r="AV40" s="28">
        <f t="shared" ca="1" si="21"/>
        <v>0</v>
      </c>
      <c r="AW40" s="28">
        <f t="shared" ca="1" si="22"/>
        <v>0</v>
      </c>
      <c r="AX40" s="118">
        <f t="shared" ca="1" si="23"/>
        <v>0</v>
      </c>
      <c r="AY40" s="28">
        <f t="shared" ca="1" si="24"/>
        <v>0</v>
      </c>
      <c r="AZ40" s="28">
        <f t="shared" ca="1" si="25"/>
        <v>0</v>
      </c>
      <c r="BA40" s="28">
        <f t="shared" ca="1" si="26"/>
        <v>0</v>
      </c>
      <c r="BB40" s="28">
        <f t="shared" ca="1" si="27"/>
        <v>0</v>
      </c>
      <c r="BC40" s="113" t="str">
        <f t="shared" ca="1" si="28"/>
        <v/>
      </c>
      <c r="BD40" s="33" t="str">
        <f t="shared" ca="1" si="29"/>
        <v/>
      </c>
      <c r="BE40" s="33" t="str">
        <f t="shared" ca="1" si="30"/>
        <v/>
      </c>
      <c r="BF40" s="33" t="str">
        <f t="shared" ca="1" si="31"/>
        <v/>
      </c>
      <c r="BG40" s="33" t="str">
        <f t="shared" ca="1" si="32"/>
        <v/>
      </c>
      <c r="BH40" s="116" t="str">
        <f t="shared" ca="1" si="33"/>
        <v/>
      </c>
      <c r="BI40" s="33" t="str">
        <f t="shared" ca="1" si="34"/>
        <v/>
      </c>
      <c r="BJ40" s="33" t="str">
        <f t="shared" ca="1" si="35"/>
        <v/>
      </c>
      <c r="BK40" s="33" t="str">
        <f t="shared" ca="1" si="36"/>
        <v/>
      </c>
      <c r="BL40" s="33" t="str">
        <f t="shared" ca="1" si="37"/>
        <v/>
      </c>
      <c r="BM40" s="118" t="str">
        <f t="shared" ca="1" si="38"/>
        <v/>
      </c>
      <c r="BN40" s="28" t="str">
        <f t="shared" ca="1" si="39"/>
        <v/>
      </c>
      <c r="BO40" s="28" t="str">
        <f t="shared" ca="1" si="40"/>
        <v/>
      </c>
      <c r="BP40" s="28" t="str">
        <f t="shared" ca="1" si="41"/>
        <v/>
      </c>
      <c r="BQ40" s="28" t="str">
        <f t="shared" ca="1" si="42"/>
        <v/>
      </c>
      <c r="BR40" s="121" t="str">
        <f t="shared" si="8"/>
        <v/>
      </c>
      <c r="BS40" s="122" t="str">
        <f t="shared" ca="1" si="43"/>
        <v/>
      </c>
      <c r="BT40" s="114" t="str">
        <f t="shared" ca="1" si="44"/>
        <v/>
      </c>
      <c r="BU40" s="54" t="str">
        <f t="shared" ca="1" si="45"/>
        <v/>
      </c>
      <c r="BV40" s="54" t="str">
        <f t="shared" ca="1" si="46"/>
        <v/>
      </c>
      <c r="BW40" s="54" t="str">
        <f t="shared" ca="1" si="47"/>
        <v/>
      </c>
      <c r="BX40" s="54" t="str">
        <f t="shared" ca="1" si="48"/>
        <v/>
      </c>
      <c r="BY40" s="124" t="str">
        <f t="shared" ca="1" si="49"/>
        <v/>
      </c>
      <c r="CA40" s="31" t="str">
        <f t="shared" ca="1" si="50"/>
        <v/>
      </c>
    </row>
    <row r="41" spans="1:79" s="28" customFormat="1" ht="14.1" customHeight="1" x14ac:dyDescent="0.3">
      <c r="A41" s="100" t="str">
        <f t="shared" ca="1" si="14"/>
        <v/>
      </c>
      <c r="B41" s="29"/>
      <c r="C41" s="29"/>
      <c r="D41" s="29"/>
      <c r="E41" s="29"/>
      <c r="F41" s="29"/>
      <c r="G41" s="29" t="s">
        <v>169</v>
      </c>
      <c r="H41" s="29"/>
      <c r="I41" s="29"/>
      <c r="J41" s="29"/>
      <c r="L41" s="55"/>
      <c r="M41" s="52">
        <f t="shared" si="15"/>
        <v>0</v>
      </c>
      <c r="N41" s="56"/>
      <c r="O41" s="56"/>
      <c r="P41" s="56"/>
      <c r="Q41" s="56"/>
      <c r="R41" s="56"/>
      <c r="AB41" s="28">
        <v>41</v>
      </c>
      <c r="AC41" s="107"/>
      <c r="AE41" s="108"/>
      <c r="AF41" s="103"/>
      <c r="AG41" s="103"/>
      <c r="AH41" s="103"/>
      <c r="AI41" s="103"/>
      <c r="AJ41" s="107"/>
      <c r="AO41" s="107"/>
      <c r="AQ41" s="107">
        <f t="shared" si="17"/>
        <v>5</v>
      </c>
      <c r="AR41" s="28" t="str">
        <f>IF($AQ42&gt;$AQ41, IFERROR(MATCH($AQ41, $AQ42:$AQ$122, 0)-1, ROW($AR$122)-ROW()), "")</f>
        <v/>
      </c>
      <c r="AS41" s="107">
        <f t="shared" ca="1" si="18"/>
        <v>0</v>
      </c>
      <c r="AT41" s="28">
        <f t="shared" ca="1" si="19"/>
        <v>0</v>
      </c>
      <c r="AU41" s="28">
        <f t="shared" ca="1" si="20"/>
        <v>0</v>
      </c>
      <c r="AV41" s="28">
        <f t="shared" ca="1" si="21"/>
        <v>0</v>
      </c>
      <c r="AW41" s="28">
        <f t="shared" ca="1" si="22"/>
        <v>0</v>
      </c>
      <c r="AX41" s="118">
        <f t="shared" ca="1" si="23"/>
        <v>0</v>
      </c>
      <c r="AY41" s="28">
        <f t="shared" ca="1" si="24"/>
        <v>0</v>
      </c>
      <c r="AZ41" s="28">
        <f t="shared" ca="1" si="25"/>
        <v>0</v>
      </c>
      <c r="BA41" s="28">
        <f t="shared" ca="1" si="26"/>
        <v>0</v>
      </c>
      <c r="BB41" s="28">
        <f t="shared" ca="1" si="27"/>
        <v>0</v>
      </c>
      <c r="BC41" s="113" t="str">
        <f t="shared" ca="1" si="28"/>
        <v/>
      </c>
      <c r="BD41" s="33" t="str">
        <f t="shared" ca="1" si="29"/>
        <v/>
      </c>
      <c r="BE41" s="33" t="str">
        <f t="shared" ca="1" si="30"/>
        <v/>
      </c>
      <c r="BF41" s="33" t="str">
        <f t="shared" ca="1" si="31"/>
        <v/>
      </c>
      <c r="BG41" s="33" t="str">
        <f t="shared" ca="1" si="32"/>
        <v/>
      </c>
      <c r="BH41" s="116" t="str">
        <f t="shared" ca="1" si="33"/>
        <v/>
      </c>
      <c r="BI41" s="33" t="str">
        <f t="shared" ca="1" si="34"/>
        <v/>
      </c>
      <c r="BJ41" s="33" t="str">
        <f t="shared" ca="1" si="35"/>
        <v/>
      </c>
      <c r="BK41" s="33" t="str">
        <f t="shared" ca="1" si="36"/>
        <v/>
      </c>
      <c r="BL41" s="33" t="str">
        <f t="shared" ca="1" si="37"/>
        <v/>
      </c>
      <c r="BM41" s="118" t="str">
        <f t="shared" ca="1" si="38"/>
        <v/>
      </c>
      <c r="BN41" s="28" t="str">
        <f t="shared" ca="1" si="39"/>
        <v/>
      </c>
      <c r="BO41" s="28" t="str">
        <f t="shared" ca="1" si="40"/>
        <v/>
      </c>
      <c r="BP41" s="28" t="str">
        <f t="shared" ca="1" si="41"/>
        <v/>
      </c>
      <c r="BQ41" s="28" t="str">
        <f t="shared" ca="1" si="42"/>
        <v/>
      </c>
      <c r="BR41" s="121" t="str">
        <f t="shared" si="8"/>
        <v/>
      </c>
      <c r="BS41" s="122" t="str">
        <f t="shared" ca="1" si="43"/>
        <v/>
      </c>
      <c r="BT41" s="114" t="str">
        <f t="shared" ca="1" si="44"/>
        <v/>
      </c>
      <c r="BU41" s="54" t="str">
        <f t="shared" ca="1" si="45"/>
        <v/>
      </c>
      <c r="BV41" s="54" t="str">
        <f t="shared" ca="1" si="46"/>
        <v/>
      </c>
      <c r="BW41" s="54" t="str">
        <f t="shared" ca="1" si="47"/>
        <v/>
      </c>
      <c r="BX41" s="54" t="str">
        <f t="shared" ca="1" si="48"/>
        <v/>
      </c>
      <c r="BY41" s="124" t="str">
        <f t="shared" ca="1" si="49"/>
        <v/>
      </c>
      <c r="CA41" s="31" t="str">
        <f t="shared" ca="1" si="50"/>
        <v/>
      </c>
    </row>
    <row r="42" spans="1:79" s="28" customFormat="1" ht="14.1" customHeight="1" x14ac:dyDescent="0.3">
      <c r="A42" s="100" t="str">
        <f t="shared" ca="1" si="14"/>
        <v/>
      </c>
      <c r="B42" s="29"/>
      <c r="C42" s="29"/>
      <c r="D42" s="29"/>
      <c r="E42" s="29"/>
      <c r="F42" s="29"/>
      <c r="G42" s="29" t="s">
        <v>303</v>
      </c>
      <c r="H42" s="29"/>
      <c r="I42" s="29"/>
      <c r="J42" s="29"/>
      <c r="L42" s="55"/>
      <c r="M42" s="52">
        <f t="shared" si="15"/>
        <v>0</v>
      </c>
      <c r="N42" s="56"/>
      <c r="O42" s="56"/>
      <c r="P42" s="56"/>
      <c r="Q42" s="56"/>
      <c r="R42" s="56"/>
      <c r="AB42" s="28">
        <v>42</v>
      </c>
      <c r="AC42" s="107"/>
      <c r="AE42" s="108"/>
      <c r="AF42" s="103"/>
      <c r="AG42" s="103"/>
      <c r="AH42" s="103"/>
      <c r="AI42" s="103"/>
      <c r="AJ42" s="107"/>
      <c r="AO42" s="107"/>
      <c r="AQ42" s="107">
        <f t="shared" si="17"/>
        <v>5</v>
      </c>
      <c r="AR42" s="28" t="str">
        <f>IF($AQ43&gt;$AQ42, IFERROR(MATCH($AQ42, $AQ43:$AQ$122, 0)-1, ROW($AR$122)-ROW()), "")</f>
        <v/>
      </c>
      <c r="AS42" s="107">
        <f t="shared" ca="1" si="18"/>
        <v>0</v>
      </c>
      <c r="AT42" s="28">
        <f t="shared" ca="1" si="19"/>
        <v>0</v>
      </c>
      <c r="AU42" s="28">
        <f t="shared" ca="1" si="20"/>
        <v>0</v>
      </c>
      <c r="AV42" s="28">
        <f t="shared" ca="1" si="21"/>
        <v>0</v>
      </c>
      <c r="AW42" s="28">
        <f t="shared" ca="1" si="22"/>
        <v>0</v>
      </c>
      <c r="AX42" s="118">
        <f t="shared" ca="1" si="23"/>
        <v>0</v>
      </c>
      <c r="AY42" s="28">
        <f t="shared" ca="1" si="24"/>
        <v>0</v>
      </c>
      <c r="AZ42" s="28">
        <f t="shared" ca="1" si="25"/>
        <v>0</v>
      </c>
      <c r="BA42" s="28">
        <f t="shared" ca="1" si="26"/>
        <v>0</v>
      </c>
      <c r="BB42" s="28">
        <f t="shared" ca="1" si="27"/>
        <v>0</v>
      </c>
      <c r="BC42" s="113" t="str">
        <f t="shared" ca="1" si="28"/>
        <v/>
      </c>
      <c r="BD42" s="33" t="str">
        <f t="shared" ca="1" si="29"/>
        <v/>
      </c>
      <c r="BE42" s="33" t="str">
        <f t="shared" ca="1" si="30"/>
        <v/>
      </c>
      <c r="BF42" s="33" t="str">
        <f t="shared" ca="1" si="31"/>
        <v/>
      </c>
      <c r="BG42" s="33" t="str">
        <f t="shared" ca="1" si="32"/>
        <v/>
      </c>
      <c r="BH42" s="116" t="str">
        <f t="shared" ca="1" si="33"/>
        <v/>
      </c>
      <c r="BI42" s="33" t="str">
        <f t="shared" ca="1" si="34"/>
        <v/>
      </c>
      <c r="BJ42" s="33" t="str">
        <f t="shared" ca="1" si="35"/>
        <v/>
      </c>
      <c r="BK42" s="33" t="str">
        <f t="shared" ca="1" si="36"/>
        <v/>
      </c>
      <c r="BL42" s="33" t="str">
        <f t="shared" ca="1" si="37"/>
        <v/>
      </c>
      <c r="BM42" s="118" t="str">
        <f t="shared" ca="1" si="38"/>
        <v/>
      </c>
      <c r="BN42" s="28" t="str">
        <f t="shared" ca="1" si="39"/>
        <v/>
      </c>
      <c r="BO42" s="28" t="str">
        <f t="shared" ca="1" si="40"/>
        <v/>
      </c>
      <c r="BP42" s="28" t="str">
        <f t="shared" ca="1" si="41"/>
        <v/>
      </c>
      <c r="BQ42" s="28" t="str">
        <f t="shared" ca="1" si="42"/>
        <v/>
      </c>
      <c r="BR42" s="121" t="str">
        <f t="shared" si="8"/>
        <v/>
      </c>
      <c r="BS42" s="122" t="str">
        <f t="shared" ca="1" si="43"/>
        <v/>
      </c>
      <c r="BT42" s="114" t="str">
        <f t="shared" ca="1" si="44"/>
        <v/>
      </c>
      <c r="BU42" s="54" t="str">
        <f t="shared" ca="1" si="45"/>
        <v/>
      </c>
      <c r="BV42" s="54" t="str">
        <f t="shared" ca="1" si="46"/>
        <v/>
      </c>
      <c r="BW42" s="54" t="str">
        <f t="shared" ca="1" si="47"/>
        <v/>
      </c>
      <c r="BX42" s="54" t="str">
        <f t="shared" ca="1" si="48"/>
        <v/>
      </c>
      <c r="BY42" s="124" t="str">
        <f t="shared" ca="1" si="49"/>
        <v/>
      </c>
      <c r="CA42" s="31" t="str">
        <f t="shared" ca="1" si="50"/>
        <v/>
      </c>
    </row>
    <row r="43" spans="1:79" s="28" customFormat="1" ht="14.1" customHeight="1" x14ac:dyDescent="0.3">
      <c r="A43" s="100" t="str">
        <f t="shared" ca="1" si="14"/>
        <v/>
      </c>
      <c r="B43" s="29"/>
      <c r="C43" s="29"/>
      <c r="D43" s="29"/>
      <c r="E43" s="29"/>
      <c r="F43" s="29"/>
      <c r="G43" s="29" t="s">
        <v>170</v>
      </c>
      <c r="H43" s="29"/>
      <c r="I43" s="29"/>
      <c r="J43" s="29"/>
      <c r="L43" s="55"/>
      <c r="M43" s="52">
        <f t="shared" si="15"/>
        <v>0</v>
      </c>
      <c r="N43" s="56"/>
      <c r="O43" s="56"/>
      <c r="P43" s="56"/>
      <c r="Q43" s="56"/>
      <c r="R43" s="56"/>
      <c r="AB43" s="28">
        <v>43</v>
      </c>
      <c r="AC43" s="107"/>
      <c r="AE43" s="108"/>
      <c r="AF43" s="103"/>
      <c r="AG43" s="103"/>
      <c r="AH43" s="103"/>
      <c r="AI43" s="103"/>
      <c r="AJ43" s="107"/>
      <c r="AO43" s="107"/>
      <c r="AQ43" s="107">
        <f t="shared" si="17"/>
        <v>5</v>
      </c>
      <c r="AR43" s="28" t="str">
        <f>IF($AQ44&gt;$AQ43, IFERROR(MATCH($AQ43, $AQ44:$AQ$122, 0)-1, ROW($AR$122)-ROW()), "")</f>
        <v/>
      </c>
      <c r="AS43" s="107">
        <f t="shared" ca="1" si="18"/>
        <v>0</v>
      </c>
      <c r="AT43" s="28">
        <f t="shared" ca="1" si="19"/>
        <v>0</v>
      </c>
      <c r="AU43" s="28">
        <f t="shared" ca="1" si="20"/>
        <v>0</v>
      </c>
      <c r="AV43" s="28">
        <f t="shared" ca="1" si="21"/>
        <v>0</v>
      </c>
      <c r="AW43" s="28">
        <f t="shared" ca="1" si="22"/>
        <v>0</v>
      </c>
      <c r="AX43" s="118">
        <f t="shared" ca="1" si="23"/>
        <v>0</v>
      </c>
      <c r="AY43" s="28">
        <f t="shared" ca="1" si="24"/>
        <v>0</v>
      </c>
      <c r="AZ43" s="28">
        <f t="shared" ca="1" si="25"/>
        <v>0</v>
      </c>
      <c r="BA43" s="28">
        <f t="shared" ca="1" si="26"/>
        <v>0</v>
      </c>
      <c r="BB43" s="28">
        <f t="shared" ca="1" si="27"/>
        <v>0</v>
      </c>
      <c r="BC43" s="113" t="str">
        <f t="shared" ca="1" si="28"/>
        <v/>
      </c>
      <c r="BD43" s="33" t="str">
        <f t="shared" ca="1" si="29"/>
        <v/>
      </c>
      <c r="BE43" s="33" t="str">
        <f t="shared" ca="1" si="30"/>
        <v/>
      </c>
      <c r="BF43" s="33" t="str">
        <f t="shared" ca="1" si="31"/>
        <v/>
      </c>
      <c r="BG43" s="33" t="str">
        <f t="shared" ca="1" si="32"/>
        <v/>
      </c>
      <c r="BH43" s="116" t="str">
        <f t="shared" ca="1" si="33"/>
        <v/>
      </c>
      <c r="BI43" s="33" t="str">
        <f t="shared" ca="1" si="34"/>
        <v/>
      </c>
      <c r="BJ43" s="33" t="str">
        <f t="shared" ca="1" si="35"/>
        <v/>
      </c>
      <c r="BK43" s="33" t="str">
        <f t="shared" ca="1" si="36"/>
        <v/>
      </c>
      <c r="BL43" s="33" t="str">
        <f t="shared" ca="1" si="37"/>
        <v/>
      </c>
      <c r="BM43" s="118" t="str">
        <f t="shared" ca="1" si="38"/>
        <v/>
      </c>
      <c r="BN43" s="28" t="str">
        <f t="shared" ca="1" si="39"/>
        <v/>
      </c>
      <c r="BO43" s="28" t="str">
        <f t="shared" ca="1" si="40"/>
        <v/>
      </c>
      <c r="BP43" s="28" t="str">
        <f t="shared" ca="1" si="41"/>
        <v/>
      </c>
      <c r="BQ43" s="28" t="str">
        <f t="shared" ca="1" si="42"/>
        <v/>
      </c>
      <c r="BR43" s="121" t="str">
        <f t="shared" si="8"/>
        <v/>
      </c>
      <c r="BS43" s="122" t="str">
        <f t="shared" ca="1" si="43"/>
        <v/>
      </c>
      <c r="BT43" s="114" t="str">
        <f t="shared" ca="1" si="44"/>
        <v/>
      </c>
      <c r="BU43" s="54" t="str">
        <f t="shared" ca="1" si="45"/>
        <v/>
      </c>
      <c r="BV43" s="54" t="str">
        <f t="shared" ca="1" si="46"/>
        <v/>
      </c>
      <c r="BW43" s="54" t="str">
        <f t="shared" ca="1" si="47"/>
        <v/>
      </c>
      <c r="BX43" s="54" t="str">
        <f t="shared" ca="1" si="48"/>
        <v/>
      </c>
      <c r="BY43" s="124" t="str">
        <f t="shared" ca="1" si="49"/>
        <v/>
      </c>
      <c r="CA43" s="31" t="str">
        <f t="shared" ca="1" si="50"/>
        <v/>
      </c>
    </row>
    <row r="44" spans="1:79" s="28" customFormat="1" ht="14.1" customHeight="1" x14ac:dyDescent="0.3">
      <c r="A44" s="100"/>
      <c r="B44" s="29"/>
      <c r="C44" s="29"/>
      <c r="D44" s="29"/>
      <c r="E44" s="29"/>
      <c r="F44" s="29"/>
      <c r="G44" s="216" t="s">
        <v>375</v>
      </c>
      <c r="H44" s="29"/>
      <c r="I44" s="29"/>
      <c r="J44" s="29"/>
      <c r="L44" s="55"/>
      <c r="M44" s="52">
        <f t="shared" si="15"/>
        <v>0</v>
      </c>
      <c r="N44" s="56"/>
      <c r="O44" s="56"/>
      <c r="P44" s="56"/>
      <c r="Q44" s="56"/>
      <c r="R44" s="56"/>
      <c r="AB44" s="28">
        <v>44</v>
      </c>
      <c r="AC44" s="107"/>
      <c r="AE44" s="108"/>
      <c r="AF44" s="103"/>
      <c r="AG44" s="103"/>
      <c r="AH44" s="103"/>
      <c r="AI44" s="103"/>
      <c r="AJ44" s="107"/>
      <c r="AO44" s="107"/>
      <c r="AQ44" s="107">
        <f t="shared" si="17"/>
        <v>5</v>
      </c>
      <c r="AR44" s="28" t="str">
        <f>IF($AQ45&gt;$AQ44, IFERROR(MATCH($AQ44, $AQ45:$AQ$122, 0)-1, ROW($AR$122)-ROW()), "")</f>
        <v/>
      </c>
      <c r="AS44" s="107">
        <f t="shared" ca="1" si="18"/>
        <v>0</v>
      </c>
      <c r="AT44" s="28">
        <f t="shared" ca="1" si="19"/>
        <v>0</v>
      </c>
      <c r="AU44" s="28">
        <f t="shared" ca="1" si="20"/>
        <v>0</v>
      </c>
      <c r="AV44" s="28">
        <f t="shared" ca="1" si="21"/>
        <v>0</v>
      </c>
      <c r="AW44" s="28">
        <f t="shared" ca="1" si="22"/>
        <v>0</v>
      </c>
      <c r="AX44" s="118">
        <f t="shared" ca="1" si="23"/>
        <v>0</v>
      </c>
      <c r="AY44" s="28">
        <f t="shared" ca="1" si="24"/>
        <v>0</v>
      </c>
      <c r="AZ44" s="28">
        <f t="shared" ca="1" si="25"/>
        <v>0</v>
      </c>
      <c r="BA44" s="28">
        <f t="shared" ca="1" si="26"/>
        <v>0</v>
      </c>
      <c r="BB44" s="28">
        <f t="shared" ca="1" si="27"/>
        <v>0</v>
      </c>
      <c r="BC44" s="113" t="str">
        <f t="shared" ca="1" si="28"/>
        <v/>
      </c>
      <c r="BD44" s="33" t="str">
        <f t="shared" ca="1" si="29"/>
        <v/>
      </c>
      <c r="BE44" s="33" t="str">
        <f t="shared" ca="1" si="30"/>
        <v/>
      </c>
      <c r="BF44" s="33" t="str">
        <f t="shared" ca="1" si="31"/>
        <v/>
      </c>
      <c r="BG44" s="33" t="str">
        <f t="shared" ca="1" si="32"/>
        <v/>
      </c>
      <c r="BH44" s="116" t="str">
        <f t="shared" ca="1" si="33"/>
        <v/>
      </c>
      <c r="BI44" s="33" t="str">
        <f t="shared" ca="1" si="34"/>
        <v/>
      </c>
      <c r="BJ44" s="33" t="str">
        <f t="shared" ca="1" si="35"/>
        <v/>
      </c>
      <c r="BK44" s="33" t="str">
        <f t="shared" ca="1" si="36"/>
        <v/>
      </c>
      <c r="BL44" s="33" t="str">
        <f t="shared" ca="1" si="37"/>
        <v/>
      </c>
      <c r="BM44" s="118" t="str">
        <f t="shared" ca="1" si="38"/>
        <v/>
      </c>
      <c r="BN44" s="28" t="str">
        <f t="shared" ca="1" si="39"/>
        <v/>
      </c>
      <c r="BO44" s="28" t="str">
        <f t="shared" ca="1" si="40"/>
        <v/>
      </c>
      <c r="BP44" s="28" t="str">
        <f t="shared" ca="1" si="41"/>
        <v/>
      </c>
      <c r="BQ44" s="28" t="str">
        <f t="shared" ca="1" si="42"/>
        <v/>
      </c>
      <c r="BR44" s="121" t="str">
        <f t="shared" si="8"/>
        <v/>
      </c>
      <c r="BS44" s="122" t="str">
        <f t="shared" ca="1" si="43"/>
        <v/>
      </c>
      <c r="BT44" s="114" t="str">
        <f t="shared" ca="1" si="44"/>
        <v/>
      </c>
      <c r="BU44" s="54" t="str">
        <f t="shared" ca="1" si="45"/>
        <v/>
      </c>
      <c r="BV44" s="54" t="str">
        <f t="shared" ca="1" si="46"/>
        <v/>
      </c>
      <c r="BW44" s="54" t="str">
        <f t="shared" ca="1" si="47"/>
        <v/>
      </c>
      <c r="BX44" s="54" t="str">
        <f t="shared" ca="1" si="48"/>
        <v/>
      </c>
      <c r="BY44" s="124" t="str">
        <f t="shared" ca="1" si="49"/>
        <v/>
      </c>
      <c r="CA44" s="31" t="str">
        <f t="shared" ca="1" si="50"/>
        <v/>
      </c>
    </row>
    <row r="45" spans="1:79" s="28" customFormat="1" ht="14.1" customHeight="1" x14ac:dyDescent="0.3">
      <c r="A45" s="100" t="str">
        <f t="shared" ca="1" si="14"/>
        <v/>
      </c>
      <c r="B45" s="29"/>
      <c r="C45" s="29"/>
      <c r="D45" s="29"/>
      <c r="E45" s="29"/>
      <c r="F45" s="29"/>
      <c r="G45" s="29" t="s">
        <v>171</v>
      </c>
      <c r="H45" s="29"/>
      <c r="I45" s="29"/>
      <c r="J45" s="29"/>
      <c r="L45" s="55"/>
      <c r="M45" s="52">
        <f t="shared" si="15"/>
        <v>0</v>
      </c>
      <c r="N45" s="56"/>
      <c r="O45" s="56"/>
      <c r="P45" s="56"/>
      <c r="Q45" s="56"/>
      <c r="R45" s="56"/>
      <c r="AB45" s="28">
        <v>45</v>
      </c>
      <c r="AC45" s="107"/>
      <c r="AE45" s="108"/>
      <c r="AF45" s="103"/>
      <c r="AG45" s="103"/>
      <c r="AH45" s="103"/>
      <c r="AI45" s="103"/>
      <c r="AJ45" s="107"/>
      <c r="AO45" s="107"/>
      <c r="AQ45" s="107">
        <f t="shared" si="17"/>
        <v>5</v>
      </c>
      <c r="AR45" s="28" t="str">
        <f>IF($AQ46&gt;$AQ45, IFERROR(MATCH($AQ45, $AQ46:$AQ$122, 0)-1, ROW($AR$122)-ROW()), "")</f>
        <v/>
      </c>
      <c r="AS45" s="107">
        <f t="shared" ca="1" si="18"/>
        <v>0</v>
      </c>
      <c r="AT45" s="28">
        <f t="shared" ca="1" si="19"/>
        <v>0</v>
      </c>
      <c r="AU45" s="28">
        <f t="shared" ca="1" si="20"/>
        <v>0</v>
      </c>
      <c r="AV45" s="28">
        <f t="shared" ca="1" si="21"/>
        <v>0</v>
      </c>
      <c r="AW45" s="28">
        <f t="shared" ca="1" si="22"/>
        <v>0</v>
      </c>
      <c r="AX45" s="118">
        <f t="shared" ca="1" si="23"/>
        <v>0</v>
      </c>
      <c r="AY45" s="28">
        <f t="shared" ca="1" si="24"/>
        <v>0</v>
      </c>
      <c r="AZ45" s="28">
        <f t="shared" ca="1" si="25"/>
        <v>0</v>
      </c>
      <c r="BA45" s="28">
        <f t="shared" ca="1" si="26"/>
        <v>0</v>
      </c>
      <c r="BB45" s="28">
        <f t="shared" ca="1" si="27"/>
        <v>0</v>
      </c>
      <c r="BC45" s="113" t="str">
        <f t="shared" ca="1" si="28"/>
        <v/>
      </c>
      <c r="BD45" s="33" t="str">
        <f t="shared" ca="1" si="29"/>
        <v/>
      </c>
      <c r="BE45" s="33" t="str">
        <f t="shared" ca="1" si="30"/>
        <v/>
      </c>
      <c r="BF45" s="33" t="str">
        <f t="shared" ca="1" si="31"/>
        <v/>
      </c>
      <c r="BG45" s="33" t="str">
        <f t="shared" ca="1" si="32"/>
        <v/>
      </c>
      <c r="BH45" s="116" t="str">
        <f t="shared" ca="1" si="33"/>
        <v/>
      </c>
      <c r="BI45" s="33" t="str">
        <f t="shared" ca="1" si="34"/>
        <v/>
      </c>
      <c r="BJ45" s="33" t="str">
        <f t="shared" ca="1" si="35"/>
        <v/>
      </c>
      <c r="BK45" s="33" t="str">
        <f t="shared" ca="1" si="36"/>
        <v/>
      </c>
      <c r="BL45" s="33" t="str">
        <f t="shared" ca="1" si="37"/>
        <v/>
      </c>
      <c r="BM45" s="118" t="str">
        <f t="shared" ca="1" si="38"/>
        <v/>
      </c>
      <c r="BN45" s="28" t="str">
        <f t="shared" ca="1" si="39"/>
        <v/>
      </c>
      <c r="BO45" s="28" t="str">
        <f t="shared" ca="1" si="40"/>
        <v/>
      </c>
      <c r="BP45" s="28" t="str">
        <f t="shared" ca="1" si="41"/>
        <v/>
      </c>
      <c r="BQ45" s="28" t="str">
        <f t="shared" ca="1" si="42"/>
        <v/>
      </c>
      <c r="BR45" s="121" t="str">
        <f t="shared" si="8"/>
        <v/>
      </c>
      <c r="BS45" s="122" t="str">
        <f t="shared" ca="1" si="43"/>
        <v/>
      </c>
      <c r="BT45" s="114" t="str">
        <f t="shared" ca="1" si="44"/>
        <v/>
      </c>
      <c r="BU45" s="54" t="str">
        <f t="shared" ca="1" si="45"/>
        <v/>
      </c>
      <c r="BV45" s="54" t="str">
        <f t="shared" ca="1" si="46"/>
        <v/>
      </c>
      <c r="BW45" s="54" t="str">
        <f t="shared" ca="1" si="47"/>
        <v/>
      </c>
      <c r="BX45" s="54" t="str">
        <f t="shared" ca="1" si="48"/>
        <v/>
      </c>
      <c r="BY45" s="124" t="str">
        <f t="shared" ca="1" si="49"/>
        <v/>
      </c>
      <c r="CA45" s="31" t="str">
        <f t="shared" ca="1" si="50"/>
        <v/>
      </c>
    </row>
    <row r="46" spans="1:79" s="28" customFormat="1" ht="14.1" customHeight="1" x14ac:dyDescent="0.3">
      <c r="A46" s="100" t="str">
        <f t="shared" ca="1" si="14"/>
        <v/>
      </c>
      <c r="B46" s="29"/>
      <c r="C46" s="29"/>
      <c r="D46" s="29"/>
      <c r="E46" s="29"/>
      <c r="F46" s="29"/>
      <c r="G46" s="29" t="s">
        <v>172</v>
      </c>
      <c r="H46" s="29"/>
      <c r="I46" s="29"/>
      <c r="J46" s="29"/>
      <c r="L46" s="55"/>
      <c r="M46" s="52">
        <f t="shared" si="15"/>
        <v>0</v>
      </c>
      <c r="N46" s="56"/>
      <c r="O46" s="56"/>
      <c r="P46" s="56"/>
      <c r="Q46" s="56"/>
      <c r="R46" s="56"/>
      <c r="AB46" s="28">
        <v>46</v>
      </c>
      <c r="AC46" s="107"/>
      <c r="AE46" s="108"/>
      <c r="AF46" s="103"/>
      <c r="AG46" s="103"/>
      <c r="AH46" s="103"/>
      <c r="AI46" s="103"/>
      <c r="AJ46" s="107"/>
      <c r="AO46" s="107"/>
      <c r="AQ46" s="107">
        <f t="shared" si="17"/>
        <v>5</v>
      </c>
      <c r="AR46" s="28" t="str">
        <f>IF($AQ47&gt;$AQ46, IFERROR(MATCH($AQ46, $AQ47:$AQ$122, 0)-1, ROW($AR$122)-ROW()), "")</f>
        <v/>
      </c>
      <c r="AS46" s="107">
        <f t="shared" ca="1" si="18"/>
        <v>0</v>
      </c>
      <c r="AT46" s="28">
        <f t="shared" ca="1" si="19"/>
        <v>0</v>
      </c>
      <c r="AU46" s="28">
        <f t="shared" ca="1" si="20"/>
        <v>0</v>
      </c>
      <c r="AV46" s="28">
        <f t="shared" ca="1" si="21"/>
        <v>0</v>
      </c>
      <c r="AW46" s="28">
        <f t="shared" ca="1" si="22"/>
        <v>0</v>
      </c>
      <c r="AX46" s="118">
        <f t="shared" ca="1" si="23"/>
        <v>0</v>
      </c>
      <c r="AY46" s="28">
        <f t="shared" ca="1" si="24"/>
        <v>0</v>
      </c>
      <c r="AZ46" s="28">
        <f t="shared" ca="1" si="25"/>
        <v>0</v>
      </c>
      <c r="BA46" s="28">
        <f t="shared" ca="1" si="26"/>
        <v>0</v>
      </c>
      <c r="BB46" s="28">
        <f t="shared" ca="1" si="27"/>
        <v>0</v>
      </c>
      <c r="BC46" s="113" t="str">
        <f t="shared" ca="1" si="28"/>
        <v/>
      </c>
      <c r="BD46" s="33" t="str">
        <f t="shared" ca="1" si="29"/>
        <v/>
      </c>
      <c r="BE46" s="33" t="str">
        <f t="shared" ca="1" si="30"/>
        <v/>
      </c>
      <c r="BF46" s="33" t="str">
        <f t="shared" ca="1" si="31"/>
        <v/>
      </c>
      <c r="BG46" s="33" t="str">
        <f t="shared" ca="1" si="32"/>
        <v/>
      </c>
      <c r="BH46" s="116" t="str">
        <f t="shared" ca="1" si="33"/>
        <v/>
      </c>
      <c r="BI46" s="33" t="str">
        <f t="shared" ca="1" si="34"/>
        <v/>
      </c>
      <c r="BJ46" s="33" t="str">
        <f t="shared" ca="1" si="35"/>
        <v/>
      </c>
      <c r="BK46" s="33" t="str">
        <f t="shared" ca="1" si="36"/>
        <v/>
      </c>
      <c r="BL46" s="33" t="str">
        <f t="shared" ca="1" si="37"/>
        <v/>
      </c>
      <c r="BM46" s="118" t="str">
        <f t="shared" ca="1" si="38"/>
        <v/>
      </c>
      <c r="BN46" s="28" t="str">
        <f t="shared" ca="1" si="39"/>
        <v/>
      </c>
      <c r="BO46" s="28" t="str">
        <f t="shared" ca="1" si="40"/>
        <v/>
      </c>
      <c r="BP46" s="28" t="str">
        <f t="shared" ca="1" si="41"/>
        <v/>
      </c>
      <c r="BQ46" s="28" t="str">
        <f t="shared" ca="1" si="42"/>
        <v/>
      </c>
      <c r="BR46" s="121" t="str">
        <f t="shared" si="8"/>
        <v/>
      </c>
      <c r="BS46" s="122" t="str">
        <f t="shared" ca="1" si="43"/>
        <v/>
      </c>
      <c r="BT46" s="114" t="str">
        <f t="shared" ca="1" si="44"/>
        <v/>
      </c>
      <c r="BU46" s="54" t="str">
        <f t="shared" ca="1" si="45"/>
        <v/>
      </c>
      <c r="BV46" s="54" t="str">
        <f t="shared" ca="1" si="46"/>
        <v/>
      </c>
      <c r="BW46" s="54" t="str">
        <f t="shared" ca="1" si="47"/>
        <v/>
      </c>
      <c r="BX46" s="54" t="str">
        <f t="shared" ca="1" si="48"/>
        <v/>
      </c>
      <c r="BY46" s="124" t="str">
        <f t="shared" ca="1" si="49"/>
        <v/>
      </c>
      <c r="CA46" s="31" t="str">
        <f t="shared" ca="1" si="50"/>
        <v/>
      </c>
    </row>
    <row r="47" spans="1:79" s="28" customFormat="1" ht="14.1" customHeight="1" x14ac:dyDescent="0.3">
      <c r="A47" s="100" t="str">
        <f t="shared" ca="1" si="14"/>
        <v/>
      </c>
      <c r="B47" s="29"/>
      <c r="C47" s="29" t="s">
        <v>38</v>
      </c>
      <c r="D47" s="29" t="s">
        <v>38</v>
      </c>
      <c r="E47" s="29" t="s">
        <v>38</v>
      </c>
      <c r="F47" s="29" t="s">
        <v>310</v>
      </c>
      <c r="G47" s="29"/>
      <c r="H47" s="29"/>
      <c r="I47" s="29"/>
      <c r="J47" s="29"/>
      <c r="L47" s="55">
        <v>7333</v>
      </c>
      <c r="M47" s="52">
        <f t="shared" si="15"/>
        <v>0</v>
      </c>
      <c r="N47" s="56">
        <f>SUM(N48,N49,N50,N51,N52,N53)</f>
        <v>0</v>
      </c>
      <c r="O47" s="56">
        <f t="shared" ref="O47:R47" si="56">SUM(O48,O49,O50,O51,O52,O53)</f>
        <v>0</v>
      </c>
      <c r="P47" s="56">
        <f t="shared" si="56"/>
        <v>0</v>
      </c>
      <c r="Q47" s="56">
        <f t="shared" si="56"/>
        <v>0</v>
      </c>
      <c r="R47" s="56">
        <f t="shared" si="56"/>
        <v>0</v>
      </c>
      <c r="AB47" s="28">
        <v>47</v>
      </c>
      <c r="AC47" s="107"/>
      <c r="AE47" s="108"/>
      <c r="AF47" s="103"/>
      <c r="AG47" s="103"/>
      <c r="AH47" s="103"/>
      <c r="AI47" s="103"/>
      <c r="AJ47" s="107"/>
      <c r="AO47" s="107"/>
      <c r="AQ47" s="107">
        <f t="shared" si="17"/>
        <v>4</v>
      </c>
      <c r="AR47" s="28">
        <f>IF($AQ48&gt;$AQ47, IFERROR(MATCH($AQ47, $AQ48:$AQ$122, 0)-1, ROW($AR$122)-ROW()), "")</f>
        <v>6</v>
      </c>
      <c r="AS47" s="107">
        <f t="shared" ca="1" si="18"/>
        <v>0</v>
      </c>
      <c r="AT47" s="28">
        <f t="shared" ca="1" si="19"/>
        <v>0</v>
      </c>
      <c r="AU47" s="28">
        <f t="shared" ca="1" si="20"/>
        <v>0</v>
      </c>
      <c r="AV47" s="28">
        <f t="shared" ca="1" si="21"/>
        <v>0</v>
      </c>
      <c r="AW47" s="28">
        <f t="shared" ca="1" si="22"/>
        <v>0</v>
      </c>
      <c r="AX47" s="118">
        <f t="shared" ca="1" si="23"/>
        <v>0</v>
      </c>
      <c r="AY47" s="28">
        <f t="shared" ca="1" si="24"/>
        <v>0</v>
      </c>
      <c r="AZ47" s="28">
        <f t="shared" ca="1" si="25"/>
        <v>0</v>
      </c>
      <c r="BA47" s="28">
        <f t="shared" ca="1" si="26"/>
        <v>0</v>
      </c>
      <c r="BB47" s="28">
        <f t="shared" ca="1" si="27"/>
        <v>0</v>
      </c>
      <c r="BC47" s="113" t="str">
        <f t="shared" ca="1" si="28"/>
        <v/>
      </c>
      <c r="BD47" s="33" t="str">
        <f t="shared" ca="1" si="29"/>
        <v/>
      </c>
      <c r="BE47" s="33" t="str">
        <f t="shared" ca="1" si="30"/>
        <v/>
      </c>
      <c r="BF47" s="33" t="str">
        <f t="shared" ca="1" si="31"/>
        <v/>
      </c>
      <c r="BG47" s="33" t="str">
        <f t="shared" ca="1" si="32"/>
        <v/>
      </c>
      <c r="BH47" s="116" t="str">
        <f t="shared" ca="1" si="33"/>
        <v/>
      </c>
      <c r="BI47" s="33" t="str">
        <f t="shared" ca="1" si="34"/>
        <v/>
      </c>
      <c r="BJ47" s="33" t="str">
        <f t="shared" ca="1" si="35"/>
        <v/>
      </c>
      <c r="BK47" s="33" t="str">
        <f t="shared" ca="1" si="36"/>
        <v/>
      </c>
      <c r="BL47" s="33" t="str">
        <f t="shared" ca="1" si="37"/>
        <v/>
      </c>
      <c r="BM47" s="118" t="str">
        <f t="shared" ca="1" si="38"/>
        <v/>
      </c>
      <c r="BN47" s="28" t="str">
        <f t="shared" ca="1" si="39"/>
        <v/>
      </c>
      <c r="BO47" s="28" t="str">
        <f t="shared" ca="1" si="40"/>
        <v/>
      </c>
      <c r="BP47" s="28" t="str">
        <f t="shared" ca="1" si="41"/>
        <v/>
      </c>
      <c r="BQ47" s="28" t="str">
        <f t="shared" ca="1" si="42"/>
        <v/>
      </c>
      <c r="BR47" s="121" t="str">
        <f t="shared" si="8"/>
        <v/>
      </c>
      <c r="BS47" s="122" t="str">
        <f t="shared" ca="1" si="43"/>
        <v/>
      </c>
      <c r="BT47" s="114" t="str">
        <f t="shared" ca="1" si="44"/>
        <v/>
      </c>
      <c r="BU47" s="54" t="str">
        <f t="shared" ca="1" si="45"/>
        <v/>
      </c>
      <c r="BV47" s="54" t="str">
        <f t="shared" ca="1" si="46"/>
        <v/>
      </c>
      <c r="BW47" s="54" t="str">
        <f t="shared" ca="1" si="47"/>
        <v/>
      </c>
      <c r="BX47" s="54" t="str">
        <f t="shared" ca="1" si="48"/>
        <v/>
      </c>
      <c r="BY47" s="124" t="str">
        <f t="shared" ca="1" si="49"/>
        <v/>
      </c>
      <c r="CA47" s="31" t="str">
        <f t="shared" ca="1" si="50"/>
        <v/>
      </c>
    </row>
    <row r="48" spans="1:79" s="28" customFormat="1" ht="14.1" customHeight="1" x14ac:dyDescent="0.3">
      <c r="A48" s="100" t="str">
        <f t="shared" ca="1" si="14"/>
        <v/>
      </c>
      <c r="B48" s="29"/>
      <c r="C48" s="29" t="s">
        <v>38</v>
      </c>
      <c r="D48" s="29" t="s">
        <v>38</v>
      </c>
      <c r="E48" s="29" t="s">
        <v>38</v>
      </c>
      <c r="F48" s="29" t="s">
        <v>38</v>
      </c>
      <c r="G48" s="29" t="s">
        <v>115</v>
      </c>
      <c r="H48" s="29"/>
      <c r="I48" s="29"/>
      <c r="J48" s="29"/>
      <c r="L48" s="55">
        <v>73330</v>
      </c>
      <c r="M48" s="52">
        <f t="shared" si="15"/>
        <v>0</v>
      </c>
      <c r="N48" s="56"/>
      <c r="O48" s="56"/>
      <c r="P48" s="56"/>
      <c r="Q48" s="56"/>
      <c r="R48" s="56"/>
      <c r="AB48" s="28">
        <v>48</v>
      </c>
      <c r="AC48" s="107"/>
      <c r="AE48" s="108"/>
      <c r="AF48" s="103"/>
      <c r="AG48" s="103"/>
      <c r="AH48" s="103"/>
      <c r="AI48" s="103"/>
      <c r="AJ48" s="107"/>
      <c r="AO48" s="107"/>
      <c r="AQ48" s="107">
        <f t="shared" si="17"/>
        <v>5</v>
      </c>
      <c r="AR48" s="28" t="str">
        <f>IF($AQ49&gt;$AQ48, IFERROR(MATCH($AQ48, $AQ49:$AQ$122, 0)-1, ROW($AR$122)-ROW()), "")</f>
        <v/>
      </c>
      <c r="AS48" s="107">
        <f t="shared" ca="1" si="18"/>
        <v>0</v>
      </c>
      <c r="AT48" s="28">
        <f t="shared" ca="1" si="19"/>
        <v>0</v>
      </c>
      <c r="AU48" s="28">
        <f t="shared" ca="1" si="20"/>
        <v>0</v>
      </c>
      <c r="AV48" s="28">
        <f t="shared" ca="1" si="21"/>
        <v>0</v>
      </c>
      <c r="AW48" s="28">
        <f t="shared" ca="1" si="22"/>
        <v>0</v>
      </c>
      <c r="AX48" s="118">
        <f t="shared" ca="1" si="23"/>
        <v>0</v>
      </c>
      <c r="AY48" s="28">
        <f t="shared" ca="1" si="24"/>
        <v>0</v>
      </c>
      <c r="AZ48" s="28">
        <f t="shared" ca="1" si="25"/>
        <v>0</v>
      </c>
      <c r="BA48" s="28">
        <f t="shared" ca="1" si="26"/>
        <v>0</v>
      </c>
      <c r="BB48" s="28">
        <f t="shared" ca="1" si="27"/>
        <v>0</v>
      </c>
      <c r="BC48" s="113" t="str">
        <f t="shared" ca="1" si="28"/>
        <v/>
      </c>
      <c r="BD48" s="33" t="str">
        <f t="shared" ca="1" si="29"/>
        <v/>
      </c>
      <c r="BE48" s="33" t="str">
        <f t="shared" ca="1" si="30"/>
        <v/>
      </c>
      <c r="BF48" s="33" t="str">
        <f t="shared" ca="1" si="31"/>
        <v/>
      </c>
      <c r="BG48" s="33" t="str">
        <f t="shared" ca="1" si="32"/>
        <v/>
      </c>
      <c r="BH48" s="116" t="str">
        <f t="shared" ca="1" si="33"/>
        <v/>
      </c>
      <c r="BI48" s="33" t="str">
        <f t="shared" ca="1" si="34"/>
        <v/>
      </c>
      <c r="BJ48" s="33" t="str">
        <f t="shared" ca="1" si="35"/>
        <v/>
      </c>
      <c r="BK48" s="33" t="str">
        <f t="shared" ca="1" si="36"/>
        <v/>
      </c>
      <c r="BL48" s="33" t="str">
        <f t="shared" ca="1" si="37"/>
        <v/>
      </c>
      <c r="BM48" s="118" t="str">
        <f t="shared" ca="1" si="38"/>
        <v/>
      </c>
      <c r="BN48" s="28" t="str">
        <f t="shared" ca="1" si="39"/>
        <v/>
      </c>
      <c r="BO48" s="28" t="str">
        <f t="shared" ca="1" si="40"/>
        <v/>
      </c>
      <c r="BP48" s="28" t="str">
        <f t="shared" ca="1" si="41"/>
        <v/>
      </c>
      <c r="BQ48" s="28" t="str">
        <f t="shared" ca="1" si="42"/>
        <v/>
      </c>
      <c r="BR48" s="121" t="str">
        <f t="shared" si="8"/>
        <v/>
      </c>
      <c r="BS48" s="122" t="str">
        <f t="shared" ca="1" si="43"/>
        <v/>
      </c>
      <c r="BT48" s="114" t="str">
        <f t="shared" ca="1" si="44"/>
        <v/>
      </c>
      <c r="BU48" s="54" t="str">
        <f t="shared" ca="1" si="45"/>
        <v/>
      </c>
      <c r="BV48" s="54" t="str">
        <f t="shared" ca="1" si="46"/>
        <v/>
      </c>
      <c r="BW48" s="54" t="str">
        <f t="shared" ca="1" si="47"/>
        <v/>
      </c>
      <c r="BX48" s="54" t="str">
        <f t="shared" ca="1" si="48"/>
        <v/>
      </c>
      <c r="BY48" s="124" t="str">
        <f t="shared" ca="1" si="49"/>
        <v/>
      </c>
      <c r="CA48" s="31" t="str">
        <f t="shared" ca="1" si="50"/>
        <v/>
      </c>
    </row>
    <row r="49" spans="1:79" s="28" customFormat="1" ht="14.1" customHeight="1" x14ac:dyDescent="0.3">
      <c r="A49" s="100" t="str">
        <f t="shared" ca="1" si="14"/>
        <v/>
      </c>
      <c r="B49" s="29"/>
      <c r="C49" s="29" t="s">
        <v>38</v>
      </c>
      <c r="D49" s="29" t="s">
        <v>38</v>
      </c>
      <c r="E49" s="29" t="s">
        <v>38</v>
      </c>
      <c r="F49" s="29" t="s">
        <v>38</v>
      </c>
      <c r="G49" s="29" t="s">
        <v>116</v>
      </c>
      <c r="H49" s="29"/>
      <c r="I49" s="29"/>
      <c r="J49" s="29"/>
      <c r="L49" s="55">
        <v>73331</v>
      </c>
      <c r="M49" s="52">
        <f t="shared" si="15"/>
        <v>0</v>
      </c>
      <c r="N49" s="56"/>
      <c r="O49" s="56"/>
      <c r="P49" s="56"/>
      <c r="Q49" s="56"/>
      <c r="R49" s="56"/>
      <c r="AB49" s="28">
        <v>49</v>
      </c>
      <c r="AC49" s="107"/>
      <c r="AE49" s="108"/>
      <c r="AF49" s="103"/>
      <c r="AG49" s="103"/>
      <c r="AH49" s="103"/>
      <c r="AI49" s="103"/>
      <c r="AJ49" s="107"/>
      <c r="AO49" s="107"/>
      <c r="AQ49" s="107">
        <f t="shared" si="17"/>
        <v>5</v>
      </c>
      <c r="AR49" s="28" t="str">
        <f>IF($AQ50&gt;$AQ49, IFERROR(MATCH($AQ49, $AQ50:$AQ$122, 0)-1, ROW($AR$122)-ROW()), "")</f>
        <v/>
      </c>
      <c r="AS49" s="107">
        <f t="shared" ca="1" si="18"/>
        <v>0</v>
      </c>
      <c r="AT49" s="28">
        <f t="shared" ca="1" si="19"/>
        <v>0</v>
      </c>
      <c r="AU49" s="28">
        <f t="shared" ca="1" si="20"/>
        <v>0</v>
      </c>
      <c r="AV49" s="28">
        <f t="shared" ca="1" si="21"/>
        <v>0</v>
      </c>
      <c r="AW49" s="28">
        <f t="shared" ca="1" si="22"/>
        <v>0</v>
      </c>
      <c r="AX49" s="118">
        <f t="shared" ca="1" si="23"/>
        <v>0</v>
      </c>
      <c r="AY49" s="28">
        <f t="shared" ca="1" si="24"/>
        <v>0</v>
      </c>
      <c r="AZ49" s="28">
        <f t="shared" ca="1" si="25"/>
        <v>0</v>
      </c>
      <c r="BA49" s="28">
        <f t="shared" ca="1" si="26"/>
        <v>0</v>
      </c>
      <c r="BB49" s="28">
        <f t="shared" ca="1" si="27"/>
        <v>0</v>
      </c>
      <c r="BC49" s="113" t="str">
        <f t="shared" ca="1" si="28"/>
        <v/>
      </c>
      <c r="BD49" s="33" t="str">
        <f t="shared" ca="1" si="29"/>
        <v/>
      </c>
      <c r="BE49" s="33" t="str">
        <f t="shared" ca="1" si="30"/>
        <v/>
      </c>
      <c r="BF49" s="33" t="str">
        <f t="shared" ca="1" si="31"/>
        <v/>
      </c>
      <c r="BG49" s="33" t="str">
        <f t="shared" ca="1" si="32"/>
        <v/>
      </c>
      <c r="BH49" s="116" t="str">
        <f t="shared" ca="1" si="33"/>
        <v/>
      </c>
      <c r="BI49" s="33" t="str">
        <f t="shared" ca="1" si="34"/>
        <v/>
      </c>
      <c r="BJ49" s="33" t="str">
        <f t="shared" ca="1" si="35"/>
        <v/>
      </c>
      <c r="BK49" s="33" t="str">
        <f t="shared" ca="1" si="36"/>
        <v/>
      </c>
      <c r="BL49" s="33" t="str">
        <f t="shared" ca="1" si="37"/>
        <v/>
      </c>
      <c r="BM49" s="118" t="str">
        <f t="shared" ca="1" si="38"/>
        <v/>
      </c>
      <c r="BN49" s="28" t="str">
        <f t="shared" ca="1" si="39"/>
        <v/>
      </c>
      <c r="BO49" s="28" t="str">
        <f t="shared" ca="1" si="40"/>
        <v/>
      </c>
      <c r="BP49" s="28" t="str">
        <f t="shared" ca="1" si="41"/>
        <v/>
      </c>
      <c r="BQ49" s="28" t="str">
        <f t="shared" ca="1" si="42"/>
        <v/>
      </c>
      <c r="BR49" s="121" t="str">
        <f t="shared" si="8"/>
        <v/>
      </c>
      <c r="BS49" s="122" t="str">
        <f t="shared" ca="1" si="43"/>
        <v/>
      </c>
      <c r="BT49" s="114" t="str">
        <f t="shared" ca="1" si="44"/>
        <v/>
      </c>
      <c r="BU49" s="54" t="str">
        <f t="shared" ca="1" si="45"/>
        <v/>
      </c>
      <c r="BV49" s="54" t="str">
        <f t="shared" ca="1" si="46"/>
        <v/>
      </c>
      <c r="BW49" s="54" t="str">
        <f t="shared" ca="1" si="47"/>
        <v/>
      </c>
      <c r="BX49" s="54" t="str">
        <f t="shared" ca="1" si="48"/>
        <v/>
      </c>
      <c r="BY49" s="124" t="str">
        <f t="shared" ca="1" si="49"/>
        <v/>
      </c>
      <c r="CA49" s="31" t="str">
        <f t="shared" ca="1" si="50"/>
        <v/>
      </c>
    </row>
    <row r="50" spans="1:79" s="28" customFormat="1" ht="14.1" customHeight="1" x14ac:dyDescent="0.3">
      <c r="A50" s="100" t="str">
        <f t="shared" ca="1" si="14"/>
        <v/>
      </c>
      <c r="B50" s="29"/>
      <c r="C50" s="29" t="s">
        <v>38</v>
      </c>
      <c r="D50" s="29" t="s">
        <v>38</v>
      </c>
      <c r="E50" s="29" t="s">
        <v>38</v>
      </c>
      <c r="F50" s="29" t="s">
        <v>38</v>
      </c>
      <c r="G50" s="29" t="s">
        <v>117</v>
      </c>
      <c r="H50" s="29"/>
      <c r="I50" s="29"/>
      <c r="J50" s="29"/>
      <c r="L50" s="55">
        <v>73332</v>
      </c>
      <c r="M50" s="52">
        <f t="shared" si="15"/>
        <v>0</v>
      </c>
      <c r="N50" s="56"/>
      <c r="O50" s="56"/>
      <c r="P50" s="56"/>
      <c r="Q50" s="56"/>
      <c r="R50" s="56"/>
      <c r="AB50" s="28">
        <v>50</v>
      </c>
      <c r="AC50" s="107"/>
      <c r="AE50" s="108"/>
      <c r="AF50" s="103"/>
      <c r="AG50" s="103"/>
      <c r="AH50" s="103"/>
      <c r="AI50" s="103"/>
      <c r="AJ50" s="107"/>
      <c r="AO50" s="107"/>
      <c r="AQ50" s="107">
        <f t="shared" si="17"/>
        <v>5</v>
      </c>
      <c r="AR50" s="28" t="str">
        <f>IF($AQ51&gt;$AQ50, IFERROR(MATCH($AQ50, $AQ51:$AQ$122, 0)-1, ROW($AR$122)-ROW()), "")</f>
        <v/>
      </c>
      <c r="AS50" s="107">
        <f t="shared" ca="1" si="18"/>
        <v>0</v>
      </c>
      <c r="AT50" s="28">
        <f t="shared" ca="1" si="19"/>
        <v>0</v>
      </c>
      <c r="AU50" s="28">
        <f t="shared" ca="1" si="20"/>
        <v>0</v>
      </c>
      <c r="AV50" s="28">
        <f t="shared" ca="1" si="21"/>
        <v>0</v>
      </c>
      <c r="AW50" s="28">
        <f t="shared" ca="1" si="22"/>
        <v>0</v>
      </c>
      <c r="AX50" s="118">
        <f t="shared" ca="1" si="23"/>
        <v>0</v>
      </c>
      <c r="AY50" s="28">
        <f t="shared" ca="1" si="24"/>
        <v>0</v>
      </c>
      <c r="AZ50" s="28">
        <f t="shared" ca="1" si="25"/>
        <v>0</v>
      </c>
      <c r="BA50" s="28">
        <f t="shared" ca="1" si="26"/>
        <v>0</v>
      </c>
      <c r="BB50" s="28">
        <f t="shared" ca="1" si="27"/>
        <v>0</v>
      </c>
      <c r="BC50" s="113" t="str">
        <f t="shared" ca="1" si="28"/>
        <v/>
      </c>
      <c r="BD50" s="33" t="str">
        <f t="shared" ca="1" si="29"/>
        <v/>
      </c>
      <c r="BE50" s="33" t="str">
        <f t="shared" ca="1" si="30"/>
        <v/>
      </c>
      <c r="BF50" s="33" t="str">
        <f t="shared" ca="1" si="31"/>
        <v/>
      </c>
      <c r="BG50" s="33" t="str">
        <f t="shared" ca="1" si="32"/>
        <v/>
      </c>
      <c r="BH50" s="116" t="str">
        <f t="shared" ca="1" si="33"/>
        <v/>
      </c>
      <c r="BI50" s="33" t="str">
        <f t="shared" ca="1" si="34"/>
        <v/>
      </c>
      <c r="BJ50" s="33" t="str">
        <f t="shared" ca="1" si="35"/>
        <v/>
      </c>
      <c r="BK50" s="33" t="str">
        <f t="shared" ca="1" si="36"/>
        <v/>
      </c>
      <c r="BL50" s="33" t="str">
        <f t="shared" ca="1" si="37"/>
        <v/>
      </c>
      <c r="BM50" s="118" t="str">
        <f t="shared" ca="1" si="38"/>
        <v/>
      </c>
      <c r="BN50" s="28" t="str">
        <f t="shared" ca="1" si="39"/>
        <v/>
      </c>
      <c r="BO50" s="28" t="str">
        <f t="shared" ca="1" si="40"/>
        <v/>
      </c>
      <c r="BP50" s="28" t="str">
        <f t="shared" ca="1" si="41"/>
        <v/>
      </c>
      <c r="BQ50" s="28" t="str">
        <f t="shared" ca="1" si="42"/>
        <v/>
      </c>
      <c r="BR50" s="121" t="str">
        <f t="shared" si="8"/>
        <v/>
      </c>
      <c r="BS50" s="122" t="str">
        <f t="shared" ca="1" si="43"/>
        <v/>
      </c>
      <c r="BT50" s="114" t="str">
        <f t="shared" ca="1" si="44"/>
        <v/>
      </c>
      <c r="BU50" s="54" t="str">
        <f t="shared" ca="1" si="45"/>
        <v/>
      </c>
      <c r="BV50" s="54" t="str">
        <f t="shared" ca="1" si="46"/>
        <v/>
      </c>
      <c r="BW50" s="54" t="str">
        <f t="shared" ca="1" si="47"/>
        <v/>
      </c>
      <c r="BX50" s="54" t="str">
        <f t="shared" ca="1" si="48"/>
        <v/>
      </c>
      <c r="BY50" s="124" t="str">
        <f t="shared" ca="1" si="49"/>
        <v/>
      </c>
      <c r="CA50" s="31" t="str">
        <f t="shared" ca="1" si="50"/>
        <v/>
      </c>
    </row>
    <row r="51" spans="1:79" s="28" customFormat="1" ht="14.1" customHeight="1" x14ac:dyDescent="0.3">
      <c r="A51" s="100" t="str">
        <f t="shared" ca="1" si="14"/>
        <v/>
      </c>
      <c r="B51" s="29"/>
      <c r="C51" s="29" t="s">
        <v>38</v>
      </c>
      <c r="D51" s="29" t="s">
        <v>38</v>
      </c>
      <c r="E51" s="29" t="s">
        <v>38</v>
      </c>
      <c r="F51" s="29" t="s">
        <v>38</v>
      </c>
      <c r="G51" s="29" t="s">
        <v>184</v>
      </c>
      <c r="H51" s="29"/>
      <c r="I51" s="29"/>
      <c r="J51" s="29"/>
      <c r="L51" s="55">
        <v>73333</v>
      </c>
      <c r="M51" s="52">
        <f t="shared" si="15"/>
        <v>0</v>
      </c>
      <c r="N51" s="56"/>
      <c r="O51" s="56"/>
      <c r="P51" s="56"/>
      <c r="Q51" s="56"/>
      <c r="R51" s="56"/>
      <c r="AB51" s="28">
        <v>51</v>
      </c>
      <c r="AC51" s="107"/>
      <c r="AE51" s="108"/>
      <c r="AF51" s="103"/>
      <c r="AG51" s="103"/>
      <c r="AH51" s="103"/>
      <c r="AI51" s="103"/>
      <c r="AJ51" s="107"/>
      <c r="AO51" s="107"/>
      <c r="AQ51" s="107">
        <f t="shared" si="17"/>
        <v>5</v>
      </c>
      <c r="AR51" s="28" t="str">
        <f>IF($AQ52&gt;$AQ51, IFERROR(MATCH($AQ51, $AQ52:$AQ$122, 0)-1, ROW($AR$122)-ROW()), "")</f>
        <v/>
      </c>
      <c r="AS51" s="107">
        <f t="shared" ca="1" si="18"/>
        <v>0</v>
      </c>
      <c r="AT51" s="28">
        <f t="shared" ca="1" si="19"/>
        <v>0</v>
      </c>
      <c r="AU51" s="28">
        <f t="shared" ca="1" si="20"/>
        <v>0</v>
      </c>
      <c r="AV51" s="28">
        <f t="shared" ca="1" si="21"/>
        <v>0</v>
      </c>
      <c r="AW51" s="28">
        <f t="shared" ca="1" si="22"/>
        <v>0</v>
      </c>
      <c r="AX51" s="118">
        <f t="shared" ca="1" si="23"/>
        <v>0</v>
      </c>
      <c r="AY51" s="28">
        <f t="shared" ca="1" si="24"/>
        <v>0</v>
      </c>
      <c r="AZ51" s="28">
        <f t="shared" ca="1" si="25"/>
        <v>0</v>
      </c>
      <c r="BA51" s="28">
        <f t="shared" ca="1" si="26"/>
        <v>0</v>
      </c>
      <c r="BB51" s="28">
        <f t="shared" ca="1" si="27"/>
        <v>0</v>
      </c>
      <c r="BC51" s="113" t="str">
        <f t="shared" ca="1" si="28"/>
        <v/>
      </c>
      <c r="BD51" s="33" t="str">
        <f t="shared" ca="1" si="29"/>
        <v/>
      </c>
      <c r="BE51" s="33" t="str">
        <f t="shared" ca="1" si="30"/>
        <v/>
      </c>
      <c r="BF51" s="33" t="str">
        <f t="shared" ca="1" si="31"/>
        <v/>
      </c>
      <c r="BG51" s="33" t="str">
        <f t="shared" ca="1" si="32"/>
        <v/>
      </c>
      <c r="BH51" s="116" t="str">
        <f t="shared" ca="1" si="33"/>
        <v/>
      </c>
      <c r="BI51" s="33" t="str">
        <f t="shared" ca="1" si="34"/>
        <v/>
      </c>
      <c r="BJ51" s="33" t="str">
        <f t="shared" ca="1" si="35"/>
        <v/>
      </c>
      <c r="BK51" s="33" t="str">
        <f t="shared" ca="1" si="36"/>
        <v/>
      </c>
      <c r="BL51" s="33" t="str">
        <f t="shared" ca="1" si="37"/>
        <v/>
      </c>
      <c r="BM51" s="118" t="str">
        <f t="shared" ca="1" si="38"/>
        <v/>
      </c>
      <c r="BN51" s="28" t="str">
        <f t="shared" ca="1" si="39"/>
        <v/>
      </c>
      <c r="BO51" s="28" t="str">
        <f t="shared" ca="1" si="40"/>
        <v/>
      </c>
      <c r="BP51" s="28" t="str">
        <f t="shared" ca="1" si="41"/>
        <v/>
      </c>
      <c r="BQ51" s="28" t="str">
        <f t="shared" ca="1" si="42"/>
        <v/>
      </c>
      <c r="BR51" s="121" t="str">
        <f t="shared" si="8"/>
        <v/>
      </c>
      <c r="BS51" s="122" t="str">
        <f t="shared" ca="1" si="43"/>
        <v/>
      </c>
      <c r="BT51" s="114" t="str">
        <f t="shared" ca="1" si="44"/>
        <v/>
      </c>
      <c r="BU51" s="54" t="str">
        <f t="shared" ca="1" si="45"/>
        <v/>
      </c>
      <c r="BV51" s="54" t="str">
        <f t="shared" ca="1" si="46"/>
        <v/>
      </c>
      <c r="BW51" s="54" t="str">
        <f t="shared" ca="1" si="47"/>
        <v/>
      </c>
      <c r="BX51" s="54" t="str">
        <f t="shared" ca="1" si="48"/>
        <v/>
      </c>
      <c r="BY51" s="124" t="str">
        <f t="shared" ca="1" si="49"/>
        <v/>
      </c>
      <c r="CA51" s="31" t="str">
        <f t="shared" ca="1" si="50"/>
        <v/>
      </c>
    </row>
    <row r="52" spans="1:79" s="28" customFormat="1" ht="14.1" customHeight="1" x14ac:dyDescent="0.3">
      <c r="A52" s="100" t="str">
        <f t="shared" ca="1" si="14"/>
        <v/>
      </c>
      <c r="B52" s="29"/>
      <c r="C52" s="29" t="s">
        <v>38</v>
      </c>
      <c r="D52" s="29" t="s">
        <v>38</v>
      </c>
      <c r="E52" s="29" t="s">
        <v>38</v>
      </c>
      <c r="F52" s="29" t="s">
        <v>38</v>
      </c>
      <c r="G52" s="29" t="s">
        <v>118</v>
      </c>
      <c r="H52" s="29"/>
      <c r="I52" s="29"/>
      <c r="J52" s="29"/>
      <c r="L52" s="55">
        <v>73334</v>
      </c>
      <c r="M52" s="52">
        <f t="shared" si="15"/>
        <v>0</v>
      </c>
      <c r="N52" s="56"/>
      <c r="O52" s="56"/>
      <c r="P52" s="56"/>
      <c r="Q52" s="56"/>
      <c r="R52" s="56"/>
      <c r="AB52" s="28">
        <v>52</v>
      </c>
      <c r="AC52" s="107"/>
      <c r="AE52" s="108"/>
      <c r="AF52" s="103"/>
      <c r="AG52" s="103"/>
      <c r="AH52" s="103"/>
      <c r="AI52" s="103"/>
      <c r="AJ52" s="107"/>
      <c r="AO52" s="107"/>
      <c r="AQ52" s="107">
        <f t="shared" si="17"/>
        <v>5</v>
      </c>
      <c r="AR52" s="28" t="str">
        <f>IF($AQ53&gt;$AQ52, IFERROR(MATCH($AQ52, $AQ53:$AQ$122, 0)-1, ROW($AR$122)-ROW()), "")</f>
        <v/>
      </c>
      <c r="AS52" s="107">
        <f t="shared" ca="1" si="18"/>
        <v>0</v>
      </c>
      <c r="AT52" s="28">
        <f t="shared" ca="1" si="19"/>
        <v>0</v>
      </c>
      <c r="AU52" s="28">
        <f t="shared" ca="1" si="20"/>
        <v>0</v>
      </c>
      <c r="AV52" s="28">
        <f t="shared" ca="1" si="21"/>
        <v>0</v>
      </c>
      <c r="AW52" s="28">
        <f t="shared" ca="1" si="22"/>
        <v>0</v>
      </c>
      <c r="AX52" s="118">
        <f t="shared" ca="1" si="23"/>
        <v>0</v>
      </c>
      <c r="AY52" s="28">
        <f t="shared" ca="1" si="24"/>
        <v>0</v>
      </c>
      <c r="AZ52" s="28">
        <f t="shared" ca="1" si="25"/>
        <v>0</v>
      </c>
      <c r="BA52" s="28">
        <f t="shared" ca="1" si="26"/>
        <v>0</v>
      </c>
      <c r="BB52" s="28">
        <f t="shared" ca="1" si="27"/>
        <v>0</v>
      </c>
      <c r="BC52" s="113" t="str">
        <f t="shared" ca="1" si="28"/>
        <v/>
      </c>
      <c r="BD52" s="33" t="str">
        <f t="shared" ca="1" si="29"/>
        <v/>
      </c>
      <c r="BE52" s="33" t="str">
        <f t="shared" ca="1" si="30"/>
        <v/>
      </c>
      <c r="BF52" s="33" t="str">
        <f t="shared" ca="1" si="31"/>
        <v/>
      </c>
      <c r="BG52" s="33" t="str">
        <f t="shared" ca="1" si="32"/>
        <v/>
      </c>
      <c r="BH52" s="116" t="str">
        <f t="shared" ca="1" si="33"/>
        <v/>
      </c>
      <c r="BI52" s="33" t="str">
        <f t="shared" ca="1" si="34"/>
        <v/>
      </c>
      <c r="BJ52" s="33" t="str">
        <f t="shared" ca="1" si="35"/>
        <v/>
      </c>
      <c r="BK52" s="33" t="str">
        <f t="shared" ca="1" si="36"/>
        <v/>
      </c>
      <c r="BL52" s="33" t="str">
        <f t="shared" ca="1" si="37"/>
        <v/>
      </c>
      <c r="BM52" s="118" t="str">
        <f t="shared" ca="1" si="38"/>
        <v/>
      </c>
      <c r="BN52" s="28" t="str">
        <f t="shared" ca="1" si="39"/>
        <v/>
      </c>
      <c r="BO52" s="28" t="str">
        <f t="shared" ca="1" si="40"/>
        <v/>
      </c>
      <c r="BP52" s="28" t="str">
        <f t="shared" ca="1" si="41"/>
        <v/>
      </c>
      <c r="BQ52" s="28" t="str">
        <f t="shared" ca="1" si="42"/>
        <v/>
      </c>
      <c r="BR52" s="121" t="str">
        <f t="shared" si="8"/>
        <v/>
      </c>
      <c r="BS52" s="122" t="str">
        <f t="shared" ca="1" si="43"/>
        <v/>
      </c>
      <c r="BT52" s="114" t="str">
        <f t="shared" ca="1" si="44"/>
        <v/>
      </c>
      <c r="BU52" s="54" t="str">
        <f t="shared" ca="1" si="45"/>
        <v/>
      </c>
      <c r="BV52" s="54" t="str">
        <f t="shared" ca="1" si="46"/>
        <v/>
      </c>
      <c r="BW52" s="54" t="str">
        <f t="shared" ca="1" si="47"/>
        <v/>
      </c>
      <c r="BX52" s="54" t="str">
        <f t="shared" ca="1" si="48"/>
        <v/>
      </c>
      <c r="BY52" s="124" t="str">
        <f t="shared" ca="1" si="49"/>
        <v/>
      </c>
      <c r="CA52" s="31" t="str">
        <f t="shared" ca="1" si="50"/>
        <v/>
      </c>
    </row>
    <row r="53" spans="1:79" s="28" customFormat="1" ht="14.1" customHeight="1" x14ac:dyDescent="0.3">
      <c r="A53" s="100" t="str">
        <f t="shared" ca="1" si="14"/>
        <v/>
      </c>
      <c r="B53" s="29"/>
      <c r="C53" s="29" t="s">
        <v>38</v>
      </c>
      <c r="D53" s="29" t="s">
        <v>38</v>
      </c>
      <c r="E53" s="29" t="s">
        <v>38</v>
      </c>
      <c r="F53" s="29" t="s">
        <v>38</v>
      </c>
      <c r="G53" s="29" t="s">
        <v>309</v>
      </c>
      <c r="H53" s="29"/>
      <c r="I53" s="29"/>
      <c r="J53" s="29"/>
      <c r="L53" s="55">
        <v>73338</v>
      </c>
      <c r="M53" s="52">
        <f t="shared" si="15"/>
        <v>0</v>
      </c>
      <c r="N53" s="56"/>
      <c r="O53" s="56"/>
      <c r="P53" s="56"/>
      <c r="Q53" s="56"/>
      <c r="R53" s="56"/>
      <c r="AB53" s="28">
        <v>53</v>
      </c>
      <c r="AC53" s="107"/>
      <c r="AE53" s="108"/>
      <c r="AF53" s="103"/>
      <c r="AG53" s="103"/>
      <c r="AH53" s="103"/>
      <c r="AI53" s="103"/>
      <c r="AJ53" s="107"/>
      <c r="AO53" s="107"/>
      <c r="AQ53" s="107">
        <f t="shared" si="17"/>
        <v>5</v>
      </c>
      <c r="AR53" s="28" t="str">
        <f>IF($AQ54&gt;$AQ53, IFERROR(MATCH($AQ53, $AQ54:$AQ$122, 0)-1, ROW($AR$122)-ROW()), "")</f>
        <v/>
      </c>
      <c r="AS53" s="107">
        <f t="shared" ca="1" si="18"/>
        <v>0</v>
      </c>
      <c r="AT53" s="28">
        <f t="shared" ca="1" si="19"/>
        <v>0</v>
      </c>
      <c r="AU53" s="28">
        <f t="shared" ca="1" si="20"/>
        <v>0</v>
      </c>
      <c r="AV53" s="28">
        <f t="shared" ca="1" si="21"/>
        <v>0</v>
      </c>
      <c r="AW53" s="28">
        <f t="shared" ca="1" si="22"/>
        <v>0</v>
      </c>
      <c r="AX53" s="118">
        <f t="shared" ca="1" si="23"/>
        <v>0</v>
      </c>
      <c r="AY53" s="28">
        <f t="shared" ca="1" si="24"/>
        <v>0</v>
      </c>
      <c r="AZ53" s="28">
        <f t="shared" ca="1" si="25"/>
        <v>0</v>
      </c>
      <c r="BA53" s="28">
        <f t="shared" ca="1" si="26"/>
        <v>0</v>
      </c>
      <c r="BB53" s="28">
        <f t="shared" ca="1" si="27"/>
        <v>0</v>
      </c>
      <c r="BC53" s="113" t="str">
        <f t="shared" ca="1" si="28"/>
        <v/>
      </c>
      <c r="BD53" s="33" t="str">
        <f t="shared" ca="1" si="29"/>
        <v/>
      </c>
      <c r="BE53" s="33" t="str">
        <f t="shared" ca="1" si="30"/>
        <v/>
      </c>
      <c r="BF53" s="33" t="str">
        <f t="shared" ca="1" si="31"/>
        <v/>
      </c>
      <c r="BG53" s="33" t="str">
        <f t="shared" ca="1" si="32"/>
        <v/>
      </c>
      <c r="BH53" s="116" t="str">
        <f t="shared" ca="1" si="33"/>
        <v/>
      </c>
      <c r="BI53" s="33" t="str">
        <f t="shared" ca="1" si="34"/>
        <v/>
      </c>
      <c r="BJ53" s="33" t="str">
        <f t="shared" ca="1" si="35"/>
        <v/>
      </c>
      <c r="BK53" s="33" t="str">
        <f t="shared" ca="1" si="36"/>
        <v/>
      </c>
      <c r="BL53" s="33" t="str">
        <f t="shared" ca="1" si="37"/>
        <v/>
      </c>
      <c r="BM53" s="118" t="str">
        <f t="shared" ca="1" si="38"/>
        <v/>
      </c>
      <c r="BN53" s="28" t="str">
        <f t="shared" ca="1" si="39"/>
        <v/>
      </c>
      <c r="BO53" s="28" t="str">
        <f t="shared" ca="1" si="40"/>
        <v/>
      </c>
      <c r="BP53" s="28" t="str">
        <f t="shared" ca="1" si="41"/>
        <v/>
      </c>
      <c r="BQ53" s="28" t="str">
        <f t="shared" ca="1" si="42"/>
        <v/>
      </c>
      <c r="BR53" s="121" t="str">
        <f t="shared" si="8"/>
        <v/>
      </c>
      <c r="BS53" s="122" t="str">
        <f t="shared" ca="1" si="43"/>
        <v/>
      </c>
      <c r="BT53" s="114" t="str">
        <f t="shared" ca="1" si="44"/>
        <v/>
      </c>
      <c r="BU53" s="54" t="str">
        <f t="shared" ca="1" si="45"/>
        <v/>
      </c>
      <c r="BV53" s="54" t="str">
        <f t="shared" ca="1" si="46"/>
        <v/>
      </c>
      <c r="BW53" s="54" t="str">
        <f t="shared" ca="1" si="47"/>
        <v/>
      </c>
      <c r="BX53" s="54" t="str">
        <f t="shared" ca="1" si="48"/>
        <v/>
      </c>
      <c r="BY53" s="124" t="str">
        <f t="shared" ca="1" si="49"/>
        <v/>
      </c>
      <c r="CA53" s="31" t="str">
        <f t="shared" ca="1" si="50"/>
        <v/>
      </c>
    </row>
    <row r="54" spans="1:79" s="28" customFormat="1" ht="14.1" customHeight="1" x14ac:dyDescent="0.3">
      <c r="A54" s="100" t="str">
        <f t="shared" ca="1" si="14"/>
        <v/>
      </c>
      <c r="B54" s="29"/>
      <c r="C54" s="29" t="s">
        <v>38</v>
      </c>
      <c r="D54" s="29" t="s">
        <v>38</v>
      </c>
      <c r="E54" s="29" t="s">
        <v>38</v>
      </c>
      <c r="F54" s="29" t="s">
        <v>119</v>
      </c>
      <c r="G54" s="29"/>
      <c r="H54" s="29"/>
      <c r="I54" s="29"/>
      <c r="J54" s="29"/>
      <c r="L54" s="55">
        <v>7334</v>
      </c>
      <c r="M54" s="52">
        <f t="shared" si="15"/>
        <v>0</v>
      </c>
      <c r="N54" s="56"/>
      <c r="O54" s="56"/>
      <c r="P54" s="56"/>
      <c r="Q54" s="56"/>
      <c r="R54" s="56"/>
      <c r="AB54" s="28">
        <v>54</v>
      </c>
      <c r="AC54" s="107"/>
      <c r="AE54" s="108"/>
      <c r="AF54" s="103"/>
      <c r="AG54" s="103"/>
      <c r="AH54" s="103"/>
      <c r="AI54" s="103"/>
      <c r="AJ54" s="107"/>
      <c r="AO54" s="107"/>
      <c r="AQ54" s="107">
        <f t="shared" si="17"/>
        <v>4</v>
      </c>
      <c r="AR54" s="28" t="str">
        <f>IF($AQ55&gt;$AQ54, IFERROR(MATCH($AQ54, $AQ55:$AQ$122, 0)-1, ROW($AR$122)-ROW()), "")</f>
        <v/>
      </c>
      <c r="AS54" s="107">
        <f t="shared" ca="1" si="18"/>
        <v>0</v>
      </c>
      <c r="AT54" s="28">
        <f t="shared" ca="1" si="19"/>
        <v>0</v>
      </c>
      <c r="AU54" s="28">
        <f t="shared" ca="1" si="20"/>
        <v>0</v>
      </c>
      <c r="AV54" s="28">
        <f t="shared" ca="1" si="21"/>
        <v>0</v>
      </c>
      <c r="AW54" s="28">
        <f t="shared" ca="1" si="22"/>
        <v>0</v>
      </c>
      <c r="AX54" s="118">
        <f t="shared" ca="1" si="23"/>
        <v>0</v>
      </c>
      <c r="AY54" s="28">
        <f t="shared" ca="1" si="24"/>
        <v>0</v>
      </c>
      <c r="AZ54" s="28">
        <f t="shared" ca="1" si="25"/>
        <v>0</v>
      </c>
      <c r="BA54" s="28">
        <f t="shared" ca="1" si="26"/>
        <v>0</v>
      </c>
      <c r="BB54" s="28">
        <f t="shared" ca="1" si="27"/>
        <v>0</v>
      </c>
      <c r="BC54" s="113" t="str">
        <f t="shared" ca="1" si="28"/>
        <v/>
      </c>
      <c r="BD54" s="33" t="str">
        <f t="shared" ca="1" si="29"/>
        <v/>
      </c>
      <c r="BE54" s="33" t="str">
        <f t="shared" ca="1" si="30"/>
        <v/>
      </c>
      <c r="BF54" s="33" t="str">
        <f t="shared" ca="1" si="31"/>
        <v/>
      </c>
      <c r="BG54" s="33" t="str">
        <f t="shared" ca="1" si="32"/>
        <v/>
      </c>
      <c r="BH54" s="116" t="str">
        <f t="shared" ca="1" si="33"/>
        <v/>
      </c>
      <c r="BI54" s="33" t="str">
        <f t="shared" ca="1" si="34"/>
        <v/>
      </c>
      <c r="BJ54" s="33" t="str">
        <f t="shared" ca="1" si="35"/>
        <v/>
      </c>
      <c r="BK54" s="33" t="str">
        <f t="shared" ca="1" si="36"/>
        <v/>
      </c>
      <c r="BL54" s="33" t="str">
        <f t="shared" ca="1" si="37"/>
        <v/>
      </c>
      <c r="BM54" s="118" t="str">
        <f t="shared" ca="1" si="38"/>
        <v/>
      </c>
      <c r="BN54" s="28" t="str">
        <f t="shared" ca="1" si="39"/>
        <v/>
      </c>
      <c r="BO54" s="28" t="str">
        <f t="shared" ca="1" si="40"/>
        <v/>
      </c>
      <c r="BP54" s="28" t="str">
        <f t="shared" ca="1" si="41"/>
        <v/>
      </c>
      <c r="BQ54" s="28" t="str">
        <f t="shared" ca="1" si="42"/>
        <v/>
      </c>
      <c r="BR54" s="121" t="str">
        <f t="shared" si="8"/>
        <v/>
      </c>
      <c r="BS54" s="122" t="str">
        <f t="shared" ca="1" si="43"/>
        <v/>
      </c>
      <c r="BT54" s="114" t="str">
        <f t="shared" ca="1" si="44"/>
        <v/>
      </c>
      <c r="BU54" s="54" t="str">
        <f t="shared" ca="1" si="45"/>
        <v/>
      </c>
      <c r="BV54" s="54" t="str">
        <f t="shared" ca="1" si="46"/>
        <v/>
      </c>
      <c r="BW54" s="54" t="str">
        <f t="shared" ca="1" si="47"/>
        <v/>
      </c>
      <c r="BX54" s="54" t="str">
        <f t="shared" ca="1" si="48"/>
        <v/>
      </c>
      <c r="BY54" s="124" t="str">
        <f t="shared" ca="1" si="49"/>
        <v/>
      </c>
      <c r="CA54" s="31" t="str">
        <f t="shared" ca="1" si="50"/>
        <v/>
      </c>
    </row>
    <row r="55" spans="1:79" s="28" customFormat="1" ht="14.1" customHeight="1" x14ac:dyDescent="0.3">
      <c r="A55" s="100" t="str">
        <f t="shared" ca="1" si="14"/>
        <v/>
      </c>
      <c r="B55" s="29"/>
      <c r="C55" s="29" t="s">
        <v>38</v>
      </c>
      <c r="D55" s="29" t="s">
        <v>38</v>
      </c>
      <c r="E55" s="29" t="s">
        <v>38</v>
      </c>
      <c r="F55" s="29" t="s">
        <v>120</v>
      </c>
      <c r="G55" s="29"/>
      <c r="H55" s="29"/>
      <c r="I55" s="29"/>
      <c r="J55" s="29"/>
      <c r="L55" s="55">
        <v>7335</v>
      </c>
      <c r="M55" s="52">
        <f t="shared" si="15"/>
        <v>0</v>
      </c>
      <c r="N55" s="56">
        <f>SUM(N56,N61,N62,N63,N64,N65,N66,N67,N68)</f>
        <v>0</v>
      </c>
      <c r="O55" s="56">
        <f t="shared" ref="O55:R55" si="57">SUM(O56,O61,O62,O63,O64,O65,O66,O67,O68)</f>
        <v>0</v>
      </c>
      <c r="P55" s="56">
        <f t="shared" si="57"/>
        <v>0</v>
      </c>
      <c r="Q55" s="56">
        <f t="shared" si="57"/>
        <v>0</v>
      </c>
      <c r="R55" s="56">
        <f t="shared" si="57"/>
        <v>0</v>
      </c>
      <c r="AB55" s="28">
        <v>55</v>
      </c>
      <c r="AC55" s="107"/>
      <c r="AE55" s="108"/>
      <c r="AF55" s="103"/>
      <c r="AG55" s="103"/>
      <c r="AH55" s="103"/>
      <c r="AI55" s="103"/>
      <c r="AJ55" s="107"/>
      <c r="AO55" s="107"/>
      <c r="AQ55" s="107">
        <f t="shared" si="17"/>
        <v>4</v>
      </c>
      <c r="AR55" s="28">
        <f>IF($AQ56&gt;$AQ55, IFERROR(MATCH($AQ55, $AQ56:$AQ$122, 0)-1, ROW($AR$122)-ROW()), "")</f>
        <v>13</v>
      </c>
      <c r="AS55" s="107">
        <f t="shared" ca="1" si="18"/>
        <v>0</v>
      </c>
      <c r="AT55" s="28">
        <f t="shared" ca="1" si="19"/>
        <v>0</v>
      </c>
      <c r="AU55" s="28">
        <f t="shared" ca="1" si="20"/>
        <v>0</v>
      </c>
      <c r="AV55" s="28">
        <f t="shared" ca="1" si="21"/>
        <v>0</v>
      </c>
      <c r="AW55" s="28">
        <f t="shared" ca="1" si="22"/>
        <v>0</v>
      </c>
      <c r="AX55" s="118">
        <f t="shared" ca="1" si="23"/>
        <v>0</v>
      </c>
      <c r="AY55" s="28">
        <f t="shared" ca="1" si="24"/>
        <v>0</v>
      </c>
      <c r="AZ55" s="28">
        <f t="shared" ca="1" si="25"/>
        <v>0</v>
      </c>
      <c r="BA55" s="28">
        <f t="shared" ca="1" si="26"/>
        <v>0</v>
      </c>
      <c r="BB55" s="28">
        <f t="shared" ca="1" si="27"/>
        <v>0</v>
      </c>
      <c r="BC55" s="113" t="str">
        <f t="shared" ca="1" si="28"/>
        <v/>
      </c>
      <c r="BD55" s="33" t="str">
        <f t="shared" ca="1" si="29"/>
        <v/>
      </c>
      <c r="BE55" s="33" t="str">
        <f t="shared" ca="1" si="30"/>
        <v/>
      </c>
      <c r="BF55" s="33" t="str">
        <f t="shared" ca="1" si="31"/>
        <v/>
      </c>
      <c r="BG55" s="33" t="str">
        <f t="shared" ca="1" si="32"/>
        <v/>
      </c>
      <c r="BH55" s="116" t="str">
        <f t="shared" ca="1" si="33"/>
        <v/>
      </c>
      <c r="BI55" s="33" t="str">
        <f t="shared" ca="1" si="34"/>
        <v/>
      </c>
      <c r="BJ55" s="33" t="str">
        <f t="shared" ca="1" si="35"/>
        <v/>
      </c>
      <c r="BK55" s="33" t="str">
        <f t="shared" ca="1" si="36"/>
        <v/>
      </c>
      <c r="BL55" s="33" t="str">
        <f t="shared" ca="1" si="37"/>
        <v/>
      </c>
      <c r="BM55" s="118" t="str">
        <f t="shared" ca="1" si="38"/>
        <v/>
      </c>
      <c r="BN55" s="28" t="str">
        <f t="shared" ca="1" si="39"/>
        <v/>
      </c>
      <c r="BO55" s="28" t="str">
        <f t="shared" ca="1" si="40"/>
        <v/>
      </c>
      <c r="BP55" s="28" t="str">
        <f t="shared" ca="1" si="41"/>
        <v/>
      </c>
      <c r="BQ55" s="28" t="str">
        <f t="shared" ca="1" si="42"/>
        <v/>
      </c>
      <c r="BR55" s="121" t="str">
        <f t="shared" si="8"/>
        <v/>
      </c>
      <c r="BS55" s="122" t="str">
        <f t="shared" ca="1" si="43"/>
        <v/>
      </c>
      <c r="BT55" s="114" t="str">
        <f t="shared" ca="1" si="44"/>
        <v/>
      </c>
      <c r="BU55" s="54" t="str">
        <f t="shared" ca="1" si="45"/>
        <v/>
      </c>
      <c r="BV55" s="54" t="str">
        <f t="shared" ca="1" si="46"/>
        <v/>
      </c>
      <c r="BW55" s="54" t="str">
        <f t="shared" ca="1" si="47"/>
        <v/>
      </c>
      <c r="BX55" s="54" t="str">
        <f t="shared" ca="1" si="48"/>
        <v/>
      </c>
      <c r="BY55" s="124" t="str">
        <f t="shared" ca="1" si="49"/>
        <v/>
      </c>
      <c r="CA55" s="31" t="str">
        <f t="shared" ca="1" si="50"/>
        <v/>
      </c>
    </row>
    <row r="56" spans="1:79" s="28" customFormat="1" ht="14.1" customHeight="1" x14ac:dyDescent="0.3">
      <c r="A56" s="100" t="str">
        <f t="shared" ca="1" si="14"/>
        <v/>
      </c>
      <c r="B56" s="29"/>
      <c r="C56" s="29" t="s">
        <v>38</v>
      </c>
      <c r="D56" s="29" t="s">
        <v>38</v>
      </c>
      <c r="E56" s="29" t="s">
        <v>38</v>
      </c>
      <c r="F56" s="29" t="s">
        <v>38</v>
      </c>
      <c r="G56" s="29" t="s">
        <v>121</v>
      </c>
      <c r="H56" s="29"/>
      <c r="I56" s="29"/>
      <c r="J56" s="29"/>
      <c r="L56" s="55">
        <v>73350</v>
      </c>
      <c r="M56" s="52">
        <f t="shared" si="15"/>
        <v>0</v>
      </c>
      <c r="N56" s="56">
        <f>SUM(N57,N58,N59)</f>
        <v>0</v>
      </c>
      <c r="O56" s="56">
        <f t="shared" ref="O56:R56" si="58">SUM(O57,O58,O59)</f>
        <v>0</v>
      </c>
      <c r="P56" s="56">
        <f t="shared" si="58"/>
        <v>0</v>
      </c>
      <c r="Q56" s="56">
        <f t="shared" si="58"/>
        <v>0</v>
      </c>
      <c r="R56" s="56">
        <f t="shared" si="58"/>
        <v>0</v>
      </c>
      <c r="AB56" s="28">
        <v>56</v>
      </c>
      <c r="AC56" s="107"/>
      <c r="AE56" s="108"/>
      <c r="AF56" s="103"/>
      <c r="AG56" s="103"/>
      <c r="AH56" s="103"/>
      <c r="AI56" s="103"/>
      <c r="AJ56" s="107"/>
      <c r="AO56" s="107"/>
      <c r="AQ56" s="107">
        <f t="shared" si="17"/>
        <v>5</v>
      </c>
      <c r="AR56" s="28">
        <f>IF($AQ57&gt;$AQ56, IFERROR(MATCH($AQ56, $AQ57:$AQ$122, 0)-1, ROW($AR$122)-ROW()), "")</f>
        <v>4</v>
      </c>
      <c r="AS56" s="107">
        <f t="shared" ca="1" si="18"/>
        <v>0</v>
      </c>
      <c r="AT56" s="28">
        <f t="shared" ca="1" si="19"/>
        <v>0</v>
      </c>
      <c r="AU56" s="28">
        <f t="shared" ca="1" si="20"/>
        <v>0</v>
      </c>
      <c r="AV56" s="28">
        <f t="shared" ca="1" si="21"/>
        <v>0</v>
      </c>
      <c r="AW56" s="28">
        <f t="shared" ca="1" si="22"/>
        <v>0</v>
      </c>
      <c r="AX56" s="118">
        <f t="shared" ca="1" si="23"/>
        <v>0</v>
      </c>
      <c r="AY56" s="28">
        <f t="shared" ca="1" si="24"/>
        <v>0</v>
      </c>
      <c r="AZ56" s="28">
        <f t="shared" ca="1" si="25"/>
        <v>0</v>
      </c>
      <c r="BA56" s="28">
        <f t="shared" ca="1" si="26"/>
        <v>0</v>
      </c>
      <c r="BB56" s="28">
        <f t="shared" ca="1" si="27"/>
        <v>0</v>
      </c>
      <c r="BC56" s="113" t="str">
        <f t="shared" ca="1" si="28"/>
        <v/>
      </c>
      <c r="BD56" s="33" t="str">
        <f t="shared" ca="1" si="29"/>
        <v/>
      </c>
      <c r="BE56" s="33" t="str">
        <f t="shared" ca="1" si="30"/>
        <v/>
      </c>
      <c r="BF56" s="33" t="str">
        <f t="shared" ca="1" si="31"/>
        <v/>
      </c>
      <c r="BG56" s="33" t="str">
        <f t="shared" ca="1" si="32"/>
        <v/>
      </c>
      <c r="BH56" s="116" t="str">
        <f t="shared" ca="1" si="33"/>
        <v/>
      </c>
      <c r="BI56" s="33" t="str">
        <f t="shared" ca="1" si="34"/>
        <v/>
      </c>
      <c r="BJ56" s="33" t="str">
        <f t="shared" ca="1" si="35"/>
        <v/>
      </c>
      <c r="BK56" s="33" t="str">
        <f t="shared" ca="1" si="36"/>
        <v/>
      </c>
      <c r="BL56" s="33" t="str">
        <f t="shared" ca="1" si="37"/>
        <v/>
      </c>
      <c r="BM56" s="118" t="str">
        <f t="shared" ca="1" si="38"/>
        <v/>
      </c>
      <c r="BN56" s="28" t="str">
        <f t="shared" ca="1" si="39"/>
        <v/>
      </c>
      <c r="BO56" s="28" t="str">
        <f t="shared" ca="1" si="40"/>
        <v/>
      </c>
      <c r="BP56" s="28" t="str">
        <f t="shared" ca="1" si="41"/>
        <v/>
      </c>
      <c r="BQ56" s="28" t="str">
        <f t="shared" ca="1" si="42"/>
        <v/>
      </c>
      <c r="BR56" s="121" t="str">
        <f t="shared" si="8"/>
        <v/>
      </c>
      <c r="BS56" s="122" t="str">
        <f t="shared" ca="1" si="43"/>
        <v/>
      </c>
      <c r="BT56" s="114" t="str">
        <f t="shared" ca="1" si="44"/>
        <v/>
      </c>
      <c r="BU56" s="54" t="str">
        <f t="shared" ca="1" si="45"/>
        <v/>
      </c>
      <c r="BV56" s="54" t="str">
        <f t="shared" ca="1" si="46"/>
        <v/>
      </c>
      <c r="BW56" s="54" t="str">
        <f t="shared" ca="1" si="47"/>
        <v/>
      </c>
      <c r="BX56" s="54" t="str">
        <f t="shared" ca="1" si="48"/>
        <v/>
      </c>
      <c r="BY56" s="124" t="str">
        <f t="shared" ca="1" si="49"/>
        <v/>
      </c>
      <c r="CA56" s="31" t="str">
        <f t="shared" ca="1" si="50"/>
        <v/>
      </c>
    </row>
    <row r="57" spans="1:79" s="28" customFormat="1" ht="14.1" customHeight="1" x14ac:dyDescent="0.3">
      <c r="A57" s="100" t="str">
        <f t="shared" ca="1" si="14"/>
        <v/>
      </c>
      <c r="B57" s="29"/>
      <c r="C57" s="29" t="s">
        <v>38</v>
      </c>
      <c r="D57" s="29" t="s">
        <v>38</v>
      </c>
      <c r="E57" s="29" t="s">
        <v>38</v>
      </c>
      <c r="F57" s="29" t="s">
        <v>38</v>
      </c>
      <c r="G57" s="29" t="s">
        <v>38</v>
      </c>
      <c r="H57" s="29" t="s">
        <v>122</v>
      </c>
      <c r="I57" s="29"/>
      <c r="J57" s="29"/>
      <c r="L57" s="55">
        <v>733500</v>
      </c>
      <c r="M57" s="52">
        <f t="shared" si="15"/>
        <v>0</v>
      </c>
      <c r="N57" s="56"/>
      <c r="O57" s="56"/>
      <c r="P57" s="56"/>
      <c r="Q57" s="56"/>
      <c r="R57" s="56"/>
      <c r="AB57" s="28">
        <v>57</v>
      </c>
      <c r="AC57" s="107"/>
      <c r="AE57" s="108"/>
      <c r="AF57" s="103"/>
      <c r="AG57" s="103"/>
      <c r="AH57" s="103"/>
      <c r="AI57" s="103"/>
      <c r="AJ57" s="107"/>
      <c r="AO57" s="107"/>
      <c r="AQ57" s="107">
        <f t="shared" si="17"/>
        <v>6</v>
      </c>
      <c r="AR57" s="28" t="str">
        <f>IF($AQ58&gt;$AQ57, IFERROR(MATCH($AQ57, $AQ58:$AQ$122, 0)-1, ROW($AR$122)-ROW()), "")</f>
        <v/>
      </c>
      <c r="AS57" s="107">
        <f t="shared" ca="1" si="18"/>
        <v>0</v>
      </c>
      <c r="AT57" s="28">
        <f t="shared" ca="1" si="19"/>
        <v>0</v>
      </c>
      <c r="AU57" s="28">
        <f t="shared" ca="1" si="20"/>
        <v>0</v>
      </c>
      <c r="AV57" s="28">
        <f t="shared" ca="1" si="21"/>
        <v>0</v>
      </c>
      <c r="AW57" s="28">
        <f t="shared" ca="1" si="22"/>
        <v>0</v>
      </c>
      <c r="AX57" s="118">
        <f t="shared" ca="1" si="23"/>
        <v>0</v>
      </c>
      <c r="AY57" s="28">
        <f t="shared" ca="1" si="24"/>
        <v>0</v>
      </c>
      <c r="AZ57" s="28">
        <f t="shared" ca="1" si="25"/>
        <v>0</v>
      </c>
      <c r="BA57" s="28">
        <f t="shared" ca="1" si="26"/>
        <v>0</v>
      </c>
      <c r="BB57" s="28">
        <f t="shared" ca="1" si="27"/>
        <v>0</v>
      </c>
      <c r="BC57" s="113" t="str">
        <f t="shared" ca="1" si="28"/>
        <v/>
      </c>
      <c r="BD57" s="33" t="str">
        <f t="shared" ca="1" si="29"/>
        <v/>
      </c>
      <c r="BE57" s="33" t="str">
        <f t="shared" ca="1" si="30"/>
        <v/>
      </c>
      <c r="BF57" s="33" t="str">
        <f t="shared" ca="1" si="31"/>
        <v/>
      </c>
      <c r="BG57" s="33" t="str">
        <f t="shared" ca="1" si="32"/>
        <v/>
      </c>
      <c r="BH57" s="116" t="str">
        <f t="shared" ca="1" si="33"/>
        <v/>
      </c>
      <c r="BI57" s="33" t="str">
        <f t="shared" ca="1" si="34"/>
        <v/>
      </c>
      <c r="BJ57" s="33" t="str">
        <f t="shared" ca="1" si="35"/>
        <v/>
      </c>
      <c r="BK57" s="33" t="str">
        <f t="shared" ca="1" si="36"/>
        <v/>
      </c>
      <c r="BL57" s="33" t="str">
        <f t="shared" ca="1" si="37"/>
        <v/>
      </c>
      <c r="BM57" s="118" t="str">
        <f t="shared" ca="1" si="38"/>
        <v/>
      </c>
      <c r="BN57" s="28" t="str">
        <f t="shared" ca="1" si="39"/>
        <v/>
      </c>
      <c r="BO57" s="28" t="str">
        <f t="shared" ca="1" si="40"/>
        <v/>
      </c>
      <c r="BP57" s="28" t="str">
        <f t="shared" ca="1" si="41"/>
        <v/>
      </c>
      <c r="BQ57" s="28" t="str">
        <f t="shared" ca="1" si="42"/>
        <v/>
      </c>
      <c r="BR57" s="121" t="str">
        <f t="shared" si="8"/>
        <v/>
      </c>
      <c r="BS57" s="122" t="str">
        <f t="shared" ca="1" si="43"/>
        <v/>
      </c>
      <c r="BT57" s="114" t="str">
        <f t="shared" ca="1" si="44"/>
        <v/>
      </c>
      <c r="BU57" s="54" t="str">
        <f t="shared" ca="1" si="45"/>
        <v/>
      </c>
      <c r="BV57" s="54" t="str">
        <f t="shared" ca="1" si="46"/>
        <v/>
      </c>
      <c r="BW57" s="54" t="str">
        <f t="shared" ca="1" si="47"/>
        <v/>
      </c>
      <c r="BX57" s="54" t="str">
        <f t="shared" ca="1" si="48"/>
        <v/>
      </c>
      <c r="BY57" s="124" t="str">
        <f t="shared" ca="1" si="49"/>
        <v/>
      </c>
      <c r="CA57" s="31" t="str">
        <f t="shared" ca="1" si="50"/>
        <v/>
      </c>
    </row>
    <row r="58" spans="1:79" s="28" customFormat="1" ht="14.1" customHeight="1" x14ac:dyDescent="0.3">
      <c r="A58" s="100" t="str">
        <f t="shared" ca="1" si="14"/>
        <v/>
      </c>
      <c r="B58" s="29"/>
      <c r="C58" s="29" t="s">
        <v>38</v>
      </c>
      <c r="D58" s="29" t="s">
        <v>38</v>
      </c>
      <c r="E58" s="29" t="s">
        <v>38</v>
      </c>
      <c r="F58" s="29" t="s">
        <v>38</v>
      </c>
      <c r="G58" s="29" t="s">
        <v>38</v>
      </c>
      <c r="H58" s="29" t="s">
        <v>123</v>
      </c>
      <c r="I58" s="29"/>
      <c r="J58" s="29"/>
      <c r="L58" s="55">
        <v>733501</v>
      </c>
      <c r="M58" s="52">
        <f t="shared" si="15"/>
        <v>0</v>
      </c>
      <c r="N58" s="56"/>
      <c r="O58" s="56"/>
      <c r="P58" s="56"/>
      <c r="Q58" s="56"/>
      <c r="R58" s="56"/>
      <c r="AB58" s="28">
        <v>58</v>
      </c>
      <c r="AC58" s="107"/>
      <c r="AE58" s="108"/>
      <c r="AF58" s="103"/>
      <c r="AG58" s="103"/>
      <c r="AH58" s="103"/>
      <c r="AI58" s="103"/>
      <c r="AJ58" s="107"/>
      <c r="AO58" s="107"/>
      <c r="AQ58" s="107">
        <f t="shared" si="17"/>
        <v>6</v>
      </c>
      <c r="AR58" s="28" t="str">
        <f>IF($AQ59&gt;$AQ58, IFERROR(MATCH($AQ58, $AQ59:$AQ$122, 0)-1, ROW($AR$122)-ROW()), "")</f>
        <v/>
      </c>
      <c r="AS58" s="107">
        <f t="shared" ca="1" si="18"/>
        <v>0</v>
      </c>
      <c r="AT58" s="28">
        <f t="shared" ca="1" si="19"/>
        <v>0</v>
      </c>
      <c r="AU58" s="28">
        <f t="shared" ca="1" si="20"/>
        <v>0</v>
      </c>
      <c r="AV58" s="28">
        <f t="shared" ca="1" si="21"/>
        <v>0</v>
      </c>
      <c r="AW58" s="28">
        <f t="shared" ca="1" si="22"/>
        <v>0</v>
      </c>
      <c r="AX58" s="118">
        <f t="shared" ca="1" si="23"/>
        <v>0</v>
      </c>
      <c r="AY58" s="28">
        <f t="shared" ca="1" si="24"/>
        <v>0</v>
      </c>
      <c r="AZ58" s="28">
        <f t="shared" ca="1" si="25"/>
        <v>0</v>
      </c>
      <c r="BA58" s="28">
        <f t="shared" ca="1" si="26"/>
        <v>0</v>
      </c>
      <c r="BB58" s="28">
        <f t="shared" ca="1" si="27"/>
        <v>0</v>
      </c>
      <c r="BC58" s="113" t="str">
        <f t="shared" ca="1" si="28"/>
        <v/>
      </c>
      <c r="BD58" s="33" t="str">
        <f t="shared" ca="1" si="29"/>
        <v/>
      </c>
      <c r="BE58" s="33" t="str">
        <f t="shared" ca="1" si="30"/>
        <v/>
      </c>
      <c r="BF58" s="33" t="str">
        <f t="shared" ca="1" si="31"/>
        <v/>
      </c>
      <c r="BG58" s="33" t="str">
        <f t="shared" ca="1" si="32"/>
        <v/>
      </c>
      <c r="BH58" s="116" t="str">
        <f t="shared" ca="1" si="33"/>
        <v/>
      </c>
      <c r="BI58" s="33" t="str">
        <f t="shared" ca="1" si="34"/>
        <v/>
      </c>
      <c r="BJ58" s="33" t="str">
        <f t="shared" ca="1" si="35"/>
        <v/>
      </c>
      <c r="BK58" s="33" t="str">
        <f t="shared" ca="1" si="36"/>
        <v/>
      </c>
      <c r="BL58" s="33" t="str">
        <f t="shared" ca="1" si="37"/>
        <v/>
      </c>
      <c r="BM58" s="118" t="str">
        <f t="shared" ca="1" si="38"/>
        <v/>
      </c>
      <c r="BN58" s="28" t="str">
        <f t="shared" ca="1" si="39"/>
        <v/>
      </c>
      <c r="BO58" s="28" t="str">
        <f t="shared" ca="1" si="40"/>
        <v/>
      </c>
      <c r="BP58" s="28" t="str">
        <f t="shared" ca="1" si="41"/>
        <v/>
      </c>
      <c r="BQ58" s="28" t="str">
        <f t="shared" ca="1" si="42"/>
        <v/>
      </c>
      <c r="BR58" s="121" t="str">
        <f t="shared" si="8"/>
        <v/>
      </c>
      <c r="BS58" s="122" t="str">
        <f t="shared" ca="1" si="43"/>
        <v/>
      </c>
      <c r="BT58" s="114" t="str">
        <f t="shared" ca="1" si="44"/>
        <v/>
      </c>
      <c r="BU58" s="54" t="str">
        <f t="shared" ca="1" si="45"/>
        <v/>
      </c>
      <c r="BV58" s="54" t="str">
        <f t="shared" ca="1" si="46"/>
        <v/>
      </c>
      <c r="BW58" s="54" t="str">
        <f t="shared" ca="1" si="47"/>
        <v/>
      </c>
      <c r="BX58" s="54" t="str">
        <f t="shared" ca="1" si="48"/>
        <v/>
      </c>
      <c r="BY58" s="124" t="str">
        <f t="shared" ca="1" si="49"/>
        <v/>
      </c>
      <c r="CA58" s="31" t="str">
        <f t="shared" ca="1" si="50"/>
        <v/>
      </c>
    </row>
    <row r="59" spans="1:79" s="28" customFormat="1" ht="14.1" customHeight="1" x14ac:dyDescent="0.3">
      <c r="A59" s="100" t="str">
        <f t="shared" ca="1" si="14"/>
        <v/>
      </c>
      <c r="B59" s="29"/>
      <c r="C59" s="29" t="s">
        <v>38</v>
      </c>
      <c r="D59" s="29" t="s">
        <v>38</v>
      </c>
      <c r="E59" s="29" t="s">
        <v>38</v>
      </c>
      <c r="F59" s="29" t="s">
        <v>38</v>
      </c>
      <c r="G59" s="29" t="s">
        <v>38</v>
      </c>
      <c r="H59" s="29" t="s">
        <v>124</v>
      </c>
      <c r="I59" s="29"/>
      <c r="J59" s="29"/>
      <c r="L59" s="55">
        <v>733502</v>
      </c>
      <c r="M59" s="52">
        <f t="shared" si="15"/>
        <v>0</v>
      </c>
      <c r="N59" s="56"/>
      <c r="O59" s="56"/>
      <c r="P59" s="56"/>
      <c r="Q59" s="56"/>
      <c r="R59" s="56"/>
      <c r="AB59" s="28">
        <v>59</v>
      </c>
      <c r="AC59" s="107"/>
      <c r="AE59" s="108"/>
      <c r="AF59" s="103"/>
      <c r="AG59" s="103"/>
      <c r="AH59" s="103"/>
      <c r="AI59" s="103"/>
      <c r="AJ59" s="107"/>
      <c r="AO59" s="107"/>
      <c r="AQ59" s="107">
        <f t="shared" si="17"/>
        <v>6</v>
      </c>
      <c r="AR59" s="28" t="str">
        <f>IF($AQ60&gt;$AQ59, IFERROR(MATCH($AQ59, $AQ60:$AQ$122, 0)-1, ROW($AR$122)-ROW()), "")</f>
        <v/>
      </c>
      <c r="AS59" s="107">
        <f t="shared" ca="1" si="18"/>
        <v>0</v>
      </c>
      <c r="AT59" s="28">
        <f t="shared" ca="1" si="19"/>
        <v>0</v>
      </c>
      <c r="AU59" s="28">
        <f t="shared" ca="1" si="20"/>
        <v>0</v>
      </c>
      <c r="AV59" s="28">
        <f t="shared" ca="1" si="21"/>
        <v>0</v>
      </c>
      <c r="AW59" s="28">
        <f t="shared" ca="1" si="22"/>
        <v>0</v>
      </c>
      <c r="AX59" s="118">
        <f t="shared" ca="1" si="23"/>
        <v>0</v>
      </c>
      <c r="AY59" s="28">
        <f t="shared" ca="1" si="24"/>
        <v>0</v>
      </c>
      <c r="AZ59" s="28">
        <f t="shared" ca="1" si="25"/>
        <v>0</v>
      </c>
      <c r="BA59" s="28">
        <f t="shared" ca="1" si="26"/>
        <v>0</v>
      </c>
      <c r="BB59" s="28">
        <f t="shared" ca="1" si="27"/>
        <v>0</v>
      </c>
      <c r="BC59" s="113" t="str">
        <f t="shared" ca="1" si="28"/>
        <v/>
      </c>
      <c r="BD59" s="33" t="str">
        <f t="shared" ca="1" si="29"/>
        <v/>
      </c>
      <c r="BE59" s="33" t="str">
        <f t="shared" ca="1" si="30"/>
        <v/>
      </c>
      <c r="BF59" s="33" t="str">
        <f t="shared" ca="1" si="31"/>
        <v/>
      </c>
      <c r="BG59" s="33" t="str">
        <f t="shared" ca="1" si="32"/>
        <v/>
      </c>
      <c r="BH59" s="116" t="str">
        <f t="shared" ca="1" si="33"/>
        <v/>
      </c>
      <c r="BI59" s="33" t="str">
        <f t="shared" ca="1" si="34"/>
        <v/>
      </c>
      <c r="BJ59" s="33" t="str">
        <f t="shared" ca="1" si="35"/>
        <v/>
      </c>
      <c r="BK59" s="33" t="str">
        <f t="shared" ca="1" si="36"/>
        <v/>
      </c>
      <c r="BL59" s="33" t="str">
        <f t="shared" ca="1" si="37"/>
        <v/>
      </c>
      <c r="BM59" s="118" t="str">
        <f t="shared" ca="1" si="38"/>
        <v/>
      </c>
      <c r="BN59" s="28" t="str">
        <f t="shared" ca="1" si="39"/>
        <v/>
      </c>
      <c r="BO59" s="28" t="str">
        <f t="shared" ca="1" si="40"/>
        <v/>
      </c>
      <c r="BP59" s="28" t="str">
        <f t="shared" ca="1" si="41"/>
        <v/>
      </c>
      <c r="BQ59" s="28" t="str">
        <f t="shared" ca="1" si="42"/>
        <v/>
      </c>
      <c r="BR59" s="121" t="str">
        <f t="shared" si="8"/>
        <v/>
      </c>
      <c r="BS59" s="122" t="str">
        <f t="shared" ca="1" si="43"/>
        <v/>
      </c>
      <c r="BT59" s="114" t="str">
        <f t="shared" ca="1" si="44"/>
        <v/>
      </c>
      <c r="BU59" s="54" t="str">
        <f t="shared" ca="1" si="45"/>
        <v/>
      </c>
      <c r="BV59" s="54" t="str">
        <f t="shared" ca="1" si="46"/>
        <v/>
      </c>
      <c r="BW59" s="54" t="str">
        <f t="shared" ca="1" si="47"/>
        <v/>
      </c>
      <c r="BX59" s="54" t="str">
        <f t="shared" ca="1" si="48"/>
        <v/>
      </c>
      <c r="BY59" s="124" t="str">
        <f t="shared" ca="1" si="49"/>
        <v/>
      </c>
      <c r="CA59" s="31" t="str">
        <f t="shared" ca="1" si="50"/>
        <v/>
      </c>
    </row>
    <row r="60" spans="1:79" s="28" customFormat="1" ht="14.1" customHeight="1" x14ac:dyDescent="0.3">
      <c r="A60" s="100" t="str">
        <f t="shared" ca="1" si="14"/>
        <v/>
      </c>
      <c r="B60" s="29"/>
      <c r="C60" s="29"/>
      <c r="D60" s="29"/>
      <c r="E60" s="29"/>
      <c r="F60" s="29"/>
      <c r="G60" s="29"/>
      <c r="H60" s="29" t="s">
        <v>140</v>
      </c>
      <c r="I60" s="29"/>
      <c r="J60" s="29"/>
      <c r="L60" s="55">
        <v>733508</v>
      </c>
      <c r="M60" s="52">
        <f t="shared" si="15"/>
        <v>0</v>
      </c>
      <c r="N60" s="56"/>
      <c r="O60" s="56"/>
      <c r="P60" s="56"/>
      <c r="Q60" s="56"/>
      <c r="R60" s="56"/>
      <c r="AB60" s="28">
        <v>60</v>
      </c>
      <c r="AC60" s="107"/>
      <c r="AE60" s="108"/>
      <c r="AF60" s="103"/>
      <c r="AG60" s="103"/>
      <c r="AH60" s="103"/>
      <c r="AI60" s="103"/>
      <c r="AJ60" s="107"/>
      <c r="AO60" s="107"/>
      <c r="AQ60" s="107">
        <f t="shared" si="17"/>
        <v>6</v>
      </c>
      <c r="AR60" s="28" t="str">
        <f>IF($AQ61&gt;$AQ60, IFERROR(MATCH($AQ60, $AQ61:$AQ$122, 0)-1, ROW($AR$122)-ROW()), "")</f>
        <v/>
      </c>
      <c r="AS60" s="107">
        <f t="shared" ca="1" si="18"/>
        <v>0</v>
      </c>
      <c r="AT60" s="28">
        <f t="shared" ca="1" si="19"/>
        <v>0</v>
      </c>
      <c r="AU60" s="28">
        <f t="shared" ca="1" si="20"/>
        <v>0</v>
      </c>
      <c r="AV60" s="28">
        <f t="shared" ca="1" si="21"/>
        <v>0</v>
      </c>
      <c r="AW60" s="28">
        <f t="shared" ca="1" si="22"/>
        <v>0</v>
      </c>
      <c r="AX60" s="118">
        <f t="shared" ca="1" si="23"/>
        <v>0</v>
      </c>
      <c r="AY60" s="28">
        <f t="shared" ca="1" si="24"/>
        <v>0</v>
      </c>
      <c r="AZ60" s="28">
        <f t="shared" ca="1" si="25"/>
        <v>0</v>
      </c>
      <c r="BA60" s="28">
        <f t="shared" ca="1" si="26"/>
        <v>0</v>
      </c>
      <c r="BB60" s="28">
        <f t="shared" ca="1" si="27"/>
        <v>0</v>
      </c>
      <c r="BC60" s="113" t="str">
        <f t="shared" ca="1" si="28"/>
        <v/>
      </c>
      <c r="BD60" s="33" t="str">
        <f t="shared" ca="1" si="29"/>
        <v/>
      </c>
      <c r="BE60" s="33" t="str">
        <f t="shared" ca="1" si="30"/>
        <v/>
      </c>
      <c r="BF60" s="33" t="str">
        <f t="shared" ca="1" si="31"/>
        <v/>
      </c>
      <c r="BG60" s="33" t="str">
        <f t="shared" ca="1" si="32"/>
        <v/>
      </c>
      <c r="BH60" s="116" t="str">
        <f t="shared" ca="1" si="33"/>
        <v/>
      </c>
      <c r="BI60" s="33" t="str">
        <f t="shared" ca="1" si="34"/>
        <v/>
      </c>
      <c r="BJ60" s="33" t="str">
        <f t="shared" ca="1" si="35"/>
        <v/>
      </c>
      <c r="BK60" s="33" t="str">
        <f t="shared" ca="1" si="36"/>
        <v/>
      </c>
      <c r="BL60" s="33" t="str">
        <f t="shared" ca="1" si="37"/>
        <v/>
      </c>
      <c r="BM60" s="118" t="str">
        <f t="shared" ca="1" si="38"/>
        <v/>
      </c>
      <c r="BN60" s="28" t="str">
        <f t="shared" ca="1" si="39"/>
        <v/>
      </c>
      <c r="BO60" s="28" t="str">
        <f t="shared" ca="1" si="40"/>
        <v/>
      </c>
      <c r="BP60" s="28" t="str">
        <f t="shared" ca="1" si="41"/>
        <v/>
      </c>
      <c r="BQ60" s="28" t="str">
        <f t="shared" ca="1" si="42"/>
        <v/>
      </c>
      <c r="BR60" s="121" t="str">
        <f t="shared" si="8"/>
        <v/>
      </c>
      <c r="BS60" s="122" t="str">
        <f t="shared" ca="1" si="43"/>
        <v/>
      </c>
      <c r="BT60" s="114" t="str">
        <f t="shared" ca="1" si="44"/>
        <v/>
      </c>
      <c r="BU60" s="54" t="str">
        <f t="shared" ca="1" si="45"/>
        <v/>
      </c>
      <c r="BV60" s="54" t="str">
        <f t="shared" ca="1" si="46"/>
        <v/>
      </c>
      <c r="BW60" s="54" t="str">
        <f t="shared" ca="1" si="47"/>
        <v/>
      </c>
      <c r="BX60" s="54" t="str">
        <f t="shared" ca="1" si="48"/>
        <v/>
      </c>
      <c r="BY60" s="124" t="str">
        <f t="shared" ca="1" si="49"/>
        <v/>
      </c>
      <c r="CA60" s="31" t="str">
        <f t="shared" ca="1" si="50"/>
        <v/>
      </c>
    </row>
    <row r="61" spans="1:79" s="28" customFormat="1" ht="14.1" customHeight="1" x14ac:dyDescent="0.3">
      <c r="A61" s="100" t="str">
        <f t="shared" ca="1" si="14"/>
        <v/>
      </c>
      <c r="B61" s="29"/>
      <c r="C61" s="29" t="s">
        <v>38</v>
      </c>
      <c r="D61" s="29" t="s">
        <v>38</v>
      </c>
      <c r="E61" s="28" t="s">
        <v>38</v>
      </c>
      <c r="F61" s="28" t="s">
        <v>38</v>
      </c>
      <c r="G61" s="28" t="s">
        <v>182</v>
      </c>
      <c r="L61" s="55">
        <v>73351</v>
      </c>
      <c r="M61" s="52">
        <f t="shared" si="15"/>
        <v>0</v>
      </c>
      <c r="N61" s="56"/>
      <c r="O61" s="56"/>
      <c r="P61" s="56"/>
      <c r="Q61" s="56"/>
      <c r="R61" s="56"/>
      <c r="AB61" s="28">
        <v>61</v>
      </c>
      <c r="AC61" s="107"/>
      <c r="AE61" s="108"/>
      <c r="AF61" s="103"/>
      <c r="AG61" s="103"/>
      <c r="AH61" s="103"/>
      <c r="AI61" s="103"/>
      <c r="AJ61" s="107"/>
      <c r="AO61" s="107"/>
      <c r="AQ61" s="107">
        <f t="shared" si="17"/>
        <v>5</v>
      </c>
      <c r="AR61" s="28" t="str">
        <f>IF($AQ62&gt;$AQ61, IFERROR(MATCH($AQ61, $AQ62:$AQ$122, 0)-1, ROW($AR$122)-ROW()), "")</f>
        <v/>
      </c>
      <c r="AS61" s="107">
        <f t="shared" ca="1" si="18"/>
        <v>0</v>
      </c>
      <c r="AT61" s="28">
        <f t="shared" ca="1" si="19"/>
        <v>0</v>
      </c>
      <c r="AU61" s="28">
        <f t="shared" ca="1" si="20"/>
        <v>0</v>
      </c>
      <c r="AV61" s="28">
        <f t="shared" ca="1" si="21"/>
        <v>0</v>
      </c>
      <c r="AW61" s="28">
        <f t="shared" ca="1" si="22"/>
        <v>0</v>
      </c>
      <c r="AX61" s="118">
        <f t="shared" ca="1" si="23"/>
        <v>0</v>
      </c>
      <c r="AY61" s="28">
        <f t="shared" ca="1" si="24"/>
        <v>0</v>
      </c>
      <c r="AZ61" s="28">
        <f t="shared" ca="1" si="25"/>
        <v>0</v>
      </c>
      <c r="BA61" s="28">
        <f t="shared" ca="1" si="26"/>
        <v>0</v>
      </c>
      <c r="BB61" s="28">
        <f t="shared" ca="1" si="27"/>
        <v>0</v>
      </c>
      <c r="BC61" s="113" t="str">
        <f t="shared" ca="1" si="28"/>
        <v/>
      </c>
      <c r="BD61" s="33" t="str">
        <f t="shared" ca="1" si="29"/>
        <v/>
      </c>
      <c r="BE61" s="33" t="str">
        <f t="shared" ca="1" si="30"/>
        <v/>
      </c>
      <c r="BF61" s="33" t="str">
        <f t="shared" ca="1" si="31"/>
        <v/>
      </c>
      <c r="BG61" s="33" t="str">
        <f t="shared" ca="1" si="32"/>
        <v/>
      </c>
      <c r="BH61" s="116" t="str">
        <f t="shared" ca="1" si="33"/>
        <v/>
      </c>
      <c r="BI61" s="33" t="str">
        <f t="shared" ca="1" si="34"/>
        <v/>
      </c>
      <c r="BJ61" s="33" t="str">
        <f t="shared" ca="1" si="35"/>
        <v/>
      </c>
      <c r="BK61" s="33" t="str">
        <f t="shared" ca="1" si="36"/>
        <v/>
      </c>
      <c r="BL61" s="33" t="str">
        <f t="shared" ca="1" si="37"/>
        <v/>
      </c>
      <c r="BM61" s="118" t="str">
        <f t="shared" ca="1" si="38"/>
        <v/>
      </c>
      <c r="BN61" s="28" t="str">
        <f t="shared" ca="1" si="39"/>
        <v/>
      </c>
      <c r="BO61" s="28" t="str">
        <f t="shared" ca="1" si="40"/>
        <v/>
      </c>
      <c r="BP61" s="28" t="str">
        <f t="shared" ca="1" si="41"/>
        <v/>
      </c>
      <c r="BQ61" s="28" t="str">
        <f t="shared" ca="1" si="42"/>
        <v/>
      </c>
      <c r="BR61" s="121" t="str">
        <f t="shared" si="8"/>
        <v/>
      </c>
      <c r="BS61" s="122" t="str">
        <f t="shared" ca="1" si="43"/>
        <v/>
      </c>
      <c r="BT61" s="114" t="str">
        <f t="shared" ca="1" si="44"/>
        <v/>
      </c>
      <c r="BU61" s="54" t="str">
        <f t="shared" ca="1" si="45"/>
        <v/>
      </c>
      <c r="BV61" s="54" t="str">
        <f t="shared" ca="1" si="46"/>
        <v/>
      </c>
      <c r="BW61" s="54" t="str">
        <f t="shared" ca="1" si="47"/>
        <v/>
      </c>
      <c r="BX61" s="54" t="str">
        <f t="shared" ca="1" si="48"/>
        <v/>
      </c>
      <c r="BY61" s="124" t="str">
        <f t="shared" ca="1" si="49"/>
        <v/>
      </c>
      <c r="CA61" s="31" t="str">
        <f t="shared" ca="1" si="50"/>
        <v/>
      </c>
    </row>
    <row r="62" spans="1:79" s="28" customFormat="1" ht="14.1" customHeight="1" x14ac:dyDescent="0.3">
      <c r="A62" s="100" t="str">
        <f t="shared" ca="1" si="14"/>
        <v/>
      </c>
      <c r="B62" s="29"/>
      <c r="C62" s="29" t="s">
        <v>38</v>
      </c>
      <c r="D62" s="29" t="s">
        <v>38</v>
      </c>
      <c r="E62" s="29" t="s">
        <v>38</v>
      </c>
      <c r="F62" s="29" t="s">
        <v>38</v>
      </c>
      <c r="G62" s="29" t="s">
        <v>183</v>
      </c>
      <c r="H62" s="29"/>
      <c r="I62" s="29"/>
      <c r="J62" s="29"/>
      <c r="L62" s="55">
        <v>73352</v>
      </c>
      <c r="M62" s="52">
        <f t="shared" si="15"/>
        <v>0</v>
      </c>
      <c r="N62" s="56"/>
      <c r="O62" s="56"/>
      <c r="P62" s="56"/>
      <c r="Q62" s="56"/>
      <c r="R62" s="56"/>
      <c r="AB62" s="28">
        <v>62</v>
      </c>
      <c r="AC62" s="107"/>
      <c r="AE62" s="108"/>
      <c r="AF62" s="103"/>
      <c r="AG62" s="103"/>
      <c r="AH62" s="103"/>
      <c r="AI62" s="103"/>
      <c r="AJ62" s="107"/>
      <c r="AO62" s="107"/>
      <c r="AQ62" s="107">
        <f t="shared" si="17"/>
        <v>5</v>
      </c>
      <c r="AR62" s="28" t="str">
        <f>IF($AQ63&gt;$AQ62, IFERROR(MATCH($AQ62, $AQ63:$AQ$122, 0)-1, ROW($AR$122)-ROW()), "")</f>
        <v/>
      </c>
      <c r="AS62" s="107">
        <f t="shared" ca="1" si="18"/>
        <v>0</v>
      </c>
      <c r="AT62" s="28">
        <f t="shared" ca="1" si="19"/>
        <v>0</v>
      </c>
      <c r="AU62" s="28">
        <f t="shared" ca="1" si="20"/>
        <v>0</v>
      </c>
      <c r="AV62" s="28">
        <f t="shared" ca="1" si="21"/>
        <v>0</v>
      </c>
      <c r="AW62" s="28">
        <f t="shared" ca="1" si="22"/>
        <v>0</v>
      </c>
      <c r="AX62" s="118">
        <f t="shared" ca="1" si="23"/>
        <v>0</v>
      </c>
      <c r="AY62" s="28">
        <f t="shared" ca="1" si="24"/>
        <v>0</v>
      </c>
      <c r="AZ62" s="28">
        <f t="shared" ca="1" si="25"/>
        <v>0</v>
      </c>
      <c r="BA62" s="28">
        <f t="shared" ca="1" si="26"/>
        <v>0</v>
      </c>
      <c r="BB62" s="28">
        <f t="shared" ca="1" si="27"/>
        <v>0</v>
      </c>
      <c r="BC62" s="113" t="str">
        <f t="shared" ca="1" si="28"/>
        <v/>
      </c>
      <c r="BD62" s="33" t="str">
        <f t="shared" ca="1" si="29"/>
        <v/>
      </c>
      <c r="BE62" s="33" t="str">
        <f t="shared" ca="1" si="30"/>
        <v/>
      </c>
      <c r="BF62" s="33" t="str">
        <f t="shared" ca="1" si="31"/>
        <v/>
      </c>
      <c r="BG62" s="33" t="str">
        <f t="shared" ca="1" si="32"/>
        <v/>
      </c>
      <c r="BH62" s="116" t="str">
        <f t="shared" ca="1" si="33"/>
        <v/>
      </c>
      <c r="BI62" s="33" t="str">
        <f t="shared" ca="1" si="34"/>
        <v/>
      </c>
      <c r="BJ62" s="33" t="str">
        <f t="shared" ca="1" si="35"/>
        <v/>
      </c>
      <c r="BK62" s="33" t="str">
        <f t="shared" ca="1" si="36"/>
        <v/>
      </c>
      <c r="BL62" s="33" t="str">
        <f t="shared" ca="1" si="37"/>
        <v/>
      </c>
      <c r="BM62" s="118" t="str">
        <f t="shared" ca="1" si="38"/>
        <v/>
      </c>
      <c r="BN62" s="28" t="str">
        <f t="shared" ca="1" si="39"/>
        <v/>
      </c>
      <c r="BO62" s="28" t="str">
        <f t="shared" ca="1" si="40"/>
        <v/>
      </c>
      <c r="BP62" s="28" t="str">
        <f t="shared" ca="1" si="41"/>
        <v/>
      </c>
      <c r="BQ62" s="28" t="str">
        <f t="shared" ca="1" si="42"/>
        <v/>
      </c>
      <c r="BR62" s="121" t="str">
        <f t="shared" si="8"/>
        <v/>
      </c>
      <c r="BS62" s="122" t="str">
        <f t="shared" ca="1" si="43"/>
        <v/>
      </c>
      <c r="BT62" s="114" t="str">
        <f t="shared" ca="1" si="44"/>
        <v/>
      </c>
      <c r="BU62" s="54" t="str">
        <f t="shared" ca="1" si="45"/>
        <v/>
      </c>
      <c r="BV62" s="54" t="str">
        <f t="shared" ca="1" si="46"/>
        <v/>
      </c>
      <c r="BW62" s="54" t="str">
        <f t="shared" ca="1" si="47"/>
        <v/>
      </c>
      <c r="BX62" s="54" t="str">
        <f t="shared" ca="1" si="48"/>
        <v/>
      </c>
      <c r="BY62" s="124" t="str">
        <f t="shared" ca="1" si="49"/>
        <v/>
      </c>
      <c r="CA62" s="31" t="str">
        <f t="shared" ca="1" si="50"/>
        <v/>
      </c>
    </row>
    <row r="63" spans="1:79" s="28" customFormat="1" ht="14.1" customHeight="1" x14ac:dyDescent="0.3">
      <c r="A63" s="100" t="str">
        <f t="shared" ca="1" si="14"/>
        <v/>
      </c>
      <c r="B63" s="29"/>
      <c r="C63" s="29" t="s">
        <v>38</v>
      </c>
      <c r="D63" s="29" t="s">
        <v>38</v>
      </c>
      <c r="E63" s="29" t="s">
        <v>38</v>
      </c>
      <c r="F63" s="29" t="s">
        <v>38</v>
      </c>
      <c r="G63" s="29" t="s">
        <v>148</v>
      </c>
      <c r="H63" s="29"/>
      <c r="I63" s="29"/>
      <c r="J63" s="29"/>
      <c r="L63" s="55">
        <v>73353</v>
      </c>
      <c r="M63" s="52">
        <f t="shared" si="15"/>
        <v>0</v>
      </c>
      <c r="N63" s="56"/>
      <c r="O63" s="56"/>
      <c r="P63" s="56"/>
      <c r="Q63" s="56"/>
      <c r="R63" s="56"/>
      <c r="AB63" s="28">
        <v>63</v>
      </c>
      <c r="AC63" s="107"/>
      <c r="AE63" s="108"/>
      <c r="AF63" s="103"/>
      <c r="AG63" s="103"/>
      <c r="AH63" s="103"/>
      <c r="AI63" s="103"/>
      <c r="AJ63" s="107"/>
      <c r="AO63" s="107"/>
      <c r="AQ63" s="107">
        <f t="shared" si="17"/>
        <v>5</v>
      </c>
      <c r="AR63" s="28" t="str">
        <f>IF($AQ64&gt;$AQ63, IFERROR(MATCH($AQ63, $AQ64:$AQ$122, 0)-1, ROW($AR$122)-ROW()), "")</f>
        <v/>
      </c>
      <c r="AS63" s="107">
        <f t="shared" ca="1" si="18"/>
        <v>0</v>
      </c>
      <c r="AT63" s="28">
        <f t="shared" ca="1" si="19"/>
        <v>0</v>
      </c>
      <c r="AU63" s="28">
        <f t="shared" ca="1" si="20"/>
        <v>0</v>
      </c>
      <c r="AV63" s="28">
        <f t="shared" ca="1" si="21"/>
        <v>0</v>
      </c>
      <c r="AW63" s="28">
        <f t="shared" ca="1" si="22"/>
        <v>0</v>
      </c>
      <c r="AX63" s="118">
        <f t="shared" ca="1" si="23"/>
        <v>0</v>
      </c>
      <c r="AY63" s="28">
        <f t="shared" ca="1" si="24"/>
        <v>0</v>
      </c>
      <c r="AZ63" s="28">
        <f t="shared" ca="1" si="25"/>
        <v>0</v>
      </c>
      <c r="BA63" s="28">
        <f t="shared" ca="1" si="26"/>
        <v>0</v>
      </c>
      <c r="BB63" s="28">
        <f t="shared" ca="1" si="27"/>
        <v>0</v>
      </c>
      <c r="BC63" s="113" t="str">
        <f t="shared" ca="1" si="28"/>
        <v/>
      </c>
      <c r="BD63" s="33" t="str">
        <f t="shared" ca="1" si="29"/>
        <v/>
      </c>
      <c r="BE63" s="33" t="str">
        <f t="shared" ca="1" si="30"/>
        <v/>
      </c>
      <c r="BF63" s="33" t="str">
        <f t="shared" ca="1" si="31"/>
        <v/>
      </c>
      <c r="BG63" s="33" t="str">
        <f t="shared" ca="1" si="32"/>
        <v/>
      </c>
      <c r="BH63" s="116" t="str">
        <f t="shared" ca="1" si="33"/>
        <v/>
      </c>
      <c r="BI63" s="33" t="str">
        <f t="shared" ca="1" si="34"/>
        <v/>
      </c>
      <c r="BJ63" s="33" t="str">
        <f t="shared" ca="1" si="35"/>
        <v/>
      </c>
      <c r="BK63" s="33" t="str">
        <f t="shared" ca="1" si="36"/>
        <v/>
      </c>
      <c r="BL63" s="33" t="str">
        <f t="shared" ca="1" si="37"/>
        <v/>
      </c>
      <c r="BM63" s="118" t="str">
        <f t="shared" ca="1" si="38"/>
        <v/>
      </c>
      <c r="BN63" s="28" t="str">
        <f t="shared" ca="1" si="39"/>
        <v/>
      </c>
      <c r="BO63" s="28" t="str">
        <f t="shared" ca="1" si="40"/>
        <v/>
      </c>
      <c r="BP63" s="28" t="str">
        <f t="shared" ca="1" si="41"/>
        <v/>
      </c>
      <c r="BQ63" s="28" t="str">
        <f t="shared" ca="1" si="42"/>
        <v/>
      </c>
      <c r="BR63" s="121" t="str">
        <f t="shared" si="8"/>
        <v/>
      </c>
      <c r="BS63" s="122" t="str">
        <f t="shared" ca="1" si="43"/>
        <v/>
      </c>
      <c r="BT63" s="114" t="str">
        <f t="shared" ca="1" si="44"/>
        <v/>
      </c>
      <c r="BU63" s="54" t="str">
        <f t="shared" ca="1" si="45"/>
        <v/>
      </c>
      <c r="BV63" s="54" t="str">
        <f t="shared" ca="1" si="46"/>
        <v/>
      </c>
      <c r="BW63" s="54" t="str">
        <f t="shared" ca="1" si="47"/>
        <v/>
      </c>
      <c r="BX63" s="54" t="str">
        <f t="shared" ca="1" si="48"/>
        <v/>
      </c>
      <c r="BY63" s="124" t="str">
        <f t="shared" ca="1" si="49"/>
        <v/>
      </c>
      <c r="CA63" s="31" t="str">
        <f t="shared" ca="1" si="50"/>
        <v/>
      </c>
    </row>
    <row r="64" spans="1:79" s="28" customFormat="1" ht="14.1" customHeight="1" x14ac:dyDescent="0.3">
      <c r="A64" s="100" t="str">
        <f t="shared" ca="1" si="14"/>
        <v/>
      </c>
      <c r="B64" s="29"/>
      <c r="C64" s="29" t="s">
        <v>38</v>
      </c>
      <c r="D64" s="28" t="s">
        <v>38</v>
      </c>
      <c r="E64" s="28" t="s">
        <v>38</v>
      </c>
      <c r="F64" s="28" t="s">
        <v>38</v>
      </c>
      <c r="G64" s="28" t="s">
        <v>125</v>
      </c>
      <c r="L64" s="55">
        <v>73354</v>
      </c>
      <c r="M64" s="52">
        <f t="shared" si="15"/>
        <v>0</v>
      </c>
      <c r="N64" s="56"/>
      <c r="O64" s="56"/>
      <c r="P64" s="56"/>
      <c r="Q64" s="56"/>
      <c r="R64" s="56"/>
      <c r="AB64" s="28">
        <v>64</v>
      </c>
      <c r="AC64" s="107"/>
      <c r="AE64" s="108"/>
      <c r="AF64" s="103"/>
      <c r="AG64" s="103"/>
      <c r="AH64" s="103"/>
      <c r="AI64" s="103"/>
      <c r="AJ64" s="107"/>
      <c r="AO64" s="107"/>
      <c r="AQ64" s="107">
        <f t="shared" si="17"/>
        <v>5</v>
      </c>
      <c r="AR64" s="28" t="str">
        <f>IF($AQ65&gt;$AQ64, IFERROR(MATCH($AQ64, $AQ65:$AQ$122, 0)-1, ROW($AR$122)-ROW()), "")</f>
        <v/>
      </c>
      <c r="AS64" s="107">
        <f t="shared" ca="1" si="18"/>
        <v>0</v>
      </c>
      <c r="AT64" s="28">
        <f t="shared" ca="1" si="19"/>
        <v>0</v>
      </c>
      <c r="AU64" s="28">
        <f t="shared" ca="1" si="20"/>
        <v>0</v>
      </c>
      <c r="AV64" s="28">
        <f t="shared" ca="1" si="21"/>
        <v>0</v>
      </c>
      <c r="AW64" s="28">
        <f t="shared" ca="1" si="22"/>
        <v>0</v>
      </c>
      <c r="AX64" s="118">
        <f t="shared" ca="1" si="23"/>
        <v>0</v>
      </c>
      <c r="AY64" s="28">
        <f t="shared" ca="1" si="24"/>
        <v>0</v>
      </c>
      <c r="AZ64" s="28">
        <f t="shared" ca="1" si="25"/>
        <v>0</v>
      </c>
      <c r="BA64" s="28">
        <f t="shared" ca="1" si="26"/>
        <v>0</v>
      </c>
      <c r="BB64" s="28">
        <f t="shared" ca="1" si="27"/>
        <v>0</v>
      </c>
      <c r="BC64" s="113" t="str">
        <f t="shared" ca="1" si="28"/>
        <v/>
      </c>
      <c r="BD64" s="33" t="str">
        <f t="shared" ca="1" si="29"/>
        <v/>
      </c>
      <c r="BE64" s="33" t="str">
        <f t="shared" ca="1" si="30"/>
        <v/>
      </c>
      <c r="BF64" s="33" t="str">
        <f t="shared" ca="1" si="31"/>
        <v/>
      </c>
      <c r="BG64" s="33" t="str">
        <f t="shared" ca="1" si="32"/>
        <v/>
      </c>
      <c r="BH64" s="116" t="str">
        <f t="shared" ca="1" si="33"/>
        <v/>
      </c>
      <c r="BI64" s="33" t="str">
        <f t="shared" ca="1" si="34"/>
        <v/>
      </c>
      <c r="BJ64" s="33" t="str">
        <f t="shared" ca="1" si="35"/>
        <v/>
      </c>
      <c r="BK64" s="33" t="str">
        <f t="shared" ca="1" si="36"/>
        <v/>
      </c>
      <c r="BL64" s="33" t="str">
        <f t="shared" ca="1" si="37"/>
        <v/>
      </c>
      <c r="BM64" s="118" t="str">
        <f t="shared" ca="1" si="38"/>
        <v/>
      </c>
      <c r="BN64" s="28" t="str">
        <f t="shared" ca="1" si="39"/>
        <v/>
      </c>
      <c r="BO64" s="28" t="str">
        <f t="shared" ca="1" si="40"/>
        <v/>
      </c>
      <c r="BP64" s="28" t="str">
        <f t="shared" ca="1" si="41"/>
        <v/>
      </c>
      <c r="BQ64" s="28" t="str">
        <f t="shared" ca="1" si="42"/>
        <v/>
      </c>
      <c r="BR64" s="121" t="str">
        <f t="shared" si="8"/>
        <v/>
      </c>
      <c r="BS64" s="122" t="str">
        <f t="shared" ca="1" si="43"/>
        <v/>
      </c>
      <c r="BT64" s="114" t="str">
        <f t="shared" ca="1" si="44"/>
        <v/>
      </c>
      <c r="BU64" s="54" t="str">
        <f t="shared" ca="1" si="45"/>
        <v/>
      </c>
      <c r="BV64" s="54" t="str">
        <f t="shared" ca="1" si="46"/>
        <v/>
      </c>
      <c r="BW64" s="54" t="str">
        <f t="shared" ca="1" si="47"/>
        <v/>
      </c>
      <c r="BX64" s="54" t="str">
        <f t="shared" ca="1" si="48"/>
        <v/>
      </c>
      <c r="BY64" s="124" t="str">
        <f t="shared" ca="1" si="49"/>
        <v/>
      </c>
      <c r="CA64" s="31" t="str">
        <f t="shared" ca="1" si="50"/>
        <v/>
      </c>
    </row>
    <row r="65" spans="1:79" s="28" customFormat="1" ht="14.1" customHeight="1" x14ac:dyDescent="0.3">
      <c r="A65" s="100" t="str">
        <f t="shared" ca="1" si="14"/>
        <v/>
      </c>
      <c r="B65" s="29"/>
      <c r="C65" s="29" t="s">
        <v>38</v>
      </c>
      <c r="D65" s="28" t="s">
        <v>38</v>
      </c>
      <c r="E65" s="28" t="s">
        <v>38</v>
      </c>
      <c r="F65" s="28" t="s">
        <v>38</v>
      </c>
      <c r="G65" s="28" t="s">
        <v>126</v>
      </c>
      <c r="L65" s="55">
        <v>73355</v>
      </c>
      <c r="M65" s="52">
        <f t="shared" si="15"/>
        <v>0</v>
      </c>
      <c r="N65" s="56"/>
      <c r="O65" s="56"/>
      <c r="P65" s="56"/>
      <c r="Q65" s="56"/>
      <c r="R65" s="56"/>
      <c r="AB65" s="28">
        <v>65</v>
      </c>
      <c r="AC65" s="107"/>
      <c r="AE65" s="108"/>
      <c r="AF65" s="103"/>
      <c r="AG65" s="103"/>
      <c r="AH65" s="103"/>
      <c r="AI65" s="103"/>
      <c r="AJ65" s="107"/>
      <c r="AO65" s="107"/>
      <c r="AQ65" s="107">
        <f t="shared" si="17"/>
        <v>5</v>
      </c>
      <c r="AR65" s="28" t="str">
        <f>IF($AQ66&gt;$AQ65, IFERROR(MATCH($AQ65, $AQ66:$AQ$122, 0)-1, ROW($AR$122)-ROW()), "")</f>
        <v/>
      </c>
      <c r="AS65" s="107">
        <f t="shared" ca="1" si="18"/>
        <v>0</v>
      </c>
      <c r="AT65" s="28">
        <f t="shared" ca="1" si="19"/>
        <v>0</v>
      </c>
      <c r="AU65" s="28">
        <f t="shared" ca="1" si="20"/>
        <v>0</v>
      </c>
      <c r="AV65" s="28">
        <f t="shared" ca="1" si="21"/>
        <v>0</v>
      </c>
      <c r="AW65" s="28">
        <f t="shared" ca="1" si="22"/>
        <v>0</v>
      </c>
      <c r="AX65" s="118">
        <f t="shared" ca="1" si="23"/>
        <v>0</v>
      </c>
      <c r="AY65" s="28">
        <f t="shared" ca="1" si="24"/>
        <v>0</v>
      </c>
      <c r="AZ65" s="28">
        <f t="shared" ca="1" si="25"/>
        <v>0</v>
      </c>
      <c r="BA65" s="28">
        <f t="shared" ca="1" si="26"/>
        <v>0</v>
      </c>
      <c r="BB65" s="28">
        <f t="shared" ca="1" si="27"/>
        <v>0</v>
      </c>
      <c r="BC65" s="113" t="str">
        <f t="shared" ca="1" si="28"/>
        <v/>
      </c>
      <c r="BD65" s="33" t="str">
        <f t="shared" ca="1" si="29"/>
        <v/>
      </c>
      <c r="BE65" s="33" t="str">
        <f t="shared" ca="1" si="30"/>
        <v/>
      </c>
      <c r="BF65" s="33" t="str">
        <f t="shared" ca="1" si="31"/>
        <v/>
      </c>
      <c r="BG65" s="33" t="str">
        <f t="shared" ca="1" si="32"/>
        <v/>
      </c>
      <c r="BH65" s="116" t="str">
        <f t="shared" ca="1" si="33"/>
        <v/>
      </c>
      <c r="BI65" s="33" t="str">
        <f t="shared" ca="1" si="34"/>
        <v/>
      </c>
      <c r="BJ65" s="33" t="str">
        <f t="shared" ca="1" si="35"/>
        <v/>
      </c>
      <c r="BK65" s="33" t="str">
        <f t="shared" ca="1" si="36"/>
        <v/>
      </c>
      <c r="BL65" s="33" t="str">
        <f t="shared" ca="1" si="37"/>
        <v/>
      </c>
      <c r="BM65" s="118" t="str">
        <f t="shared" ca="1" si="38"/>
        <v/>
      </c>
      <c r="BN65" s="28" t="str">
        <f t="shared" ca="1" si="39"/>
        <v/>
      </c>
      <c r="BO65" s="28" t="str">
        <f t="shared" ca="1" si="40"/>
        <v/>
      </c>
      <c r="BP65" s="28" t="str">
        <f t="shared" ca="1" si="41"/>
        <v/>
      </c>
      <c r="BQ65" s="28" t="str">
        <f t="shared" ca="1" si="42"/>
        <v/>
      </c>
      <c r="BR65" s="121" t="str">
        <f t="shared" si="8"/>
        <v/>
      </c>
      <c r="BS65" s="122" t="str">
        <f t="shared" ca="1" si="43"/>
        <v/>
      </c>
      <c r="BT65" s="114" t="str">
        <f t="shared" ca="1" si="44"/>
        <v/>
      </c>
      <c r="BU65" s="54" t="str">
        <f t="shared" ca="1" si="45"/>
        <v/>
      </c>
      <c r="BV65" s="54" t="str">
        <f t="shared" ca="1" si="46"/>
        <v/>
      </c>
      <c r="BW65" s="54" t="str">
        <f t="shared" ca="1" si="47"/>
        <v/>
      </c>
      <c r="BX65" s="54" t="str">
        <f t="shared" ca="1" si="48"/>
        <v/>
      </c>
      <c r="BY65" s="124" t="str">
        <f t="shared" ca="1" si="49"/>
        <v/>
      </c>
      <c r="CA65" s="31" t="str">
        <f t="shared" ca="1" si="50"/>
        <v/>
      </c>
    </row>
    <row r="66" spans="1:79" s="28" customFormat="1" ht="14.1" customHeight="1" x14ac:dyDescent="0.3">
      <c r="A66" s="100" t="str">
        <f t="shared" ca="1" si="14"/>
        <v/>
      </c>
      <c r="B66" s="29"/>
      <c r="C66" s="29" t="s">
        <v>38</v>
      </c>
      <c r="D66" s="29" t="s">
        <v>38</v>
      </c>
      <c r="E66" s="29" t="s">
        <v>38</v>
      </c>
      <c r="F66" s="29" t="s">
        <v>38</v>
      </c>
      <c r="G66" s="29" t="s">
        <v>127</v>
      </c>
      <c r="H66" s="29"/>
      <c r="I66" s="29"/>
      <c r="J66" s="29"/>
      <c r="L66" s="55">
        <v>73356</v>
      </c>
      <c r="M66" s="52">
        <f t="shared" si="15"/>
        <v>0</v>
      </c>
      <c r="N66" s="56"/>
      <c r="O66" s="56"/>
      <c r="P66" s="56"/>
      <c r="Q66" s="56"/>
      <c r="R66" s="56"/>
      <c r="AB66" s="28">
        <v>66</v>
      </c>
      <c r="AC66" s="107"/>
      <c r="AE66" s="108"/>
      <c r="AF66" s="103"/>
      <c r="AG66" s="103"/>
      <c r="AH66" s="103"/>
      <c r="AI66" s="103"/>
      <c r="AJ66" s="107"/>
      <c r="AO66" s="107"/>
      <c r="AQ66" s="107">
        <f t="shared" si="17"/>
        <v>5</v>
      </c>
      <c r="AR66" s="28" t="str">
        <f>IF($AQ67&gt;$AQ66, IFERROR(MATCH($AQ66, $AQ67:$AQ$122, 0)-1, ROW($AR$122)-ROW()), "")</f>
        <v/>
      </c>
      <c r="AS66" s="107">
        <f t="shared" ca="1" si="18"/>
        <v>0</v>
      </c>
      <c r="AT66" s="28">
        <f t="shared" ca="1" si="19"/>
        <v>0</v>
      </c>
      <c r="AU66" s="28">
        <f t="shared" ca="1" si="20"/>
        <v>0</v>
      </c>
      <c r="AV66" s="28">
        <f t="shared" ca="1" si="21"/>
        <v>0</v>
      </c>
      <c r="AW66" s="28">
        <f t="shared" ca="1" si="22"/>
        <v>0</v>
      </c>
      <c r="AX66" s="118">
        <f t="shared" ca="1" si="23"/>
        <v>0</v>
      </c>
      <c r="AY66" s="28">
        <f t="shared" ca="1" si="24"/>
        <v>0</v>
      </c>
      <c r="AZ66" s="28">
        <f t="shared" ca="1" si="25"/>
        <v>0</v>
      </c>
      <c r="BA66" s="28">
        <f t="shared" ca="1" si="26"/>
        <v>0</v>
      </c>
      <c r="BB66" s="28">
        <f t="shared" ca="1" si="27"/>
        <v>0</v>
      </c>
      <c r="BC66" s="113" t="str">
        <f t="shared" ca="1" si="28"/>
        <v/>
      </c>
      <c r="BD66" s="33" t="str">
        <f t="shared" ca="1" si="29"/>
        <v/>
      </c>
      <c r="BE66" s="33" t="str">
        <f t="shared" ca="1" si="30"/>
        <v/>
      </c>
      <c r="BF66" s="33" t="str">
        <f t="shared" ca="1" si="31"/>
        <v/>
      </c>
      <c r="BG66" s="33" t="str">
        <f t="shared" ca="1" si="32"/>
        <v/>
      </c>
      <c r="BH66" s="116" t="str">
        <f t="shared" ca="1" si="33"/>
        <v/>
      </c>
      <c r="BI66" s="33" t="str">
        <f t="shared" ca="1" si="34"/>
        <v/>
      </c>
      <c r="BJ66" s="33" t="str">
        <f t="shared" ca="1" si="35"/>
        <v/>
      </c>
      <c r="BK66" s="33" t="str">
        <f t="shared" ca="1" si="36"/>
        <v/>
      </c>
      <c r="BL66" s="33" t="str">
        <f t="shared" ca="1" si="37"/>
        <v/>
      </c>
      <c r="BM66" s="118" t="str">
        <f t="shared" ca="1" si="38"/>
        <v/>
      </c>
      <c r="BN66" s="28" t="str">
        <f t="shared" ca="1" si="39"/>
        <v/>
      </c>
      <c r="BO66" s="28" t="str">
        <f t="shared" ca="1" si="40"/>
        <v/>
      </c>
      <c r="BP66" s="28" t="str">
        <f t="shared" ca="1" si="41"/>
        <v/>
      </c>
      <c r="BQ66" s="28" t="str">
        <f t="shared" ca="1" si="42"/>
        <v/>
      </c>
      <c r="BR66" s="121" t="str">
        <f t="shared" si="8"/>
        <v/>
      </c>
      <c r="BS66" s="122" t="str">
        <f t="shared" ca="1" si="43"/>
        <v/>
      </c>
      <c r="BT66" s="114" t="str">
        <f t="shared" ca="1" si="44"/>
        <v/>
      </c>
      <c r="BU66" s="54" t="str">
        <f t="shared" ca="1" si="45"/>
        <v/>
      </c>
      <c r="BV66" s="54" t="str">
        <f t="shared" ca="1" si="46"/>
        <v/>
      </c>
      <c r="BW66" s="54" t="str">
        <f t="shared" ca="1" si="47"/>
        <v/>
      </c>
      <c r="BX66" s="54" t="str">
        <f t="shared" ca="1" si="48"/>
        <v/>
      </c>
      <c r="BY66" s="124" t="str">
        <f t="shared" ca="1" si="49"/>
        <v/>
      </c>
      <c r="CA66" s="31" t="str">
        <f t="shared" ca="1" si="50"/>
        <v/>
      </c>
    </row>
    <row r="67" spans="1:79" s="28" customFormat="1" ht="14.1" customHeight="1" x14ac:dyDescent="0.3">
      <c r="A67" s="100" t="str">
        <f t="shared" ca="1" si="14"/>
        <v/>
      </c>
      <c r="B67" s="29"/>
      <c r="C67" s="29" t="s">
        <v>38</v>
      </c>
      <c r="D67" s="29" t="s">
        <v>38</v>
      </c>
      <c r="E67" s="29" t="s">
        <v>38</v>
      </c>
      <c r="F67" s="29" t="s">
        <v>38</v>
      </c>
      <c r="G67" s="29" t="s">
        <v>128</v>
      </c>
      <c r="H67" s="29"/>
      <c r="I67" s="29"/>
      <c r="J67" s="29"/>
      <c r="L67" s="55">
        <v>73357</v>
      </c>
      <c r="M67" s="52">
        <f t="shared" si="15"/>
        <v>0</v>
      </c>
      <c r="N67" s="56"/>
      <c r="O67" s="56"/>
      <c r="P67" s="56"/>
      <c r="Q67" s="56"/>
      <c r="R67" s="56"/>
      <c r="AB67" s="28">
        <v>67</v>
      </c>
      <c r="AC67" s="107"/>
      <c r="AE67" s="108"/>
      <c r="AF67" s="103"/>
      <c r="AG67" s="103"/>
      <c r="AH67" s="103"/>
      <c r="AI67" s="103"/>
      <c r="AJ67" s="107"/>
      <c r="AO67" s="107"/>
      <c r="AQ67" s="107">
        <f t="shared" si="17"/>
        <v>5</v>
      </c>
      <c r="AR67" s="28" t="str">
        <f>IF($AQ68&gt;$AQ67, IFERROR(MATCH($AQ67, $AQ68:$AQ$122, 0)-1, ROW($AR$122)-ROW()), "")</f>
        <v/>
      </c>
      <c r="AS67" s="107">
        <f t="shared" ca="1" si="18"/>
        <v>0</v>
      </c>
      <c r="AT67" s="28">
        <f t="shared" ca="1" si="19"/>
        <v>0</v>
      </c>
      <c r="AU67" s="28">
        <f t="shared" ca="1" si="20"/>
        <v>0</v>
      </c>
      <c r="AV67" s="28">
        <f t="shared" ca="1" si="21"/>
        <v>0</v>
      </c>
      <c r="AW67" s="28">
        <f t="shared" ca="1" si="22"/>
        <v>0</v>
      </c>
      <c r="AX67" s="118">
        <f t="shared" ca="1" si="23"/>
        <v>0</v>
      </c>
      <c r="AY67" s="28">
        <f t="shared" ca="1" si="24"/>
        <v>0</v>
      </c>
      <c r="AZ67" s="28">
        <f t="shared" ca="1" si="25"/>
        <v>0</v>
      </c>
      <c r="BA67" s="28">
        <f t="shared" ca="1" si="26"/>
        <v>0</v>
      </c>
      <c r="BB67" s="28">
        <f t="shared" ca="1" si="27"/>
        <v>0</v>
      </c>
      <c r="BC67" s="113" t="str">
        <f t="shared" ca="1" si="28"/>
        <v/>
      </c>
      <c r="BD67" s="33" t="str">
        <f t="shared" ca="1" si="29"/>
        <v/>
      </c>
      <c r="BE67" s="33" t="str">
        <f t="shared" ca="1" si="30"/>
        <v/>
      </c>
      <c r="BF67" s="33" t="str">
        <f t="shared" ca="1" si="31"/>
        <v/>
      </c>
      <c r="BG67" s="33" t="str">
        <f t="shared" ca="1" si="32"/>
        <v/>
      </c>
      <c r="BH67" s="116" t="str">
        <f t="shared" ca="1" si="33"/>
        <v/>
      </c>
      <c r="BI67" s="33" t="str">
        <f t="shared" ca="1" si="34"/>
        <v/>
      </c>
      <c r="BJ67" s="33" t="str">
        <f t="shared" ca="1" si="35"/>
        <v/>
      </c>
      <c r="BK67" s="33" t="str">
        <f t="shared" ca="1" si="36"/>
        <v/>
      </c>
      <c r="BL67" s="33" t="str">
        <f t="shared" ca="1" si="37"/>
        <v/>
      </c>
      <c r="BM67" s="118" t="str">
        <f t="shared" ca="1" si="38"/>
        <v/>
      </c>
      <c r="BN67" s="28" t="str">
        <f t="shared" ca="1" si="39"/>
        <v/>
      </c>
      <c r="BO67" s="28" t="str">
        <f t="shared" ca="1" si="40"/>
        <v/>
      </c>
      <c r="BP67" s="28" t="str">
        <f t="shared" ca="1" si="41"/>
        <v/>
      </c>
      <c r="BQ67" s="28" t="str">
        <f t="shared" ca="1" si="42"/>
        <v/>
      </c>
      <c r="BR67" s="121" t="str">
        <f t="shared" si="8"/>
        <v/>
      </c>
      <c r="BS67" s="122" t="str">
        <f t="shared" ca="1" si="43"/>
        <v/>
      </c>
      <c r="BT67" s="114" t="str">
        <f t="shared" ca="1" si="44"/>
        <v/>
      </c>
      <c r="BU67" s="54" t="str">
        <f t="shared" ca="1" si="45"/>
        <v/>
      </c>
      <c r="BV67" s="54" t="str">
        <f t="shared" ca="1" si="46"/>
        <v/>
      </c>
      <c r="BW67" s="54" t="str">
        <f t="shared" ca="1" si="47"/>
        <v/>
      </c>
      <c r="BX67" s="54" t="str">
        <f t="shared" ca="1" si="48"/>
        <v/>
      </c>
      <c r="BY67" s="124" t="str">
        <f t="shared" ca="1" si="49"/>
        <v/>
      </c>
      <c r="CA67" s="31" t="str">
        <f t="shared" ca="1" si="50"/>
        <v/>
      </c>
    </row>
    <row r="68" spans="1:79" s="28" customFormat="1" ht="14.1" customHeight="1" x14ac:dyDescent="0.3">
      <c r="A68" s="100" t="str">
        <f t="shared" ca="1" si="14"/>
        <v/>
      </c>
      <c r="B68" s="29"/>
      <c r="C68" s="29" t="s">
        <v>38</v>
      </c>
      <c r="D68" s="29" t="s">
        <v>38</v>
      </c>
      <c r="E68" s="29" t="s">
        <v>38</v>
      </c>
      <c r="F68" s="29" t="s">
        <v>38</v>
      </c>
      <c r="G68" s="29" t="s">
        <v>298</v>
      </c>
      <c r="H68" s="29"/>
      <c r="I68" s="29"/>
      <c r="J68" s="29"/>
      <c r="L68" s="55">
        <v>73358</v>
      </c>
      <c r="M68" s="52">
        <f t="shared" si="15"/>
        <v>0</v>
      </c>
      <c r="N68" s="56"/>
      <c r="O68" s="56"/>
      <c r="P68" s="56"/>
      <c r="Q68" s="56"/>
      <c r="R68" s="56"/>
      <c r="AB68" s="28">
        <v>68</v>
      </c>
      <c r="AC68" s="107"/>
      <c r="AE68" s="108"/>
      <c r="AF68" s="103"/>
      <c r="AG68" s="103"/>
      <c r="AH68" s="103"/>
      <c r="AI68" s="103"/>
      <c r="AJ68" s="107"/>
      <c r="AO68" s="107"/>
      <c r="AQ68" s="107">
        <f t="shared" si="17"/>
        <v>5</v>
      </c>
      <c r="AR68" s="28" t="str">
        <f>IF($AQ69&gt;$AQ68, IFERROR(MATCH($AQ68, $AQ69:$AQ$122, 0)-1, ROW($AR$122)-ROW()), "")</f>
        <v/>
      </c>
      <c r="AS68" s="107">
        <f t="shared" ca="1" si="18"/>
        <v>0</v>
      </c>
      <c r="AT68" s="28">
        <f t="shared" ca="1" si="19"/>
        <v>0</v>
      </c>
      <c r="AU68" s="28">
        <f t="shared" ca="1" si="20"/>
        <v>0</v>
      </c>
      <c r="AV68" s="28">
        <f t="shared" ca="1" si="21"/>
        <v>0</v>
      </c>
      <c r="AW68" s="28">
        <f t="shared" ca="1" si="22"/>
        <v>0</v>
      </c>
      <c r="AX68" s="118">
        <f t="shared" ca="1" si="23"/>
        <v>0</v>
      </c>
      <c r="AY68" s="28">
        <f t="shared" ca="1" si="24"/>
        <v>0</v>
      </c>
      <c r="AZ68" s="28">
        <f t="shared" ca="1" si="25"/>
        <v>0</v>
      </c>
      <c r="BA68" s="28">
        <f t="shared" ca="1" si="26"/>
        <v>0</v>
      </c>
      <c r="BB68" s="28">
        <f t="shared" ca="1" si="27"/>
        <v>0</v>
      </c>
      <c r="BC68" s="113" t="str">
        <f t="shared" ca="1" si="28"/>
        <v/>
      </c>
      <c r="BD68" s="33" t="str">
        <f t="shared" ca="1" si="29"/>
        <v/>
      </c>
      <c r="BE68" s="33" t="str">
        <f t="shared" ca="1" si="30"/>
        <v/>
      </c>
      <c r="BF68" s="33" t="str">
        <f t="shared" ca="1" si="31"/>
        <v/>
      </c>
      <c r="BG68" s="33" t="str">
        <f t="shared" ca="1" si="32"/>
        <v/>
      </c>
      <c r="BH68" s="116" t="str">
        <f t="shared" ca="1" si="33"/>
        <v/>
      </c>
      <c r="BI68" s="33" t="str">
        <f t="shared" ca="1" si="34"/>
        <v/>
      </c>
      <c r="BJ68" s="33" t="str">
        <f t="shared" ca="1" si="35"/>
        <v/>
      </c>
      <c r="BK68" s="33" t="str">
        <f t="shared" ca="1" si="36"/>
        <v/>
      </c>
      <c r="BL68" s="33" t="str">
        <f t="shared" ca="1" si="37"/>
        <v/>
      </c>
      <c r="BM68" s="118" t="str">
        <f t="shared" ca="1" si="38"/>
        <v/>
      </c>
      <c r="BN68" s="28" t="str">
        <f t="shared" ca="1" si="39"/>
        <v/>
      </c>
      <c r="BO68" s="28" t="str">
        <f t="shared" ca="1" si="40"/>
        <v/>
      </c>
      <c r="BP68" s="28" t="str">
        <f t="shared" ca="1" si="41"/>
        <v/>
      </c>
      <c r="BQ68" s="28" t="str">
        <f t="shared" ca="1" si="42"/>
        <v/>
      </c>
      <c r="BR68" s="121" t="str">
        <f t="shared" si="8"/>
        <v/>
      </c>
      <c r="BS68" s="122" t="str">
        <f t="shared" ca="1" si="43"/>
        <v/>
      </c>
      <c r="BT68" s="114" t="str">
        <f t="shared" ca="1" si="44"/>
        <v/>
      </c>
      <c r="BU68" s="54" t="str">
        <f t="shared" ca="1" si="45"/>
        <v/>
      </c>
      <c r="BV68" s="54" t="str">
        <f t="shared" ca="1" si="46"/>
        <v/>
      </c>
      <c r="BW68" s="54" t="str">
        <f t="shared" ca="1" si="47"/>
        <v/>
      </c>
      <c r="BX68" s="54" t="str">
        <f t="shared" ca="1" si="48"/>
        <v/>
      </c>
      <c r="BY68" s="124" t="str">
        <f t="shared" ca="1" si="49"/>
        <v/>
      </c>
      <c r="CA68" s="31" t="str">
        <f t="shared" ca="1" si="50"/>
        <v/>
      </c>
    </row>
    <row r="69" spans="1:79" s="28" customFormat="1" ht="14.1" customHeight="1" x14ac:dyDescent="0.3">
      <c r="A69" s="100" t="str">
        <f t="shared" ca="1" si="14"/>
        <v/>
      </c>
      <c r="B69" s="29"/>
      <c r="C69" s="29" t="s">
        <v>38</v>
      </c>
      <c r="D69" s="29" t="s">
        <v>38</v>
      </c>
      <c r="E69" s="29" t="s">
        <v>38</v>
      </c>
      <c r="F69" s="29" t="s">
        <v>297</v>
      </c>
      <c r="G69" s="29"/>
      <c r="H69" s="29"/>
      <c r="I69" s="29"/>
      <c r="J69" s="29"/>
      <c r="L69" s="55">
        <v>7336</v>
      </c>
      <c r="M69" s="52">
        <f t="shared" si="15"/>
        <v>0</v>
      </c>
      <c r="N69" s="56"/>
      <c r="O69" s="56"/>
      <c r="P69" s="56"/>
      <c r="Q69" s="56"/>
      <c r="R69" s="56"/>
      <c r="AB69" s="28">
        <v>69</v>
      </c>
      <c r="AC69" s="107"/>
      <c r="AE69" s="108"/>
      <c r="AF69" s="103"/>
      <c r="AG69" s="103"/>
      <c r="AH69" s="103"/>
      <c r="AI69" s="103"/>
      <c r="AJ69" s="107"/>
      <c r="AO69" s="107"/>
      <c r="AQ69" s="107">
        <f t="shared" si="17"/>
        <v>4</v>
      </c>
      <c r="AR69" s="28" t="str">
        <f>IF($AQ70&gt;$AQ69, IFERROR(MATCH($AQ69, $AQ70:$AQ$122, 0)-1, ROW($AR$122)-ROW()), "")</f>
        <v/>
      </c>
      <c r="AS69" s="107">
        <f t="shared" ca="1" si="18"/>
        <v>0</v>
      </c>
      <c r="AT69" s="28">
        <f t="shared" ca="1" si="19"/>
        <v>0</v>
      </c>
      <c r="AU69" s="28">
        <f t="shared" ca="1" si="20"/>
        <v>0</v>
      </c>
      <c r="AV69" s="28">
        <f t="shared" ca="1" si="21"/>
        <v>0</v>
      </c>
      <c r="AW69" s="28">
        <f t="shared" ca="1" si="22"/>
        <v>0</v>
      </c>
      <c r="AX69" s="118">
        <f t="shared" ca="1" si="23"/>
        <v>0</v>
      </c>
      <c r="AY69" s="28">
        <f t="shared" ca="1" si="24"/>
        <v>0</v>
      </c>
      <c r="AZ69" s="28">
        <f t="shared" ca="1" si="25"/>
        <v>0</v>
      </c>
      <c r="BA69" s="28">
        <f t="shared" ca="1" si="26"/>
        <v>0</v>
      </c>
      <c r="BB69" s="28">
        <f t="shared" ca="1" si="27"/>
        <v>0</v>
      </c>
      <c r="BC69" s="113" t="str">
        <f t="shared" ca="1" si="28"/>
        <v/>
      </c>
      <c r="BD69" s="33" t="str">
        <f t="shared" ca="1" si="29"/>
        <v/>
      </c>
      <c r="BE69" s="33" t="str">
        <f t="shared" ca="1" si="30"/>
        <v/>
      </c>
      <c r="BF69" s="33" t="str">
        <f t="shared" ca="1" si="31"/>
        <v/>
      </c>
      <c r="BG69" s="33" t="str">
        <f t="shared" ca="1" si="32"/>
        <v/>
      </c>
      <c r="BH69" s="116" t="str">
        <f t="shared" ca="1" si="33"/>
        <v/>
      </c>
      <c r="BI69" s="33" t="str">
        <f t="shared" ca="1" si="34"/>
        <v/>
      </c>
      <c r="BJ69" s="33" t="str">
        <f t="shared" ca="1" si="35"/>
        <v/>
      </c>
      <c r="BK69" s="33" t="str">
        <f t="shared" ca="1" si="36"/>
        <v/>
      </c>
      <c r="BL69" s="33" t="str">
        <f t="shared" ca="1" si="37"/>
        <v/>
      </c>
      <c r="BM69" s="118" t="str">
        <f t="shared" ca="1" si="38"/>
        <v/>
      </c>
      <c r="BN69" s="28" t="str">
        <f t="shared" ca="1" si="39"/>
        <v/>
      </c>
      <c r="BO69" s="28" t="str">
        <f t="shared" ca="1" si="40"/>
        <v/>
      </c>
      <c r="BP69" s="28" t="str">
        <f t="shared" ca="1" si="41"/>
        <v/>
      </c>
      <c r="BQ69" s="28" t="str">
        <f t="shared" ca="1" si="42"/>
        <v/>
      </c>
      <c r="BR69" s="121" t="str">
        <f t="shared" si="8"/>
        <v/>
      </c>
      <c r="BS69" s="122" t="str">
        <f t="shared" ca="1" si="43"/>
        <v/>
      </c>
      <c r="BT69" s="114" t="str">
        <f t="shared" ca="1" si="44"/>
        <v/>
      </c>
      <c r="BU69" s="54" t="str">
        <f t="shared" ca="1" si="45"/>
        <v/>
      </c>
      <c r="BV69" s="54" t="str">
        <f t="shared" ca="1" si="46"/>
        <v/>
      </c>
      <c r="BW69" s="54" t="str">
        <f t="shared" ca="1" si="47"/>
        <v/>
      </c>
      <c r="BX69" s="54" t="str">
        <f t="shared" ca="1" si="48"/>
        <v/>
      </c>
      <c r="BY69" s="124" t="str">
        <f t="shared" ca="1" si="49"/>
        <v/>
      </c>
      <c r="CA69" s="31" t="str">
        <f t="shared" ca="1" si="50"/>
        <v/>
      </c>
    </row>
    <row r="70" spans="1:79" s="28" customFormat="1" ht="14.1" customHeight="1" x14ac:dyDescent="0.3">
      <c r="A70" s="100" t="str">
        <f t="shared" ca="1" si="14"/>
        <v/>
      </c>
      <c r="B70" s="29"/>
      <c r="C70" s="29" t="s">
        <v>38</v>
      </c>
      <c r="D70" s="29" t="s">
        <v>38</v>
      </c>
      <c r="E70" s="29" t="s">
        <v>38</v>
      </c>
      <c r="F70" s="29" t="s">
        <v>129</v>
      </c>
      <c r="G70" s="29"/>
      <c r="H70" s="29"/>
      <c r="I70" s="29"/>
      <c r="J70" s="29"/>
      <c r="L70" s="55">
        <v>7337</v>
      </c>
      <c r="M70" s="52">
        <f t="shared" ref="M70:M123" si="59">SUM(N70:O70)</f>
        <v>0</v>
      </c>
      <c r="N70" s="56"/>
      <c r="O70" s="56"/>
      <c r="P70" s="56"/>
      <c r="Q70" s="56"/>
      <c r="R70" s="56"/>
      <c r="AB70" s="28">
        <v>70</v>
      </c>
      <c r="AC70" s="107"/>
      <c r="AE70" s="108"/>
      <c r="AF70" s="103"/>
      <c r="AG70" s="103"/>
      <c r="AH70" s="103"/>
      <c r="AI70" s="103"/>
      <c r="AJ70" s="107"/>
      <c r="AO70" s="107"/>
      <c r="AQ70" s="107">
        <f t="shared" ref="AQ70:AQ121" si="60">IF(C70&lt;&gt;"",1,IF(D70&lt;&gt;"",2,IF(E70&lt;&gt;"",3,IF(F70&lt;&gt;"",4,IF(G70&lt;&gt;"",5,IF(H70&lt;&gt;"",6,IF(I70&lt;&gt;"",7,IF(J70&lt;&gt;"",8))))))))</f>
        <v>4</v>
      </c>
      <c r="AR70" s="28" t="str">
        <f>IF($AQ71&gt;$AQ70, IFERROR(MATCH($AQ70, $AQ71:$AQ$122, 0)-1, ROW($AR$122)-ROW()), "")</f>
        <v/>
      </c>
      <c r="AS70" s="107">
        <f t="shared" ref="AS70:AS122" ca="1" si="61">IF(AE70&lt;&gt;"", AE70, IF($AR70&lt;&gt;"", SUMIF(OFFSET($AQ70, 1, 0, $AR70), $AQ70+1, OFFSET(N70, 1, 0, $AR70)), N70))</f>
        <v>0</v>
      </c>
      <c r="AT70" s="28">
        <f t="shared" ref="AT70:AT122" ca="1" si="62">IF(AF70&lt;&gt;"", AF70, IF($AR70&lt;&gt;"", SUMIF(OFFSET($AQ70, 1, 0, $AR70), $AQ70+1, OFFSET(O70, 1, 0, $AR70)), O70))</f>
        <v>0</v>
      </c>
      <c r="AU70" s="28">
        <f t="shared" ref="AU70:AU122" ca="1" si="63">IF(AG70&lt;&gt;"", AG70, IF($AR70&lt;&gt;"", SUMIF(OFFSET($AQ70, 1, 0, $AR70), $AQ70+1, OFFSET(P70, 1, 0, $AR70)), P70))</f>
        <v>0</v>
      </c>
      <c r="AV70" s="28">
        <f t="shared" ref="AV70:AV122" ca="1" si="64">IF(AH70&lt;&gt;"", AH70, IF($AR70&lt;&gt;"", SUMIF(OFFSET($AQ70, 1, 0, $AR70), $AQ70+1, OFFSET(Q70, 1, 0, $AR70)), Q70))</f>
        <v>0</v>
      </c>
      <c r="AW70" s="28">
        <f t="shared" ref="AW70:AW122" ca="1" si="65">IF(AI70&lt;&gt;"", AI70, IF($AR70&lt;&gt;"", SUMIF(OFFSET($AQ70, 1, 0, $AR70), $AQ70+1, OFFSET(R70, 1, 0, $AR70)), R70))</f>
        <v>0</v>
      </c>
      <c r="AX70" s="118">
        <f t="shared" ref="AX70:AX122" ca="1" si="66">IF(AS70&lt;&gt;0, AS70, N70)</f>
        <v>0</v>
      </c>
      <c r="AY70" s="28">
        <f t="shared" ref="AY70:AY122" ca="1" si="67">IF(AT70&lt;&gt;0, AT70, O70)</f>
        <v>0</v>
      </c>
      <c r="AZ70" s="28">
        <f t="shared" ref="AZ70:AZ122" ca="1" si="68">IF(AU70&lt;&gt;0, AU70, P70)</f>
        <v>0</v>
      </c>
      <c r="BA70" s="28">
        <f t="shared" ref="BA70:BA122" ca="1" si="69">IF(AV70&lt;&gt;0, AV70, Q70)</f>
        <v>0</v>
      </c>
      <c r="BB70" s="28">
        <f t="shared" ref="BB70:BB122" ca="1" si="70">IF(AW70&lt;&gt;0, AW70, R70)</f>
        <v>0</v>
      </c>
      <c r="BC70" s="113" t="str">
        <f t="shared" ref="BC70:BC122" ca="1" si="71">IF(ISTEXT(N70), IFERROR(IF(SEARCH(".", N70)&lt;&gt;0, "| Veld '"&amp;BC$4&amp;ROW()&amp;"': "&amp;Fout_punt), "| Veld '"&amp;BC$4&amp;ROW()&amp;"': "&amp;Fout_geen_getal), IF(N70&lt;&gt;AX70, "| Veld '"&amp;BC$4&amp;ROW()&amp;"': "&amp;Fout_som&amp;TEXT(AX70,"#.##0,00 €")&amp;"  ", IF($AD70&lt;&gt;0, IF(N70&gt;0, "| Veld '"&amp;BC$4&amp;ROW()&amp;"': "&amp;Fout_positief, ""), IF($AC70&lt;&gt;1, IF(N70&lt;0, "| Veld '"&amp;BC$4&amp;ROW()&amp;"': "&amp;Fout_negatief, ""), ""))))</f>
        <v/>
      </c>
      <c r="BD70" s="33" t="str">
        <f t="shared" ref="BD70:BD122" ca="1" si="72">IF(ISTEXT(O70), IFERROR(IF(SEARCH(".", O70)&lt;&gt;0, "| Veld '"&amp;BD$4&amp;ROW()&amp;"': "&amp;Fout_punt), "| Veld '"&amp;BD$4&amp;ROW()&amp;"': "&amp;Fout_geen_getal), IF(O70&lt;&gt;AY70, "| Veld '"&amp;BD$4&amp;ROW()&amp;"': "&amp;Fout_som&amp;TEXT(AY70,"#.##0,00 €")&amp;"  ", IF($AD70&lt;&gt;0, IF(O70&gt;0, "| Veld '"&amp;BD$4&amp;ROW()&amp;"': "&amp;Fout_positief, ""), IF($AC70&lt;&gt;1, IF(O70&lt;0, "| Veld '"&amp;BD$4&amp;ROW()&amp;"': "&amp;Fout_negatief, ""), ""))))</f>
        <v/>
      </c>
      <c r="BE70" s="33" t="str">
        <f t="shared" ref="BE70:BE122" ca="1" si="73">IF(ISTEXT(P70), IFERROR(IF(SEARCH(".", P70)&lt;&gt;0, "| Veld '"&amp;BE$4&amp;ROW()&amp;"': "&amp;Fout_punt), "| Veld '"&amp;BE$4&amp;ROW()&amp;"': "&amp;Fout_geen_getal), IF(P70&lt;&gt;AZ70, "| Veld '"&amp;BE$4&amp;ROW()&amp;"': "&amp;Fout_som&amp;TEXT(AZ70,"#.##0,00 €")&amp;"  ", IF($AD70&lt;&gt;0, IF(P70&gt;0, "| Veld '"&amp;BE$4&amp;ROW()&amp;"': "&amp;Fout_positief, ""), IF($AC70&lt;&gt;1, IF(P70&lt;0, "| Veld '"&amp;BE$4&amp;ROW()&amp;"': "&amp;Fout_negatief, ""), ""))))</f>
        <v/>
      </c>
      <c r="BF70" s="33" t="str">
        <f t="shared" ref="BF70:BF122" ca="1" si="74">IF(ISTEXT(Q70), IFERROR(IF(SEARCH(".", Q70)&lt;&gt;0, "| Veld '"&amp;BF$4&amp;ROW()&amp;"': "&amp;Fout_punt), "| Veld '"&amp;BF$4&amp;ROW()&amp;"': "&amp;Fout_geen_getal), IF(Q70&lt;&gt;BA70, "| Veld '"&amp;BF$4&amp;ROW()&amp;"': "&amp;Fout_som&amp;TEXT(BA70,"#.##0,00 €")&amp;"  ", IF($AD70&lt;&gt;0, IF(Q70&gt;0, "| Veld '"&amp;BF$4&amp;ROW()&amp;"': "&amp;Fout_positief, ""), IF($AC70&lt;&gt;1, IF(Q70&lt;0, "| Veld '"&amp;BF$4&amp;ROW()&amp;"': "&amp;Fout_negatief, ""), ""))))</f>
        <v/>
      </c>
      <c r="BG70" s="33" t="str">
        <f t="shared" ref="BG70:BG122" ca="1" si="75">IF(ISTEXT(R70), IFERROR(IF(SEARCH(".", R70)&lt;&gt;0, "| Veld '"&amp;BG$4&amp;ROW()&amp;"': "&amp;Fout_punt), "| Veld '"&amp;BG$4&amp;ROW()&amp;"': "&amp;Fout_geen_getal), IF(R70&lt;&gt;BB70, "| Veld '"&amp;BG$4&amp;ROW()&amp;"': "&amp;Fout_som&amp;TEXT(BB70,"#.##0,00 €")&amp;"  ", IF($AD70&lt;&gt;0, IF(R70&gt;0, "| Veld '"&amp;BG$4&amp;ROW()&amp;"': "&amp;Fout_positief, ""), IF($AC70&lt;&gt;1, IF(R70&lt;0, "| Veld '"&amp;BG$4&amp;ROW()&amp;"': "&amp;Fout_negatief, ""), ""))))</f>
        <v/>
      </c>
      <c r="BH70" s="116" t="str">
        <f t="shared" ref="BH70:BH122" ca="1" si="76">IF(BC70&lt;&gt;"", ROW(), "")</f>
        <v/>
      </c>
      <c r="BI70" s="33" t="str">
        <f t="shared" ref="BI70:BI122" ca="1" si="77">IF(BD70&lt;&gt;"", ROW(), "")</f>
        <v/>
      </c>
      <c r="BJ70" s="33" t="str">
        <f t="shared" ref="BJ70:BJ122" ca="1" si="78">IF(BE70&lt;&gt;"", ROW(), "")</f>
        <v/>
      </c>
      <c r="BK70" s="33" t="str">
        <f t="shared" ref="BK70:BK122" ca="1" si="79">IF(BF70&lt;&gt;"", ROW(), "")</f>
        <v/>
      </c>
      <c r="BL70" s="33" t="str">
        <f t="shared" ref="BL70:BL122" ca="1" si="80">IF(BG70&lt;&gt;"", ROW(), "")</f>
        <v/>
      </c>
      <c r="BM70" s="118" t="str">
        <f t="shared" ref="BM70:BM122" ca="1" si="81">IF(AS70&lt;&gt;AX70, "| Veld '"&amp;BM$4&amp;ROW()&amp;"': "&amp;Info_lege_velden, "")</f>
        <v/>
      </c>
      <c r="BN70" s="28" t="str">
        <f t="shared" ref="BN70:BN122" ca="1" si="82">IF(AT70&lt;&gt;AY70, "| Veld '"&amp;BN$4&amp;ROW()&amp;"': "&amp;Info_lege_velden, "")</f>
        <v/>
      </c>
      <c r="BO70" s="28" t="str">
        <f t="shared" ref="BO70:BO122" ca="1" si="83">IF(AU70&lt;&gt;AZ70, "| Veld '"&amp;BO$4&amp;ROW()&amp;"': "&amp;Info_lege_velden, "")</f>
        <v/>
      </c>
      <c r="BP70" s="28" t="str">
        <f t="shared" ref="BP70:BP122" ca="1" si="84">IF(AV70&lt;&gt;BA70, "| Veld '"&amp;BP$4&amp;ROW()&amp;"': "&amp;Info_lege_velden, "")</f>
        <v/>
      </c>
      <c r="BQ70" s="28" t="str">
        <f t="shared" ref="BQ70:BQ122" ca="1" si="85">IF(AW70&lt;&gt;BB70, "| Veld '"&amp;BQ$4&amp;ROW()&amp;"': "&amp;Info_lege_velden, "")</f>
        <v/>
      </c>
      <c r="BR70" s="121" t="str">
        <f t="shared" si="8"/>
        <v/>
      </c>
      <c r="BS70" s="122" t="str">
        <f t="shared" ref="BS70:BS122" ca="1" si="86">BC70&amp;BD70&amp;BE70&amp;BF70&amp;BG70&amp;BM70&amp;BN70&amp;BO70&amp;BP70&amp;BQ70</f>
        <v/>
      </c>
      <c r="BT70" s="114" t="str">
        <f t="shared" ref="BT70:BT122" ca="1" si="87">IF($AR70&lt;&gt;"", IF(SUMIF(OFFSET($AQ70, 1, 0, $AR70), "&gt;"&amp;$AQ70, OFFSET(BH70, 1, 0, $AR70))&lt;&gt;0, IFERROR( "| Veld '"&amp;BT$4&amp;ROW()&amp;"': "&amp;Waarschuwing_1&amp;_xlfn.TEXTJOIN(" &amp; ", TRUE, OFFSET(BH70,1,0,$AR70))&amp;" in kolom '"&amp;BT$4&amp;"'"&amp;Waarschuwing_2, "| Veld '"&amp;BT$4&amp;ROW()&amp;"': "&amp;Waarschuwing_legacy), ""), "")</f>
        <v/>
      </c>
      <c r="BU70" s="54" t="str">
        <f t="shared" ref="BU70:BU122" ca="1" si="88">IF($AR70&lt;&gt;"", IF(SUMIF(OFFSET($AQ70, 1, 0, $AR70), "&gt;"&amp;$AQ70, OFFSET(BI70, 1, 0, $AR70))&lt;&gt;0, IFERROR( "| Veld '"&amp;BU$4&amp;ROW()&amp;"': "&amp;Waarschuwing_1&amp;_xlfn.TEXTJOIN(" &amp; ", TRUE, OFFSET(BI70,1,0,$AR70))&amp;" in kolom '"&amp;BU$4&amp;"'"&amp;Waarschuwing_2, "| Veld '"&amp;BU$4&amp;ROW()&amp;"': "&amp;Waarschuwing_legacy), ""), "")</f>
        <v/>
      </c>
      <c r="BV70" s="54" t="str">
        <f t="shared" ref="BV70:BV122" ca="1" si="89">IF($AR70&lt;&gt;"", IF(SUMIF(OFFSET($AQ70, 1, 0, $AR70), "&gt;"&amp;$AQ70, OFFSET(BJ70, 1, 0, $AR70))&lt;&gt;0, IFERROR( "| Veld '"&amp;BV$4&amp;ROW()&amp;"': "&amp;Waarschuwing_1&amp;_xlfn.TEXTJOIN(" &amp; ", TRUE, OFFSET(BJ70,1,0,$AR70))&amp;" in kolom '"&amp;BV$4&amp;"'"&amp;Waarschuwing_2, "| Veld '"&amp;BV$4&amp;ROW()&amp;"': "&amp;Waarschuwing_legacy), ""), "")</f>
        <v/>
      </c>
      <c r="BW70" s="54" t="str">
        <f t="shared" ref="BW70:BW122" ca="1" si="90">IF($AR70&lt;&gt;"", IF(SUMIF(OFFSET($AQ70, 1, 0, $AR70), "&gt;"&amp;$AQ70, OFFSET(BK70, 1, 0, $AR70))&lt;&gt;0, IFERROR( "| Veld '"&amp;BW$4&amp;ROW()&amp;"': "&amp;Waarschuwing_1&amp;_xlfn.TEXTJOIN(" &amp; ", TRUE, OFFSET(BK70,1,0,$AR70))&amp;" in kolom '"&amp;BW$4&amp;"'"&amp;Waarschuwing_2, "| Veld '"&amp;BW$4&amp;ROW()&amp;"': "&amp;Waarschuwing_legacy), ""), "")</f>
        <v/>
      </c>
      <c r="BX70" s="54" t="str">
        <f t="shared" ref="BX70:BX122" ca="1" si="91">IF($AR70&lt;&gt;"", IF(SUMIF(OFFSET($AQ70, 1, 0, $AR70), "&gt;"&amp;$AQ70, OFFSET(BL70, 1, 0, $AR70))&lt;&gt;0, IFERROR( "| Veld '"&amp;BX$4&amp;ROW()&amp;"': "&amp;Waarschuwing_1&amp;_xlfn.TEXTJOIN(" &amp; ", TRUE, OFFSET(BL70,1,0,$AR70))&amp;" in kolom '"&amp;BX$4&amp;"'"&amp;Waarschuwing_2, "| Veld '"&amp;BX$4&amp;ROW()&amp;"': "&amp;Waarschuwing_legacy), ""), "")</f>
        <v/>
      </c>
      <c r="BY70" s="124" t="str">
        <f t="shared" ref="BY70:BY122" ca="1" si="92">BT70&amp;BU70&amp;BV70&amp;BW70&amp;BX70&amp;AO70&amp;AP70</f>
        <v/>
      </c>
      <c r="CA70" s="31" t="str">
        <f t="shared" ref="CA70:CA123" ca="1" si="93">IF($BS70&lt;&gt;"", $BS70, $BY70)</f>
        <v/>
      </c>
    </row>
    <row r="71" spans="1:79" s="28" customFormat="1" ht="14.1" customHeight="1" x14ac:dyDescent="0.3">
      <c r="A71" s="100" t="str">
        <f t="shared" ref="A71:A123" ca="1" si="94">IF(BS71&lt;&gt;"", "✘", "")</f>
        <v/>
      </c>
      <c r="B71" s="29"/>
      <c r="C71" s="29" t="s">
        <v>38</v>
      </c>
      <c r="D71" s="29" t="s">
        <v>38</v>
      </c>
      <c r="E71" s="29" t="s">
        <v>38</v>
      </c>
      <c r="F71" s="29" t="s">
        <v>130</v>
      </c>
      <c r="G71" s="29"/>
      <c r="H71" s="29"/>
      <c r="I71" s="29"/>
      <c r="J71" s="29"/>
      <c r="L71" s="55">
        <v>7338</v>
      </c>
      <c r="M71" s="52">
        <f t="shared" si="59"/>
        <v>0</v>
      </c>
      <c r="N71" s="56"/>
      <c r="O71" s="56"/>
      <c r="P71" s="56"/>
      <c r="Q71" s="56"/>
      <c r="R71" s="56"/>
      <c r="AB71" s="28">
        <v>71</v>
      </c>
      <c r="AC71" s="107"/>
      <c r="AE71" s="108"/>
      <c r="AF71" s="103"/>
      <c r="AG71" s="103"/>
      <c r="AH71" s="103"/>
      <c r="AI71" s="103"/>
      <c r="AJ71" s="107"/>
      <c r="AO71" s="107"/>
      <c r="AQ71" s="107">
        <f t="shared" si="60"/>
        <v>4</v>
      </c>
      <c r="AR71" s="28" t="str">
        <f>IF($AQ72&gt;$AQ71, IFERROR(MATCH($AQ71, $AQ72:$AQ$122, 0)-1, ROW($AR$122)-ROW()), "")</f>
        <v/>
      </c>
      <c r="AS71" s="107">
        <f t="shared" ca="1" si="61"/>
        <v>0</v>
      </c>
      <c r="AT71" s="28">
        <f t="shared" ca="1" si="62"/>
        <v>0</v>
      </c>
      <c r="AU71" s="28">
        <f t="shared" ca="1" si="63"/>
        <v>0</v>
      </c>
      <c r="AV71" s="28">
        <f t="shared" ca="1" si="64"/>
        <v>0</v>
      </c>
      <c r="AW71" s="28">
        <f t="shared" ca="1" si="65"/>
        <v>0</v>
      </c>
      <c r="AX71" s="118">
        <f t="shared" ca="1" si="66"/>
        <v>0</v>
      </c>
      <c r="AY71" s="28">
        <f t="shared" ca="1" si="67"/>
        <v>0</v>
      </c>
      <c r="AZ71" s="28">
        <f t="shared" ca="1" si="68"/>
        <v>0</v>
      </c>
      <c r="BA71" s="28">
        <f t="shared" ca="1" si="69"/>
        <v>0</v>
      </c>
      <c r="BB71" s="28">
        <f t="shared" ca="1" si="70"/>
        <v>0</v>
      </c>
      <c r="BC71" s="113" t="str">
        <f t="shared" ca="1" si="71"/>
        <v/>
      </c>
      <c r="BD71" s="33" t="str">
        <f t="shared" ca="1" si="72"/>
        <v/>
      </c>
      <c r="BE71" s="33" t="str">
        <f t="shared" ca="1" si="73"/>
        <v/>
      </c>
      <c r="BF71" s="33" t="str">
        <f t="shared" ca="1" si="74"/>
        <v/>
      </c>
      <c r="BG71" s="33" t="str">
        <f t="shared" ca="1" si="75"/>
        <v/>
      </c>
      <c r="BH71" s="116" t="str">
        <f t="shared" ca="1" si="76"/>
        <v/>
      </c>
      <c r="BI71" s="33" t="str">
        <f t="shared" ca="1" si="77"/>
        <v/>
      </c>
      <c r="BJ71" s="33" t="str">
        <f t="shared" ca="1" si="78"/>
        <v/>
      </c>
      <c r="BK71" s="33" t="str">
        <f t="shared" ca="1" si="79"/>
        <v/>
      </c>
      <c r="BL71" s="33" t="str">
        <f t="shared" ca="1" si="80"/>
        <v/>
      </c>
      <c r="BM71" s="118" t="str">
        <f t="shared" ca="1" si="81"/>
        <v/>
      </c>
      <c r="BN71" s="28" t="str">
        <f t="shared" ca="1" si="82"/>
        <v/>
      </c>
      <c r="BO71" s="28" t="str">
        <f t="shared" ca="1" si="83"/>
        <v/>
      </c>
      <c r="BP71" s="28" t="str">
        <f t="shared" ca="1" si="84"/>
        <v/>
      </c>
      <c r="BQ71" s="28" t="str">
        <f t="shared" ca="1" si="85"/>
        <v/>
      </c>
      <c r="BR71" s="121" t="str">
        <f t="shared" ref="BR71:BR123" si="95">IF(ROW()&lt;&gt;$AB71, ROW(), "")</f>
        <v/>
      </c>
      <c r="BS71" s="122" t="str">
        <f t="shared" ca="1" si="86"/>
        <v/>
      </c>
      <c r="BT71" s="114" t="str">
        <f t="shared" ca="1" si="87"/>
        <v/>
      </c>
      <c r="BU71" s="54" t="str">
        <f t="shared" ca="1" si="88"/>
        <v/>
      </c>
      <c r="BV71" s="54" t="str">
        <f t="shared" ca="1" si="89"/>
        <v/>
      </c>
      <c r="BW71" s="54" t="str">
        <f t="shared" ca="1" si="90"/>
        <v/>
      </c>
      <c r="BX71" s="54" t="str">
        <f t="shared" ca="1" si="91"/>
        <v/>
      </c>
      <c r="BY71" s="124" t="str">
        <f t="shared" ca="1" si="92"/>
        <v/>
      </c>
      <c r="CA71" s="31" t="str">
        <f t="shared" ca="1" si="93"/>
        <v/>
      </c>
    </row>
    <row r="72" spans="1:79" s="28" customFormat="1" ht="14.1" customHeight="1" x14ac:dyDescent="0.3">
      <c r="A72" s="100" t="str">
        <f t="shared" ca="1" si="94"/>
        <v/>
      </c>
      <c r="B72" s="29"/>
      <c r="C72" s="29" t="s">
        <v>38</v>
      </c>
      <c r="D72" s="29" t="s">
        <v>38</v>
      </c>
      <c r="E72" s="29" t="s">
        <v>131</v>
      </c>
      <c r="F72" s="29"/>
      <c r="G72" s="29"/>
      <c r="H72" s="29"/>
      <c r="I72" s="29"/>
      <c r="J72" s="29"/>
      <c r="L72" s="55">
        <v>734</v>
      </c>
      <c r="M72" s="52">
        <f t="shared" si="59"/>
        <v>0</v>
      </c>
      <c r="N72" s="56">
        <f>SUM(N73,N74,N75,N78)</f>
        <v>0</v>
      </c>
      <c r="O72" s="56">
        <f t="shared" ref="O72:R72" si="96">SUM(O73,O74,O75,O78)</f>
        <v>0</v>
      </c>
      <c r="P72" s="56">
        <f t="shared" si="96"/>
        <v>0</v>
      </c>
      <c r="Q72" s="56">
        <f t="shared" si="96"/>
        <v>0</v>
      </c>
      <c r="R72" s="56">
        <f t="shared" si="96"/>
        <v>0</v>
      </c>
      <c r="AB72" s="28">
        <v>72</v>
      </c>
      <c r="AC72" s="107"/>
      <c r="AE72" s="108"/>
      <c r="AF72" s="103"/>
      <c r="AG72" s="103"/>
      <c r="AH72" s="103"/>
      <c r="AI72" s="103"/>
      <c r="AJ72" s="107"/>
      <c r="AO72" s="107"/>
      <c r="AQ72" s="107">
        <f t="shared" si="60"/>
        <v>3</v>
      </c>
      <c r="AR72" s="28">
        <f>IF($AQ73&gt;$AQ72, IFERROR(MATCH($AQ72, $AQ73:$AQ$122, 0)-1, ROW($AR$122)-ROW()), "")</f>
        <v>6</v>
      </c>
      <c r="AS72" s="107">
        <f t="shared" ca="1" si="61"/>
        <v>0</v>
      </c>
      <c r="AT72" s="28">
        <f t="shared" ca="1" si="62"/>
        <v>0</v>
      </c>
      <c r="AU72" s="28">
        <f t="shared" ca="1" si="63"/>
        <v>0</v>
      </c>
      <c r="AV72" s="28">
        <f t="shared" ca="1" si="64"/>
        <v>0</v>
      </c>
      <c r="AW72" s="28">
        <f t="shared" ca="1" si="65"/>
        <v>0</v>
      </c>
      <c r="AX72" s="118">
        <f t="shared" ca="1" si="66"/>
        <v>0</v>
      </c>
      <c r="AY72" s="28">
        <f t="shared" ca="1" si="67"/>
        <v>0</v>
      </c>
      <c r="AZ72" s="28">
        <f t="shared" ca="1" si="68"/>
        <v>0</v>
      </c>
      <c r="BA72" s="28">
        <f t="shared" ca="1" si="69"/>
        <v>0</v>
      </c>
      <c r="BB72" s="28">
        <f t="shared" ca="1" si="70"/>
        <v>0</v>
      </c>
      <c r="BC72" s="113" t="str">
        <f t="shared" ca="1" si="71"/>
        <v/>
      </c>
      <c r="BD72" s="33" t="str">
        <f t="shared" ca="1" si="72"/>
        <v/>
      </c>
      <c r="BE72" s="33" t="str">
        <f t="shared" ca="1" si="73"/>
        <v/>
      </c>
      <c r="BF72" s="33" t="str">
        <f t="shared" ca="1" si="74"/>
        <v/>
      </c>
      <c r="BG72" s="33" t="str">
        <f t="shared" ca="1" si="75"/>
        <v/>
      </c>
      <c r="BH72" s="116" t="str">
        <f t="shared" ca="1" si="76"/>
        <v/>
      </c>
      <c r="BI72" s="33" t="str">
        <f t="shared" ca="1" si="77"/>
        <v/>
      </c>
      <c r="BJ72" s="33" t="str">
        <f t="shared" ca="1" si="78"/>
        <v/>
      </c>
      <c r="BK72" s="33" t="str">
        <f t="shared" ca="1" si="79"/>
        <v/>
      </c>
      <c r="BL72" s="33" t="str">
        <f t="shared" ca="1" si="80"/>
        <v/>
      </c>
      <c r="BM72" s="118" t="str">
        <f t="shared" ca="1" si="81"/>
        <v/>
      </c>
      <c r="BN72" s="28" t="str">
        <f t="shared" ca="1" si="82"/>
        <v/>
      </c>
      <c r="BO72" s="28" t="str">
        <f t="shared" ca="1" si="83"/>
        <v/>
      </c>
      <c r="BP72" s="28" t="str">
        <f t="shared" ca="1" si="84"/>
        <v/>
      </c>
      <c r="BQ72" s="28" t="str">
        <f t="shared" ca="1" si="85"/>
        <v/>
      </c>
      <c r="BR72" s="121" t="str">
        <f t="shared" si="95"/>
        <v/>
      </c>
      <c r="BS72" s="122" t="str">
        <f t="shared" ca="1" si="86"/>
        <v/>
      </c>
      <c r="BT72" s="114" t="str">
        <f t="shared" ca="1" si="87"/>
        <v/>
      </c>
      <c r="BU72" s="54" t="str">
        <f t="shared" ca="1" si="88"/>
        <v/>
      </c>
      <c r="BV72" s="54" t="str">
        <f t="shared" ca="1" si="89"/>
        <v/>
      </c>
      <c r="BW72" s="54" t="str">
        <f t="shared" ca="1" si="90"/>
        <v/>
      </c>
      <c r="BX72" s="54" t="str">
        <f t="shared" ca="1" si="91"/>
        <v/>
      </c>
      <c r="BY72" s="124" t="str">
        <f t="shared" ca="1" si="92"/>
        <v/>
      </c>
      <c r="CA72" s="31" t="str">
        <f t="shared" ca="1" si="93"/>
        <v/>
      </c>
    </row>
    <row r="73" spans="1:79" s="28" customFormat="1" ht="14.1" customHeight="1" x14ac:dyDescent="0.3">
      <c r="A73" s="100" t="str">
        <f t="shared" ca="1" si="94"/>
        <v/>
      </c>
      <c r="B73" s="29"/>
      <c r="C73" s="29"/>
      <c r="D73" s="29"/>
      <c r="E73" s="29"/>
      <c r="F73" s="172" t="s">
        <v>327</v>
      </c>
      <c r="G73" s="29"/>
      <c r="H73" s="29"/>
      <c r="I73" s="29"/>
      <c r="J73" s="29"/>
      <c r="L73" s="55">
        <v>7340</v>
      </c>
      <c r="M73" s="52">
        <f t="shared" si="59"/>
        <v>0</v>
      </c>
      <c r="N73" s="56"/>
      <c r="O73" s="56"/>
      <c r="P73" s="56"/>
      <c r="Q73" s="56"/>
      <c r="R73" s="56"/>
      <c r="AB73" s="28">
        <v>73</v>
      </c>
      <c r="AC73" s="107"/>
      <c r="AE73" s="108"/>
      <c r="AF73" s="103"/>
      <c r="AG73" s="103"/>
      <c r="AH73" s="103"/>
      <c r="AI73" s="103"/>
      <c r="AJ73" s="107"/>
      <c r="AO73" s="107"/>
      <c r="AQ73" s="107">
        <f t="shared" si="60"/>
        <v>4</v>
      </c>
      <c r="AR73" s="28" t="str">
        <f>IF($AQ74&gt;$AQ73, IFERROR(MATCH($AQ73, $AQ74:$AQ$122, 0)-1, ROW($AR$122)-ROW()), "")</f>
        <v/>
      </c>
      <c r="AS73" s="107">
        <f t="shared" ca="1" si="61"/>
        <v>0</v>
      </c>
      <c r="AT73" s="28">
        <f t="shared" ca="1" si="62"/>
        <v>0</v>
      </c>
      <c r="AU73" s="28">
        <f t="shared" ca="1" si="63"/>
        <v>0</v>
      </c>
      <c r="AV73" s="28">
        <f t="shared" ca="1" si="64"/>
        <v>0</v>
      </c>
      <c r="AW73" s="28">
        <f t="shared" ca="1" si="65"/>
        <v>0</v>
      </c>
      <c r="AX73" s="118">
        <f t="shared" ca="1" si="66"/>
        <v>0</v>
      </c>
      <c r="AY73" s="28">
        <f t="shared" ca="1" si="67"/>
        <v>0</v>
      </c>
      <c r="AZ73" s="28">
        <f t="shared" ca="1" si="68"/>
        <v>0</v>
      </c>
      <c r="BA73" s="28">
        <f t="shared" ca="1" si="69"/>
        <v>0</v>
      </c>
      <c r="BB73" s="28">
        <f t="shared" ca="1" si="70"/>
        <v>0</v>
      </c>
      <c r="BC73" s="113" t="str">
        <f t="shared" ca="1" si="71"/>
        <v/>
      </c>
      <c r="BD73" s="33" t="str">
        <f t="shared" ca="1" si="72"/>
        <v/>
      </c>
      <c r="BE73" s="33" t="str">
        <f t="shared" ca="1" si="73"/>
        <v/>
      </c>
      <c r="BF73" s="33" t="str">
        <f t="shared" ca="1" si="74"/>
        <v/>
      </c>
      <c r="BG73" s="33" t="str">
        <f t="shared" ca="1" si="75"/>
        <v/>
      </c>
      <c r="BH73" s="116" t="str">
        <f t="shared" ca="1" si="76"/>
        <v/>
      </c>
      <c r="BI73" s="33" t="str">
        <f t="shared" ca="1" si="77"/>
        <v/>
      </c>
      <c r="BJ73" s="33" t="str">
        <f t="shared" ca="1" si="78"/>
        <v/>
      </c>
      <c r="BK73" s="33" t="str">
        <f t="shared" ca="1" si="79"/>
        <v/>
      </c>
      <c r="BL73" s="33" t="str">
        <f t="shared" ca="1" si="80"/>
        <v/>
      </c>
      <c r="BM73" s="118" t="str">
        <f t="shared" ca="1" si="81"/>
        <v/>
      </c>
      <c r="BN73" s="28" t="str">
        <f t="shared" ca="1" si="82"/>
        <v/>
      </c>
      <c r="BO73" s="28" t="str">
        <f t="shared" ca="1" si="83"/>
        <v/>
      </c>
      <c r="BP73" s="28" t="str">
        <f t="shared" ca="1" si="84"/>
        <v/>
      </c>
      <c r="BQ73" s="28" t="str">
        <f t="shared" ca="1" si="85"/>
        <v/>
      </c>
      <c r="BR73" s="121" t="str">
        <f t="shared" si="95"/>
        <v/>
      </c>
      <c r="BS73" s="122" t="str">
        <f t="shared" ca="1" si="86"/>
        <v/>
      </c>
      <c r="BT73" s="114" t="str">
        <f t="shared" ca="1" si="87"/>
        <v/>
      </c>
      <c r="BU73" s="54" t="str">
        <f t="shared" ca="1" si="88"/>
        <v/>
      </c>
      <c r="BV73" s="54" t="str">
        <f t="shared" ca="1" si="89"/>
        <v/>
      </c>
      <c r="BW73" s="54" t="str">
        <f t="shared" ca="1" si="90"/>
        <v/>
      </c>
      <c r="BX73" s="54" t="str">
        <f t="shared" ca="1" si="91"/>
        <v/>
      </c>
      <c r="BY73" s="124" t="str">
        <f t="shared" ca="1" si="92"/>
        <v/>
      </c>
      <c r="CA73" s="31" t="str">
        <f t="shared" ca="1" si="93"/>
        <v/>
      </c>
    </row>
    <row r="74" spans="1:79" s="28" customFormat="1" ht="14.1" customHeight="1" x14ac:dyDescent="0.3">
      <c r="A74" s="100" t="str">
        <f t="shared" ca="1" si="94"/>
        <v/>
      </c>
      <c r="B74" s="29"/>
      <c r="C74" s="29"/>
      <c r="D74" s="29"/>
      <c r="E74" s="29"/>
      <c r="F74" s="172" t="s">
        <v>328</v>
      </c>
      <c r="G74" s="29"/>
      <c r="H74" s="29"/>
      <c r="I74" s="29"/>
      <c r="J74" s="29"/>
      <c r="L74" s="55">
        <v>7341</v>
      </c>
      <c r="M74" s="52">
        <f t="shared" si="59"/>
        <v>0</v>
      </c>
      <c r="N74" s="56"/>
      <c r="O74" s="56"/>
      <c r="P74" s="56"/>
      <c r="Q74" s="56"/>
      <c r="R74" s="56"/>
      <c r="AB74" s="28">
        <v>74</v>
      </c>
      <c r="AC74" s="107"/>
      <c r="AE74" s="108"/>
      <c r="AF74" s="103"/>
      <c r="AG74" s="103"/>
      <c r="AH74" s="103"/>
      <c r="AI74" s="103"/>
      <c r="AJ74" s="107"/>
      <c r="AO74" s="107"/>
      <c r="AQ74" s="107">
        <f t="shared" si="60"/>
        <v>4</v>
      </c>
      <c r="AR74" s="28" t="str">
        <f>IF($AQ75&gt;$AQ74, IFERROR(MATCH($AQ74, $AQ75:$AQ$122, 0)-1, ROW($AR$122)-ROW()), "")</f>
        <v/>
      </c>
      <c r="AS74" s="107">
        <f t="shared" ca="1" si="61"/>
        <v>0</v>
      </c>
      <c r="AT74" s="28">
        <f t="shared" ca="1" si="62"/>
        <v>0</v>
      </c>
      <c r="AU74" s="28">
        <f t="shared" ca="1" si="63"/>
        <v>0</v>
      </c>
      <c r="AV74" s="28">
        <f t="shared" ca="1" si="64"/>
        <v>0</v>
      </c>
      <c r="AW74" s="28">
        <f t="shared" ca="1" si="65"/>
        <v>0</v>
      </c>
      <c r="AX74" s="118">
        <f t="shared" ca="1" si="66"/>
        <v>0</v>
      </c>
      <c r="AY74" s="28">
        <f t="shared" ca="1" si="67"/>
        <v>0</v>
      </c>
      <c r="AZ74" s="28">
        <f t="shared" ca="1" si="68"/>
        <v>0</v>
      </c>
      <c r="BA74" s="28">
        <f t="shared" ca="1" si="69"/>
        <v>0</v>
      </c>
      <c r="BB74" s="28">
        <f t="shared" ca="1" si="70"/>
        <v>0</v>
      </c>
      <c r="BC74" s="113" t="str">
        <f t="shared" ca="1" si="71"/>
        <v/>
      </c>
      <c r="BD74" s="33" t="str">
        <f t="shared" ca="1" si="72"/>
        <v/>
      </c>
      <c r="BE74" s="33" t="str">
        <f t="shared" ca="1" si="73"/>
        <v/>
      </c>
      <c r="BF74" s="33" t="str">
        <f t="shared" ca="1" si="74"/>
        <v/>
      </c>
      <c r="BG74" s="33" t="str">
        <f t="shared" ca="1" si="75"/>
        <v/>
      </c>
      <c r="BH74" s="116" t="str">
        <f t="shared" ca="1" si="76"/>
        <v/>
      </c>
      <c r="BI74" s="33" t="str">
        <f t="shared" ca="1" si="77"/>
        <v/>
      </c>
      <c r="BJ74" s="33" t="str">
        <f t="shared" ca="1" si="78"/>
        <v/>
      </c>
      <c r="BK74" s="33" t="str">
        <f t="shared" ca="1" si="79"/>
        <v/>
      </c>
      <c r="BL74" s="33" t="str">
        <f t="shared" ca="1" si="80"/>
        <v/>
      </c>
      <c r="BM74" s="118" t="str">
        <f t="shared" ca="1" si="81"/>
        <v/>
      </c>
      <c r="BN74" s="28" t="str">
        <f t="shared" ca="1" si="82"/>
        <v/>
      </c>
      <c r="BO74" s="28" t="str">
        <f t="shared" ca="1" si="83"/>
        <v/>
      </c>
      <c r="BP74" s="28" t="str">
        <f t="shared" ca="1" si="84"/>
        <v/>
      </c>
      <c r="BQ74" s="28" t="str">
        <f t="shared" ca="1" si="85"/>
        <v/>
      </c>
      <c r="BR74" s="121" t="str">
        <f t="shared" si="95"/>
        <v/>
      </c>
      <c r="BS74" s="122" t="str">
        <f t="shared" ca="1" si="86"/>
        <v/>
      </c>
      <c r="BT74" s="114" t="str">
        <f t="shared" ca="1" si="87"/>
        <v/>
      </c>
      <c r="BU74" s="54" t="str">
        <f t="shared" ca="1" si="88"/>
        <v/>
      </c>
      <c r="BV74" s="54" t="str">
        <f t="shared" ca="1" si="89"/>
        <v/>
      </c>
      <c r="BW74" s="54" t="str">
        <f t="shared" ca="1" si="90"/>
        <v/>
      </c>
      <c r="BX74" s="54" t="str">
        <f t="shared" ca="1" si="91"/>
        <v/>
      </c>
      <c r="BY74" s="124" t="str">
        <f t="shared" ca="1" si="92"/>
        <v/>
      </c>
      <c r="CA74" s="31" t="str">
        <f t="shared" ca="1" si="93"/>
        <v/>
      </c>
    </row>
    <row r="75" spans="1:79" s="28" customFormat="1" ht="14.1" customHeight="1" x14ac:dyDescent="0.3">
      <c r="A75" s="100" t="str">
        <f t="shared" ca="1" si="94"/>
        <v/>
      </c>
      <c r="B75" s="29"/>
      <c r="C75" s="29"/>
      <c r="D75" s="29"/>
      <c r="E75" s="29"/>
      <c r="F75" s="172" t="s">
        <v>329</v>
      </c>
      <c r="G75" s="29"/>
      <c r="H75" s="29"/>
      <c r="I75" s="29"/>
      <c r="J75" s="29"/>
      <c r="L75" s="55">
        <v>7342</v>
      </c>
      <c r="M75" s="52">
        <f t="shared" si="59"/>
        <v>0</v>
      </c>
      <c r="N75" s="56"/>
      <c r="O75" s="56"/>
      <c r="P75" s="56"/>
      <c r="Q75" s="56"/>
      <c r="R75" s="56"/>
      <c r="AB75" s="28">
        <v>75</v>
      </c>
      <c r="AC75" s="107"/>
      <c r="AE75" s="108"/>
      <c r="AF75" s="103"/>
      <c r="AG75" s="103"/>
      <c r="AH75" s="103"/>
      <c r="AI75" s="103"/>
      <c r="AJ75" s="107"/>
      <c r="AO75" s="107"/>
      <c r="AQ75" s="107">
        <f t="shared" si="60"/>
        <v>4</v>
      </c>
      <c r="AR75" s="28">
        <f>IF($AQ76&gt;$AQ75, IFERROR(MATCH($AQ75, $AQ76:$AQ$122, 0)-1, ROW($AR$122)-ROW()), "")</f>
        <v>2</v>
      </c>
      <c r="AS75" s="107">
        <f t="shared" ca="1" si="61"/>
        <v>0</v>
      </c>
      <c r="AT75" s="28">
        <f t="shared" ca="1" si="62"/>
        <v>0</v>
      </c>
      <c r="AU75" s="28">
        <f t="shared" ca="1" si="63"/>
        <v>0</v>
      </c>
      <c r="AV75" s="28">
        <f t="shared" ca="1" si="64"/>
        <v>0</v>
      </c>
      <c r="AW75" s="28">
        <f t="shared" ca="1" si="65"/>
        <v>0</v>
      </c>
      <c r="AX75" s="118">
        <f t="shared" ca="1" si="66"/>
        <v>0</v>
      </c>
      <c r="AY75" s="28">
        <f t="shared" ca="1" si="67"/>
        <v>0</v>
      </c>
      <c r="AZ75" s="28">
        <f t="shared" ca="1" si="68"/>
        <v>0</v>
      </c>
      <c r="BA75" s="28">
        <f t="shared" ca="1" si="69"/>
        <v>0</v>
      </c>
      <c r="BB75" s="28">
        <f t="shared" ca="1" si="70"/>
        <v>0</v>
      </c>
      <c r="BC75" s="113" t="str">
        <f t="shared" ca="1" si="71"/>
        <v/>
      </c>
      <c r="BD75" s="33" t="str">
        <f t="shared" ca="1" si="72"/>
        <v/>
      </c>
      <c r="BE75" s="33" t="str">
        <f t="shared" ca="1" si="73"/>
        <v/>
      </c>
      <c r="BF75" s="33" t="str">
        <f t="shared" ca="1" si="74"/>
        <v/>
      </c>
      <c r="BG75" s="33" t="str">
        <f t="shared" ca="1" si="75"/>
        <v/>
      </c>
      <c r="BH75" s="116" t="str">
        <f t="shared" ca="1" si="76"/>
        <v/>
      </c>
      <c r="BI75" s="33" t="str">
        <f t="shared" ca="1" si="77"/>
        <v/>
      </c>
      <c r="BJ75" s="33" t="str">
        <f t="shared" ca="1" si="78"/>
        <v/>
      </c>
      <c r="BK75" s="33" t="str">
        <f t="shared" ca="1" si="79"/>
        <v/>
      </c>
      <c r="BL75" s="33" t="str">
        <f t="shared" ca="1" si="80"/>
        <v/>
      </c>
      <c r="BM75" s="118" t="str">
        <f t="shared" ca="1" si="81"/>
        <v/>
      </c>
      <c r="BN75" s="28" t="str">
        <f t="shared" ca="1" si="82"/>
        <v/>
      </c>
      <c r="BO75" s="28" t="str">
        <f t="shared" ca="1" si="83"/>
        <v/>
      </c>
      <c r="BP75" s="28" t="str">
        <f t="shared" ca="1" si="84"/>
        <v/>
      </c>
      <c r="BQ75" s="28" t="str">
        <f t="shared" ca="1" si="85"/>
        <v/>
      </c>
      <c r="BR75" s="121" t="str">
        <f t="shared" si="95"/>
        <v/>
      </c>
      <c r="BS75" s="122" t="str">
        <f t="shared" ca="1" si="86"/>
        <v/>
      </c>
      <c r="BT75" s="114" t="str">
        <f t="shared" ca="1" si="87"/>
        <v/>
      </c>
      <c r="BU75" s="54" t="str">
        <f t="shared" ca="1" si="88"/>
        <v/>
      </c>
      <c r="BV75" s="54" t="str">
        <f t="shared" ca="1" si="89"/>
        <v/>
      </c>
      <c r="BW75" s="54" t="str">
        <f t="shared" ca="1" si="90"/>
        <v/>
      </c>
      <c r="BX75" s="54" t="str">
        <f t="shared" ca="1" si="91"/>
        <v/>
      </c>
      <c r="BY75" s="124" t="str">
        <f t="shared" ca="1" si="92"/>
        <v/>
      </c>
      <c r="CA75" s="31" t="str">
        <f t="shared" ca="1" si="93"/>
        <v/>
      </c>
    </row>
    <row r="76" spans="1:79" s="28" customFormat="1" ht="14.1" customHeight="1" x14ac:dyDescent="0.3">
      <c r="A76" s="100" t="str">
        <f t="shared" ca="1" si="94"/>
        <v/>
      </c>
      <c r="B76" s="29"/>
      <c r="C76" s="29"/>
      <c r="D76" s="29"/>
      <c r="E76" s="29"/>
      <c r="F76" s="29"/>
      <c r="G76" s="172" t="s">
        <v>330</v>
      </c>
      <c r="H76" s="29"/>
      <c r="I76" s="29"/>
      <c r="J76" s="29"/>
      <c r="L76" s="55">
        <v>73420</v>
      </c>
      <c r="M76" s="52">
        <f t="shared" si="59"/>
        <v>0</v>
      </c>
      <c r="N76" s="56"/>
      <c r="O76" s="56"/>
      <c r="P76" s="56"/>
      <c r="Q76" s="56"/>
      <c r="R76" s="56"/>
      <c r="AB76" s="28">
        <v>76</v>
      </c>
      <c r="AC76" s="107"/>
      <c r="AE76" s="108"/>
      <c r="AF76" s="103"/>
      <c r="AG76" s="103"/>
      <c r="AH76" s="103"/>
      <c r="AI76" s="103"/>
      <c r="AJ76" s="107"/>
      <c r="AO76" s="107"/>
      <c r="AQ76" s="107">
        <f t="shared" si="60"/>
        <v>5</v>
      </c>
      <c r="AR76" s="28" t="str">
        <f>IF($AQ77&gt;$AQ76, IFERROR(MATCH($AQ76, $AQ77:$AQ$122, 0)-1, ROW($AR$122)-ROW()), "")</f>
        <v/>
      </c>
      <c r="AS76" s="107">
        <f t="shared" ca="1" si="61"/>
        <v>0</v>
      </c>
      <c r="AT76" s="28">
        <f t="shared" ca="1" si="62"/>
        <v>0</v>
      </c>
      <c r="AU76" s="28">
        <f t="shared" ca="1" si="63"/>
        <v>0</v>
      </c>
      <c r="AV76" s="28">
        <f t="shared" ca="1" si="64"/>
        <v>0</v>
      </c>
      <c r="AW76" s="28">
        <f t="shared" ca="1" si="65"/>
        <v>0</v>
      </c>
      <c r="AX76" s="118">
        <f t="shared" ca="1" si="66"/>
        <v>0</v>
      </c>
      <c r="AY76" s="28">
        <f t="shared" ca="1" si="67"/>
        <v>0</v>
      </c>
      <c r="AZ76" s="28">
        <f t="shared" ca="1" si="68"/>
        <v>0</v>
      </c>
      <c r="BA76" s="28">
        <f t="shared" ca="1" si="69"/>
        <v>0</v>
      </c>
      <c r="BB76" s="28">
        <f t="shared" ca="1" si="70"/>
        <v>0</v>
      </c>
      <c r="BC76" s="113" t="str">
        <f t="shared" ca="1" si="71"/>
        <v/>
      </c>
      <c r="BD76" s="33" t="str">
        <f t="shared" ca="1" si="72"/>
        <v/>
      </c>
      <c r="BE76" s="33" t="str">
        <f t="shared" ca="1" si="73"/>
        <v/>
      </c>
      <c r="BF76" s="33" t="str">
        <f t="shared" ca="1" si="74"/>
        <v/>
      </c>
      <c r="BG76" s="33" t="str">
        <f t="shared" ca="1" si="75"/>
        <v/>
      </c>
      <c r="BH76" s="116" t="str">
        <f t="shared" ca="1" si="76"/>
        <v/>
      </c>
      <c r="BI76" s="33" t="str">
        <f t="shared" ca="1" si="77"/>
        <v/>
      </c>
      <c r="BJ76" s="33" t="str">
        <f t="shared" ca="1" si="78"/>
        <v/>
      </c>
      <c r="BK76" s="33" t="str">
        <f t="shared" ca="1" si="79"/>
        <v/>
      </c>
      <c r="BL76" s="33" t="str">
        <f t="shared" ca="1" si="80"/>
        <v/>
      </c>
      <c r="BM76" s="118" t="str">
        <f t="shared" ca="1" si="81"/>
        <v/>
      </c>
      <c r="BN76" s="28" t="str">
        <f t="shared" ca="1" si="82"/>
        <v/>
      </c>
      <c r="BO76" s="28" t="str">
        <f t="shared" ca="1" si="83"/>
        <v/>
      </c>
      <c r="BP76" s="28" t="str">
        <f t="shared" ca="1" si="84"/>
        <v/>
      </c>
      <c r="BQ76" s="28" t="str">
        <f t="shared" ca="1" si="85"/>
        <v/>
      </c>
      <c r="BR76" s="121" t="str">
        <f t="shared" si="95"/>
        <v/>
      </c>
      <c r="BS76" s="122" t="str">
        <f t="shared" ca="1" si="86"/>
        <v/>
      </c>
      <c r="BT76" s="114" t="str">
        <f t="shared" ca="1" si="87"/>
        <v/>
      </c>
      <c r="BU76" s="54" t="str">
        <f t="shared" ca="1" si="88"/>
        <v/>
      </c>
      <c r="BV76" s="54" t="str">
        <f t="shared" ca="1" si="89"/>
        <v/>
      </c>
      <c r="BW76" s="54" t="str">
        <f t="shared" ca="1" si="90"/>
        <v/>
      </c>
      <c r="BX76" s="54" t="str">
        <f t="shared" ca="1" si="91"/>
        <v/>
      </c>
      <c r="BY76" s="124" t="str">
        <f t="shared" ca="1" si="92"/>
        <v/>
      </c>
      <c r="CA76" s="31" t="str">
        <f t="shared" ca="1" si="93"/>
        <v/>
      </c>
    </row>
    <row r="77" spans="1:79" s="28" customFormat="1" ht="14.1" customHeight="1" x14ac:dyDescent="0.3">
      <c r="A77" s="100" t="str">
        <f t="shared" ca="1" si="94"/>
        <v/>
      </c>
      <c r="B77" s="29"/>
      <c r="C77" s="29"/>
      <c r="D77" s="29"/>
      <c r="E77" s="29"/>
      <c r="F77" s="29"/>
      <c r="G77" s="172" t="s">
        <v>331</v>
      </c>
      <c r="H77" s="29"/>
      <c r="I77" s="29"/>
      <c r="J77" s="29"/>
      <c r="L77" s="55">
        <v>72428</v>
      </c>
      <c r="M77" s="52">
        <f t="shared" si="59"/>
        <v>0</v>
      </c>
      <c r="N77" s="56"/>
      <c r="O77" s="56"/>
      <c r="P77" s="56"/>
      <c r="Q77" s="56"/>
      <c r="R77" s="56"/>
      <c r="AB77" s="28">
        <v>77</v>
      </c>
      <c r="AC77" s="107"/>
      <c r="AE77" s="108"/>
      <c r="AF77" s="103"/>
      <c r="AG77" s="103"/>
      <c r="AH77" s="103"/>
      <c r="AI77" s="103"/>
      <c r="AJ77" s="107"/>
      <c r="AO77" s="107"/>
      <c r="AQ77" s="107">
        <f t="shared" si="60"/>
        <v>5</v>
      </c>
      <c r="AR77" s="28" t="str">
        <f>IF($AQ78&gt;$AQ77, IFERROR(MATCH($AQ77, $AQ78:$AQ$122, 0)-1, ROW($AR$122)-ROW()), "")</f>
        <v/>
      </c>
      <c r="AS77" s="107">
        <f t="shared" ca="1" si="61"/>
        <v>0</v>
      </c>
      <c r="AT77" s="28">
        <f t="shared" ca="1" si="62"/>
        <v>0</v>
      </c>
      <c r="AU77" s="28">
        <f t="shared" ca="1" si="63"/>
        <v>0</v>
      </c>
      <c r="AV77" s="28">
        <f t="shared" ca="1" si="64"/>
        <v>0</v>
      </c>
      <c r="AW77" s="28">
        <f t="shared" ca="1" si="65"/>
        <v>0</v>
      </c>
      <c r="AX77" s="118">
        <f t="shared" ca="1" si="66"/>
        <v>0</v>
      </c>
      <c r="AY77" s="28">
        <f t="shared" ca="1" si="67"/>
        <v>0</v>
      </c>
      <c r="AZ77" s="28">
        <f t="shared" ca="1" si="68"/>
        <v>0</v>
      </c>
      <c r="BA77" s="28">
        <f t="shared" ca="1" si="69"/>
        <v>0</v>
      </c>
      <c r="BB77" s="28">
        <f t="shared" ca="1" si="70"/>
        <v>0</v>
      </c>
      <c r="BC77" s="113" t="str">
        <f t="shared" ca="1" si="71"/>
        <v/>
      </c>
      <c r="BD77" s="33" t="str">
        <f t="shared" ca="1" si="72"/>
        <v/>
      </c>
      <c r="BE77" s="33" t="str">
        <f t="shared" ca="1" si="73"/>
        <v/>
      </c>
      <c r="BF77" s="33" t="str">
        <f t="shared" ca="1" si="74"/>
        <v/>
      </c>
      <c r="BG77" s="33" t="str">
        <f t="shared" ca="1" si="75"/>
        <v/>
      </c>
      <c r="BH77" s="116" t="str">
        <f t="shared" ca="1" si="76"/>
        <v/>
      </c>
      <c r="BI77" s="33" t="str">
        <f t="shared" ca="1" si="77"/>
        <v/>
      </c>
      <c r="BJ77" s="33" t="str">
        <f t="shared" ca="1" si="78"/>
        <v/>
      </c>
      <c r="BK77" s="33" t="str">
        <f t="shared" ca="1" si="79"/>
        <v/>
      </c>
      <c r="BL77" s="33" t="str">
        <f t="shared" ca="1" si="80"/>
        <v/>
      </c>
      <c r="BM77" s="118" t="str">
        <f t="shared" ca="1" si="81"/>
        <v/>
      </c>
      <c r="BN77" s="28" t="str">
        <f t="shared" ca="1" si="82"/>
        <v/>
      </c>
      <c r="BO77" s="28" t="str">
        <f t="shared" ca="1" si="83"/>
        <v/>
      </c>
      <c r="BP77" s="28" t="str">
        <f t="shared" ca="1" si="84"/>
        <v/>
      </c>
      <c r="BQ77" s="28" t="str">
        <f t="shared" ca="1" si="85"/>
        <v/>
      </c>
      <c r="BR77" s="121" t="str">
        <f t="shared" si="95"/>
        <v/>
      </c>
      <c r="BS77" s="122" t="str">
        <f t="shared" ca="1" si="86"/>
        <v/>
      </c>
      <c r="BT77" s="114" t="str">
        <f t="shared" ca="1" si="87"/>
        <v/>
      </c>
      <c r="BU77" s="54" t="str">
        <f t="shared" ca="1" si="88"/>
        <v/>
      </c>
      <c r="BV77" s="54" t="str">
        <f t="shared" ca="1" si="89"/>
        <v/>
      </c>
      <c r="BW77" s="54" t="str">
        <f t="shared" ca="1" si="90"/>
        <v/>
      </c>
      <c r="BX77" s="54" t="str">
        <f t="shared" ca="1" si="91"/>
        <v/>
      </c>
      <c r="BY77" s="124" t="str">
        <f t="shared" ca="1" si="92"/>
        <v/>
      </c>
      <c r="CA77" s="31" t="str">
        <f t="shared" ca="1" si="93"/>
        <v/>
      </c>
    </row>
    <row r="78" spans="1:79" s="28" customFormat="1" ht="14.1" customHeight="1" x14ac:dyDescent="0.3">
      <c r="A78" s="100" t="str">
        <f t="shared" ca="1" si="94"/>
        <v/>
      </c>
      <c r="B78" s="29"/>
      <c r="C78" s="29"/>
      <c r="D78" s="29"/>
      <c r="E78" s="29"/>
      <c r="F78" s="29" t="s">
        <v>296</v>
      </c>
      <c r="G78" s="29"/>
      <c r="H78" s="29"/>
      <c r="I78" s="29"/>
      <c r="J78" s="29"/>
      <c r="L78" s="55">
        <v>7348</v>
      </c>
      <c r="M78" s="52">
        <f t="shared" si="59"/>
        <v>0</v>
      </c>
      <c r="N78" s="56"/>
      <c r="O78" s="56"/>
      <c r="P78" s="56"/>
      <c r="Q78" s="56"/>
      <c r="R78" s="56"/>
      <c r="AB78" s="28">
        <v>78</v>
      </c>
      <c r="AC78" s="107"/>
      <c r="AE78" s="108"/>
      <c r="AF78" s="103"/>
      <c r="AG78" s="103"/>
      <c r="AH78" s="103"/>
      <c r="AI78" s="103"/>
      <c r="AJ78" s="107"/>
      <c r="AO78" s="107"/>
      <c r="AQ78" s="107">
        <f t="shared" si="60"/>
        <v>4</v>
      </c>
      <c r="AR78" s="28" t="str">
        <f>IF($AQ79&gt;$AQ78, IFERROR(MATCH($AQ78, $AQ79:$AQ$122, 0)-1, ROW($AR$122)-ROW()), "")</f>
        <v/>
      </c>
      <c r="AS78" s="107">
        <f t="shared" ca="1" si="61"/>
        <v>0</v>
      </c>
      <c r="AT78" s="28">
        <f t="shared" ca="1" si="62"/>
        <v>0</v>
      </c>
      <c r="AU78" s="28">
        <f t="shared" ca="1" si="63"/>
        <v>0</v>
      </c>
      <c r="AV78" s="28">
        <f t="shared" ca="1" si="64"/>
        <v>0</v>
      </c>
      <c r="AW78" s="28">
        <f t="shared" ca="1" si="65"/>
        <v>0</v>
      </c>
      <c r="AX78" s="118">
        <f t="shared" ca="1" si="66"/>
        <v>0</v>
      </c>
      <c r="AY78" s="28">
        <f t="shared" ca="1" si="67"/>
        <v>0</v>
      </c>
      <c r="AZ78" s="28">
        <f t="shared" ca="1" si="68"/>
        <v>0</v>
      </c>
      <c r="BA78" s="28">
        <f t="shared" ca="1" si="69"/>
        <v>0</v>
      </c>
      <c r="BB78" s="28">
        <f t="shared" ca="1" si="70"/>
        <v>0</v>
      </c>
      <c r="BC78" s="113" t="str">
        <f t="shared" ca="1" si="71"/>
        <v/>
      </c>
      <c r="BD78" s="33" t="str">
        <f t="shared" ca="1" si="72"/>
        <v/>
      </c>
      <c r="BE78" s="33" t="str">
        <f t="shared" ca="1" si="73"/>
        <v/>
      </c>
      <c r="BF78" s="33" t="str">
        <f t="shared" ca="1" si="74"/>
        <v/>
      </c>
      <c r="BG78" s="33" t="str">
        <f t="shared" ca="1" si="75"/>
        <v/>
      </c>
      <c r="BH78" s="116" t="str">
        <f t="shared" ca="1" si="76"/>
        <v/>
      </c>
      <c r="BI78" s="33" t="str">
        <f t="shared" ca="1" si="77"/>
        <v/>
      </c>
      <c r="BJ78" s="33" t="str">
        <f t="shared" ca="1" si="78"/>
        <v/>
      </c>
      <c r="BK78" s="33" t="str">
        <f t="shared" ca="1" si="79"/>
        <v/>
      </c>
      <c r="BL78" s="33" t="str">
        <f t="shared" ca="1" si="80"/>
        <v/>
      </c>
      <c r="BM78" s="118" t="str">
        <f t="shared" ca="1" si="81"/>
        <v/>
      </c>
      <c r="BN78" s="28" t="str">
        <f t="shared" ca="1" si="82"/>
        <v/>
      </c>
      <c r="BO78" s="28" t="str">
        <f t="shared" ca="1" si="83"/>
        <v/>
      </c>
      <c r="BP78" s="28" t="str">
        <f t="shared" ca="1" si="84"/>
        <v/>
      </c>
      <c r="BQ78" s="28" t="str">
        <f t="shared" ca="1" si="85"/>
        <v/>
      </c>
      <c r="BR78" s="121" t="str">
        <f t="shared" si="95"/>
        <v/>
      </c>
      <c r="BS78" s="122" t="str">
        <f t="shared" ca="1" si="86"/>
        <v/>
      </c>
      <c r="BT78" s="114" t="str">
        <f t="shared" ca="1" si="87"/>
        <v/>
      </c>
      <c r="BU78" s="54" t="str">
        <f t="shared" ca="1" si="88"/>
        <v/>
      </c>
      <c r="BV78" s="54" t="str">
        <f t="shared" ca="1" si="89"/>
        <v/>
      </c>
      <c r="BW78" s="54" t="str">
        <f t="shared" ca="1" si="90"/>
        <v/>
      </c>
      <c r="BX78" s="54" t="str">
        <f t="shared" ca="1" si="91"/>
        <v/>
      </c>
      <c r="BY78" s="124" t="str">
        <f t="shared" ca="1" si="92"/>
        <v/>
      </c>
      <c r="CA78" s="31" t="str">
        <f t="shared" ca="1" si="93"/>
        <v/>
      </c>
    </row>
    <row r="79" spans="1:79" s="28" customFormat="1" ht="14.1" customHeight="1" x14ac:dyDescent="0.3">
      <c r="A79" s="100" t="str">
        <f t="shared" ca="1" si="94"/>
        <v/>
      </c>
      <c r="B79" s="29"/>
      <c r="C79" s="29" t="s">
        <v>38</v>
      </c>
      <c r="D79" s="29" t="s">
        <v>38</v>
      </c>
      <c r="E79" s="222" t="s">
        <v>418</v>
      </c>
      <c r="F79" s="29"/>
      <c r="G79" s="29"/>
      <c r="H79" s="29"/>
      <c r="I79" s="29"/>
      <c r="J79" s="29"/>
      <c r="L79" s="55">
        <v>735</v>
      </c>
      <c r="M79" s="52">
        <f t="shared" si="59"/>
        <v>0</v>
      </c>
      <c r="N79" s="56"/>
      <c r="O79" s="56"/>
      <c r="P79" s="56"/>
      <c r="Q79" s="56"/>
      <c r="R79" s="56"/>
      <c r="AB79" s="28">
        <v>79</v>
      </c>
      <c r="AC79" s="107"/>
      <c r="AE79" s="108"/>
      <c r="AF79" s="103"/>
      <c r="AG79" s="103"/>
      <c r="AH79" s="103"/>
      <c r="AI79" s="103"/>
      <c r="AJ79" s="107"/>
      <c r="AO79" s="107"/>
      <c r="AQ79" s="107">
        <f t="shared" si="60"/>
        <v>3</v>
      </c>
      <c r="AR79" s="28" t="str">
        <f>IF($AQ80&gt;$AQ79, IFERROR(MATCH($AQ79, $AQ80:$AQ$122, 0)-1, ROW($AR$122)-ROW()), "")</f>
        <v/>
      </c>
      <c r="AS79" s="107">
        <f t="shared" ca="1" si="61"/>
        <v>0</v>
      </c>
      <c r="AT79" s="28">
        <f t="shared" ca="1" si="62"/>
        <v>0</v>
      </c>
      <c r="AU79" s="28">
        <f t="shared" ca="1" si="63"/>
        <v>0</v>
      </c>
      <c r="AV79" s="28">
        <f t="shared" ca="1" si="64"/>
        <v>0</v>
      </c>
      <c r="AW79" s="28">
        <f t="shared" ca="1" si="65"/>
        <v>0</v>
      </c>
      <c r="AX79" s="118">
        <f t="shared" ca="1" si="66"/>
        <v>0</v>
      </c>
      <c r="AY79" s="28">
        <f t="shared" ca="1" si="67"/>
        <v>0</v>
      </c>
      <c r="AZ79" s="28">
        <f t="shared" ca="1" si="68"/>
        <v>0</v>
      </c>
      <c r="BA79" s="28">
        <f t="shared" ca="1" si="69"/>
        <v>0</v>
      </c>
      <c r="BB79" s="28">
        <f t="shared" ca="1" si="70"/>
        <v>0</v>
      </c>
      <c r="BC79" s="113" t="str">
        <f t="shared" ca="1" si="71"/>
        <v/>
      </c>
      <c r="BD79" s="33" t="str">
        <f t="shared" ca="1" si="72"/>
        <v/>
      </c>
      <c r="BE79" s="33" t="str">
        <f t="shared" ca="1" si="73"/>
        <v/>
      </c>
      <c r="BF79" s="33" t="str">
        <f t="shared" ca="1" si="74"/>
        <v/>
      </c>
      <c r="BG79" s="33" t="str">
        <f t="shared" ca="1" si="75"/>
        <v/>
      </c>
      <c r="BH79" s="116" t="str">
        <f t="shared" ca="1" si="76"/>
        <v/>
      </c>
      <c r="BI79" s="33" t="str">
        <f t="shared" ca="1" si="77"/>
        <v/>
      </c>
      <c r="BJ79" s="33" t="str">
        <f t="shared" ca="1" si="78"/>
        <v/>
      </c>
      <c r="BK79" s="33" t="str">
        <f t="shared" ca="1" si="79"/>
        <v/>
      </c>
      <c r="BL79" s="33" t="str">
        <f t="shared" ca="1" si="80"/>
        <v/>
      </c>
      <c r="BM79" s="118" t="str">
        <f t="shared" ca="1" si="81"/>
        <v/>
      </c>
      <c r="BN79" s="28" t="str">
        <f t="shared" ca="1" si="82"/>
        <v/>
      </c>
      <c r="BO79" s="28" t="str">
        <f t="shared" ca="1" si="83"/>
        <v/>
      </c>
      <c r="BP79" s="28" t="str">
        <f t="shared" ca="1" si="84"/>
        <v/>
      </c>
      <c r="BQ79" s="28" t="str">
        <f t="shared" ca="1" si="85"/>
        <v/>
      </c>
      <c r="BR79" s="121" t="str">
        <f t="shared" si="95"/>
        <v/>
      </c>
      <c r="BS79" s="122" t="str">
        <f t="shared" ca="1" si="86"/>
        <v/>
      </c>
      <c r="BT79" s="114" t="str">
        <f t="shared" ca="1" si="87"/>
        <v/>
      </c>
      <c r="BU79" s="54" t="str">
        <f t="shared" ca="1" si="88"/>
        <v/>
      </c>
      <c r="BV79" s="54" t="str">
        <f t="shared" ca="1" si="89"/>
        <v/>
      </c>
      <c r="BW79" s="54" t="str">
        <f t="shared" ca="1" si="90"/>
        <v/>
      </c>
      <c r="BX79" s="54" t="str">
        <f t="shared" ca="1" si="91"/>
        <v/>
      </c>
      <c r="BY79" s="124" t="str">
        <f t="shared" ca="1" si="92"/>
        <v/>
      </c>
      <c r="CA79" s="31" t="str">
        <f t="shared" ca="1" si="93"/>
        <v/>
      </c>
    </row>
    <row r="80" spans="1:79" s="28" customFormat="1" ht="14.1" customHeight="1" x14ac:dyDescent="0.3">
      <c r="A80" s="100" t="str">
        <f t="shared" ca="1" si="94"/>
        <v/>
      </c>
      <c r="B80" s="29"/>
      <c r="C80" s="29" t="s">
        <v>38</v>
      </c>
      <c r="D80" s="29" t="s">
        <v>38</v>
      </c>
      <c r="E80" s="29" t="s">
        <v>132</v>
      </c>
      <c r="F80" s="29"/>
      <c r="G80" s="29"/>
      <c r="H80" s="29"/>
      <c r="I80" s="29"/>
      <c r="J80" s="29"/>
      <c r="L80" s="55">
        <v>736</v>
      </c>
      <c r="M80" s="52">
        <f t="shared" si="59"/>
        <v>0</v>
      </c>
      <c r="N80" s="56"/>
      <c r="O80" s="56"/>
      <c r="P80" s="56"/>
      <c r="Q80" s="56"/>
      <c r="R80" s="56"/>
      <c r="AB80" s="28">
        <v>80</v>
      </c>
      <c r="AC80" s="107"/>
      <c r="AE80" s="108"/>
      <c r="AF80" s="103"/>
      <c r="AG80" s="103"/>
      <c r="AH80" s="103"/>
      <c r="AI80" s="103"/>
      <c r="AJ80" s="107"/>
      <c r="AO80" s="107"/>
      <c r="AQ80" s="107">
        <f t="shared" si="60"/>
        <v>3</v>
      </c>
      <c r="AR80" s="28" t="str">
        <f>IF($AQ81&gt;$AQ80, IFERROR(MATCH($AQ80, $AQ81:$AQ$122, 0)-1, ROW($AR$122)-ROW()), "")</f>
        <v/>
      </c>
      <c r="AS80" s="107">
        <f t="shared" ca="1" si="61"/>
        <v>0</v>
      </c>
      <c r="AT80" s="28">
        <f t="shared" ca="1" si="62"/>
        <v>0</v>
      </c>
      <c r="AU80" s="28">
        <f t="shared" ca="1" si="63"/>
        <v>0</v>
      </c>
      <c r="AV80" s="28">
        <f t="shared" ca="1" si="64"/>
        <v>0</v>
      </c>
      <c r="AW80" s="28">
        <f t="shared" ca="1" si="65"/>
        <v>0</v>
      </c>
      <c r="AX80" s="118">
        <f t="shared" ca="1" si="66"/>
        <v>0</v>
      </c>
      <c r="AY80" s="28">
        <f t="shared" ca="1" si="67"/>
        <v>0</v>
      </c>
      <c r="AZ80" s="28">
        <f t="shared" ca="1" si="68"/>
        <v>0</v>
      </c>
      <c r="BA80" s="28">
        <f t="shared" ca="1" si="69"/>
        <v>0</v>
      </c>
      <c r="BB80" s="28">
        <f t="shared" ca="1" si="70"/>
        <v>0</v>
      </c>
      <c r="BC80" s="113" t="str">
        <f t="shared" ca="1" si="71"/>
        <v/>
      </c>
      <c r="BD80" s="33" t="str">
        <f t="shared" ca="1" si="72"/>
        <v/>
      </c>
      <c r="BE80" s="33" t="str">
        <f t="shared" ca="1" si="73"/>
        <v/>
      </c>
      <c r="BF80" s="33" t="str">
        <f t="shared" ca="1" si="74"/>
        <v/>
      </c>
      <c r="BG80" s="33" t="str">
        <f t="shared" ca="1" si="75"/>
        <v/>
      </c>
      <c r="BH80" s="116" t="str">
        <f t="shared" ca="1" si="76"/>
        <v/>
      </c>
      <c r="BI80" s="33" t="str">
        <f t="shared" ca="1" si="77"/>
        <v/>
      </c>
      <c r="BJ80" s="33" t="str">
        <f t="shared" ca="1" si="78"/>
        <v/>
      </c>
      <c r="BK80" s="33" t="str">
        <f t="shared" ca="1" si="79"/>
        <v/>
      </c>
      <c r="BL80" s="33" t="str">
        <f t="shared" ca="1" si="80"/>
        <v/>
      </c>
      <c r="BM80" s="118" t="str">
        <f t="shared" ca="1" si="81"/>
        <v/>
      </c>
      <c r="BN80" s="28" t="str">
        <f t="shared" ca="1" si="82"/>
        <v/>
      </c>
      <c r="BO80" s="28" t="str">
        <f t="shared" ca="1" si="83"/>
        <v/>
      </c>
      <c r="BP80" s="28" t="str">
        <f t="shared" ca="1" si="84"/>
        <v/>
      </c>
      <c r="BQ80" s="28" t="str">
        <f t="shared" ca="1" si="85"/>
        <v/>
      </c>
      <c r="BR80" s="121" t="str">
        <f t="shared" si="95"/>
        <v/>
      </c>
      <c r="BS80" s="122" t="str">
        <f t="shared" ca="1" si="86"/>
        <v/>
      </c>
      <c r="BT80" s="114" t="str">
        <f t="shared" ca="1" si="87"/>
        <v/>
      </c>
      <c r="BU80" s="54" t="str">
        <f t="shared" ca="1" si="88"/>
        <v/>
      </c>
      <c r="BV80" s="54" t="str">
        <f t="shared" ca="1" si="89"/>
        <v/>
      </c>
      <c r="BW80" s="54" t="str">
        <f t="shared" ca="1" si="90"/>
        <v/>
      </c>
      <c r="BX80" s="54" t="str">
        <f t="shared" ca="1" si="91"/>
        <v/>
      </c>
      <c r="BY80" s="124" t="str">
        <f t="shared" ca="1" si="92"/>
        <v/>
      </c>
      <c r="CA80" s="31" t="str">
        <f t="shared" ca="1" si="93"/>
        <v/>
      </c>
    </row>
    <row r="81" spans="1:79" s="28" customFormat="1" ht="14.1" customHeight="1" x14ac:dyDescent="0.3">
      <c r="A81" s="100" t="str">
        <f t="shared" ca="1" si="94"/>
        <v/>
      </c>
      <c r="B81" s="29"/>
      <c r="C81" s="29" t="s">
        <v>38</v>
      </c>
      <c r="D81" s="172" t="s">
        <v>326</v>
      </c>
      <c r="E81" s="29"/>
      <c r="F81" s="29"/>
      <c r="G81" s="29"/>
      <c r="H81" s="29"/>
      <c r="I81" s="29"/>
      <c r="J81" s="29"/>
      <c r="L81" s="55">
        <v>74</v>
      </c>
      <c r="M81" s="52">
        <f t="shared" si="59"/>
        <v>0</v>
      </c>
      <c r="N81" s="56"/>
      <c r="O81" s="56"/>
      <c r="P81" s="56"/>
      <c r="Q81" s="56"/>
      <c r="R81" s="56"/>
      <c r="AB81" s="28">
        <v>81</v>
      </c>
      <c r="AC81" s="107"/>
      <c r="AE81" s="108"/>
      <c r="AF81" s="103"/>
      <c r="AG81" s="103"/>
      <c r="AH81" s="103"/>
      <c r="AI81" s="103"/>
      <c r="AJ81" s="107"/>
      <c r="AO81" s="107"/>
      <c r="AQ81" s="107">
        <f t="shared" si="60"/>
        <v>2</v>
      </c>
      <c r="AR81" s="28" t="str">
        <f>IF($AQ82&gt;$AQ81, IFERROR(MATCH($AQ81, $AQ82:$AQ$122, 0)-1, ROW($AR$122)-ROW()), "")</f>
        <v/>
      </c>
      <c r="AS81" s="107">
        <f t="shared" ca="1" si="61"/>
        <v>0</v>
      </c>
      <c r="AT81" s="28">
        <f t="shared" ca="1" si="62"/>
        <v>0</v>
      </c>
      <c r="AU81" s="28">
        <f t="shared" ca="1" si="63"/>
        <v>0</v>
      </c>
      <c r="AV81" s="28">
        <f t="shared" ca="1" si="64"/>
        <v>0</v>
      </c>
      <c r="AW81" s="28">
        <f t="shared" ca="1" si="65"/>
        <v>0</v>
      </c>
      <c r="AX81" s="118">
        <f t="shared" ca="1" si="66"/>
        <v>0</v>
      </c>
      <c r="AY81" s="28">
        <f t="shared" ca="1" si="67"/>
        <v>0</v>
      </c>
      <c r="AZ81" s="28">
        <f t="shared" ca="1" si="68"/>
        <v>0</v>
      </c>
      <c r="BA81" s="28">
        <f t="shared" ca="1" si="69"/>
        <v>0</v>
      </c>
      <c r="BB81" s="28">
        <f t="shared" ca="1" si="70"/>
        <v>0</v>
      </c>
      <c r="BC81" s="113" t="str">
        <f t="shared" ca="1" si="71"/>
        <v/>
      </c>
      <c r="BD81" s="33" t="str">
        <f t="shared" ca="1" si="72"/>
        <v/>
      </c>
      <c r="BE81" s="33" t="str">
        <f t="shared" ca="1" si="73"/>
        <v/>
      </c>
      <c r="BF81" s="33" t="str">
        <f t="shared" ca="1" si="74"/>
        <v/>
      </c>
      <c r="BG81" s="33" t="str">
        <f t="shared" ca="1" si="75"/>
        <v/>
      </c>
      <c r="BH81" s="116" t="str">
        <f t="shared" ca="1" si="76"/>
        <v/>
      </c>
      <c r="BI81" s="33" t="str">
        <f t="shared" ca="1" si="77"/>
        <v/>
      </c>
      <c r="BJ81" s="33" t="str">
        <f t="shared" ca="1" si="78"/>
        <v/>
      </c>
      <c r="BK81" s="33" t="str">
        <f t="shared" ca="1" si="79"/>
        <v/>
      </c>
      <c r="BL81" s="33" t="str">
        <f t="shared" ca="1" si="80"/>
        <v/>
      </c>
      <c r="BM81" s="118" t="str">
        <f t="shared" ca="1" si="81"/>
        <v/>
      </c>
      <c r="BN81" s="28" t="str">
        <f t="shared" ca="1" si="82"/>
        <v/>
      </c>
      <c r="BO81" s="28" t="str">
        <f t="shared" ca="1" si="83"/>
        <v/>
      </c>
      <c r="BP81" s="28" t="str">
        <f t="shared" ca="1" si="84"/>
        <v/>
      </c>
      <c r="BQ81" s="28" t="str">
        <f t="shared" ca="1" si="85"/>
        <v/>
      </c>
      <c r="BR81" s="121" t="str">
        <f t="shared" si="95"/>
        <v/>
      </c>
      <c r="BS81" s="122" t="str">
        <f t="shared" ca="1" si="86"/>
        <v/>
      </c>
      <c r="BT81" s="114" t="str">
        <f t="shared" ca="1" si="87"/>
        <v/>
      </c>
      <c r="BU81" s="54" t="str">
        <f t="shared" ca="1" si="88"/>
        <v/>
      </c>
      <c r="BV81" s="54" t="str">
        <f t="shared" ca="1" si="89"/>
        <v/>
      </c>
      <c r="BW81" s="54" t="str">
        <f t="shared" ca="1" si="90"/>
        <v/>
      </c>
      <c r="BX81" s="54" t="str">
        <f t="shared" ca="1" si="91"/>
        <v/>
      </c>
      <c r="BY81" s="124" t="str">
        <f t="shared" ca="1" si="92"/>
        <v/>
      </c>
      <c r="CA81" s="31" t="str">
        <f t="shared" ca="1" si="93"/>
        <v/>
      </c>
    </row>
    <row r="82" spans="1:79" s="28" customFormat="1" ht="14.1" customHeight="1" x14ac:dyDescent="0.3">
      <c r="A82" s="100" t="str">
        <f t="shared" ca="1" si="94"/>
        <v/>
      </c>
      <c r="B82" s="29"/>
      <c r="C82" s="29" t="s">
        <v>38</v>
      </c>
      <c r="D82" s="29" t="s">
        <v>31</v>
      </c>
      <c r="E82" s="29"/>
      <c r="F82" s="29"/>
      <c r="G82" s="29"/>
      <c r="H82" s="29"/>
      <c r="I82" s="29"/>
      <c r="J82" s="29"/>
      <c r="L82" s="55" t="s">
        <v>28</v>
      </c>
      <c r="M82" s="52">
        <f t="shared" si="59"/>
        <v>0</v>
      </c>
      <c r="N82" s="56"/>
      <c r="O82" s="56"/>
      <c r="P82" s="56"/>
      <c r="Q82" s="56"/>
      <c r="R82" s="56"/>
      <c r="AB82" s="28">
        <v>82</v>
      </c>
      <c r="AC82" s="107"/>
      <c r="AE82" s="108"/>
      <c r="AF82" s="103"/>
      <c r="AG82" s="103"/>
      <c r="AH82" s="103"/>
      <c r="AI82" s="103"/>
      <c r="AJ82" s="107"/>
      <c r="AO82" s="107"/>
      <c r="AQ82" s="107">
        <f t="shared" si="60"/>
        <v>2</v>
      </c>
      <c r="AR82" s="28" t="str">
        <f>IF($AQ83&gt;$AQ82, IFERROR(MATCH($AQ82, $AQ83:$AQ$122, 0)-1, ROW($AR$122)-ROW()), "")</f>
        <v/>
      </c>
      <c r="AS82" s="107">
        <f t="shared" ca="1" si="61"/>
        <v>0</v>
      </c>
      <c r="AT82" s="28">
        <f t="shared" ca="1" si="62"/>
        <v>0</v>
      </c>
      <c r="AU82" s="28">
        <f t="shared" ca="1" si="63"/>
        <v>0</v>
      </c>
      <c r="AV82" s="28">
        <f t="shared" ca="1" si="64"/>
        <v>0</v>
      </c>
      <c r="AW82" s="28">
        <f t="shared" ca="1" si="65"/>
        <v>0</v>
      </c>
      <c r="AX82" s="118">
        <f t="shared" ca="1" si="66"/>
        <v>0</v>
      </c>
      <c r="AY82" s="28">
        <f t="shared" ca="1" si="67"/>
        <v>0</v>
      </c>
      <c r="AZ82" s="28">
        <f t="shared" ca="1" si="68"/>
        <v>0</v>
      </c>
      <c r="BA82" s="28">
        <f t="shared" ca="1" si="69"/>
        <v>0</v>
      </c>
      <c r="BB82" s="28">
        <f t="shared" ca="1" si="70"/>
        <v>0</v>
      </c>
      <c r="BC82" s="113" t="str">
        <f t="shared" ca="1" si="71"/>
        <v/>
      </c>
      <c r="BD82" s="33" t="str">
        <f t="shared" ca="1" si="72"/>
        <v/>
      </c>
      <c r="BE82" s="33" t="str">
        <f t="shared" ca="1" si="73"/>
        <v/>
      </c>
      <c r="BF82" s="33" t="str">
        <f t="shared" ca="1" si="74"/>
        <v/>
      </c>
      <c r="BG82" s="33" t="str">
        <f t="shared" ca="1" si="75"/>
        <v/>
      </c>
      <c r="BH82" s="116" t="str">
        <f t="shared" ca="1" si="76"/>
        <v/>
      </c>
      <c r="BI82" s="33" t="str">
        <f t="shared" ca="1" si="77"/>
        <v/>
      </c>
      <c r="BJ82" s="33" t="str">
        <f t="shared" ca="1" si="78"/>
        <v/>
      </c>
      <c r="BK82" s="33" t="str">
        <f t="shared" ca="1" si="79"/>
        <v/>
      </c>
      <c r="BL82" s="33" t="str">
        <f t="shared" ca="1" si="80"/>
        <v/>
      </c>
      <c r="BM82" s="118" t="str">
        <f t="shared" ca="1" si="81"/>
        <v/>
      </c>
      <c r="BN82" s="28" t="str">
        <f t="shared" ca="1" si="82"/>
        <v/>
      </c>
      <c r="BO82" s="28" t="str">
        <f t="shared" ca="1" si="83"/>
        <v/>
      </c>
      <c r="BP82" s="28" t="str">
        <f t="shared" ca="1" si="84"/>
        <v/>
      </c>
      <c r="BQ82" s="28" t="str">
        <f t="shared" ca="1" si="85"/>
        <v/>
      </c>
      <c r="BR82" s="121" t="str">
        <f t="shared" si="95"/>
        <v/>
      </c>
      <c r="BS82" s="122" t="str">
        <f t="shared" ca="1" si="86"/>
        <v/>
      </c>
      <c r="BT82" s="114" t="str">
        <f t="shared" ca="1" si="87"/>
        <v/>
      </c>
      <c r="BU82" s="54" t="str">
        <f t="shared" ca="1" si="88"/>
        <v/>
      </c>
      <c r="BV82" s="54" t="str">
        <f t="shared" ca="1" si="89"/>
        <v/>
      </c>
      <c r="BW82" s="54" t="str">
        <f t="shared" ca="1" si="90"/>
        <v/>
      </c>
      <c r="BX82" s="54" t="str">
        <f t="shared" ca="1" si="91"/>
        <v/>
      </c>
      <c r="BY82" s="124" t="str">
        <f t="shared" ca="1" si="92"/>
        <v/>
      </c>
      <c r="CA82" s="31" t="str">
        <f t="shared" ca="1" si="93"/>
        <v/>
      </c>
    </row>
    <row r="83" spans="1:79" s="28" customFormat="1" ht="14.1" customHeight="1" x14ac:dyDescent="0.3">
      <c r="A83" s="100" t="str">
        <f t="shared" ca="1" si="94"/>
        <v/>
      </c>
      <c r="B83" s="29"/>
      <c r="C83" s="29" t="s">
        <v>55</v>
      </c>
      <c r="D83" s="29"/>
      <c r="E83" s="29"/>
      <c r="F83" s="29"/>
      <c r="G83" s="29"/>
      <c r="H83" s="29"/>
      <c r="I83" s="29"/>
      <c r="J83" s="29"/>
      <c r="L83" s="55" t="s">
        <v>76</v>
      </c>
      <c r="M83" s="52">
        <f t="shared" si="59"/>
        <v>0</v>
      </c>
      <c r="N83" s="56">
        <f>SUM(N84,N87,N88,N94:N99)</f>
        <v>0</v>
      </c>
      <c r="O83" s="56">
        <f t="shared" ref="O83:R83" si="97">SUM(O84,O87,O88,O94:O99)</f>
        <v>0</v>
      </c>
      <c r="P83" s="56">
        <f t="shared" si="97"/>
        <v>0</v>
      </c>
      <c r="Q83" s="56">
        <f t="shared" si="97"/>
        <v>0</v>
      </c>
      <c r="R83" s="56">
        <f t="shared" si="97"/>
        <v>0</v>
      </c>
      <c r="AB83" s="28">
        <v>83</v>
      </c>
      <c r="AC83" s="107"/>
      <c r="AE83" s="108"/>
      <c r="AF83" s="103"/>
      <c r="AG83" s="103"/>
      <c r="AH83" s="103"/>
      <c r="AI83" s="103"/>
      <c r="AJ83" s="107"/>
      <c r="AO83" s="107"/>
      <c r="AQ83" s="107">
        <f t="shared" si="60"/>
        <v>1</v>
      </c>
      <c r="AR83" s="28">
        <f>IF($AQ84&gt;$AQ83, IFERROR(MATCH($AQ83, $AQ84:$AQ$122, 0)-1, ROW($AR$122)-ROW()), "")</f>
        <v>16</v>
      </c>
      <c r="AS83" s="107">
        <f t="shared" ca="1" si="61"/>
        <v>0</v>
      </c>
      <c r="AT83" s="28">
        <f t="shared" ca="1" si="62"/>
        <v>0</v>
      </c>
      <c r="AU83" s="28">
        <f t="shared" ca="1" si="63"/>
        <v>0</v>
      </c>
      <c r="AV83" s="28">
        <f t="shared" ca="1" si="64"/>
        <v>0</v>
      </c>
      <c r="AW83" s="28">
        <f t="shared" ca="1" si="65"/>
        <v>0</v>
      </c>
      <c r="AX83" s="118">
        <f t="shared" ca="1" si="66"/>
        <v>0</v>
      </c>
      <c r="AY83" s="28">
        <f t="shared" ca="1" si="67"/>
        <v>0</v>
      </c>
      <c r="AZ83" s="28">
        <f t="shared" ca="1" si="68"/>
        <v>0</v>
      </c>
      <c r="BA83" s="28">
        <f t="shared" ca="1" si="69"/>
        <v>0</v>
      </c>
      <c r="BB83" s="28">
        <f t="shared" ca="1" si="70"/>
        <v>0</v>
      </c>
      <c r="BC83" s="113" t="str">
        <f t="shared" ca="1" si="71"/>
        <v/>
      </c>
      <c r="BD83" s="33" t="str">
        <f t="shared" ca="1" si="72"/>
        <v/>
      </c>
      <c r="BE83" s="33" t="str">
        <f t="shared" ca="1" si="73"/>
        <v/>
      </c>
      <c r="BF83" s="33" t="str">
        <f t="shared" ca="1" si="74"/>
        <v/>
      </c>
      <c r="BG83" s="33" t="str">
        <f t="shared" ca="1" si="75"/>
        <v/>
      </c>
      <c r="BH83" s="116" t="str">
        <f t="shared" ca="1" si="76"/>
        <v/>
      </c>
      <c r="BI83" s="33" t="str">
        <f t="shared" ca="1" si="77"/>
        <v/>
      </c>
      <c r="BJ83" s="33" t="str">
        <f t="shared" ca="1" si="78"/>
        <v/>
      </c>
      <c r="BK83" s="33" t="str">
        <f t="shared" ca="1" si="79"/>
        <v/>
      </c>
      <c r="BL83" s="33" t="str">
        <f t="shared" ca="1" si="80"/>
        <v/>
      </c>
      <c r="BM83" s="118" t="str">
        <f t="shared" ca="1" si="81"/>
        <v/>
      </c>
      <c r="BN83" s="28" t="str">
        <f t="shared" ca="1" si="82"/>
        <v/>
      </c>
      <c r="BO83" s="28" t="str">
        <f t="shared" ca="1" si="83"/>
        <v/>
      </c>
      <c r="BP83" s="28" t="str">
        <f t="shared" ca="1" si="84"/>
        <v/>
      </c>
      <c r="BQ83" s="28" t="str">
        <f t="shared" ca="1" si="85"/>
        <v/>
      </c>
      <c r="BR83" s="121" t="str">
        <f t="shared" si="95"/>
        <v/>
      </c>
      <c r="BS83" s="122" t="str">
        <f t="shared" ca="1" si="86"/>
        <v/>
      </c>
      <c r="BT83" s="114" t="str">
        <f t="shared" ca="1" si="87"/>
        <v/>
      </c>
      <c r="BU83" s="54" t="str">
        <f t="shared" ca="1" si="88"/>
        <v/>
      </c>
      <c r="BV83" s="54" t="str">
        <f t="shared" ca="1" si="89"/>
        <v/>
      </c>
      <c r="BW83" s="54" t="str">
        <f t="shared" ca="1" si="90"/>
        <v/>
      </c>
      <c r="BX83" s="54" t="str">
        <f t="shared" ca="1" si="91"/>
        <v/>
      </c>
      <c r="BY83" s="124" t="str">
        <f t="shared" ca="1" si="92"/>
        <v/>
      </c>
      <c r="CA83" s="31" t="str">
        <f t="shared" ca="1" si="93"/>
        <v/>
      </c>
    </row>
    <row r="84" spans="1:79" s="28" customFormat="1" ht="14.1" customHeight="1" x14ac:dyDescent="0.3">
      <c r="A84" s="100" t="str">
        <f t="shared" ca="1" si="94"/>
        <v/>
      </c>
      <c r="B84" s="29"/>
      <c r="C84" s="29" t="s">
        <v>38</v>
      </c>
      <c r="D84" s="29" t="s">
        <v>56</v>
      </c>
      <c r="E84" s="29"/>
      <c r="F84" s="29"/>
      <c r="G84" s="29"/>
      <c r="H84" s="29"/>
      <c r="I84" s="29"/>
      <c r="J84" s="29"/>
      <c r="L84" s="55">
        <v>60</v>
      </c>
      <c r="M84" s="52">
        <f t="shared" si="59"/>
        <v>0</v>
      </c>
      <c r="N84" s="56">
        <f>SUM(N85,N86)</f>
        <v>0</v>
      </c>
      <c r="O84" s="56">
        <f t="shared" ref="O84:R84" si="98">SUM(O85,O86)</f>
        <v>0</v>
      </c>
      <c r="P84" s="56">
        <f t="shared" si="98"/>
        <v>0</v>
      </c>
      <c r="Q84" s="56">
        <f t="shared" si="98"/>
        <v>0</v>
      </c>
      <c r="R84" s="56">
        <f t="shared" si="98"/>
        <v>0</v>
      </c>
      <c r="AB84" s="28">
        <v>84</v>
      </c>
      <c r="AC84" s="107"/>
      <c r="AE84" s="108"/>
      <c r="AF84" s="103"/>
      <c r="AG84" s="103"/>
      <c r="AH84" s="103"/>
      <c r="AI84" s="103"/>
      <c r="AJ84" s="107"/>
      <c r="AO84" s="107"/>
      <c r="AQ84" s="107">
        <f t="shared" si="60"/>
        <v>2</v>
      </c>
      <c r="AR84" s="28">
        <f>IF($AQ85&gt;$AQ84, IFERROR(MATCH($AQ84, $AQ85:$AQ$122, 0)-1, ROW($AR$122)-ROW()), "")</f>
        <v>2</v>
      </c>
      <c r="AS84" s="107">
        <f t="shared" ca="1" si="61"/>
        <v>0</v>
      </c>
      <c r="AT84" s="28">
        <f t="shared" ca="1" si="62"/>
        <v>0</v>
      </c>
      <c r="AU84" s="28">
        <f t="shared" ca="1" si="63"/>
        <v>0</v>
      </c>
      <c r="AV84" s="28">
        <f t="shared" ca="1" si="64"/>
        <v>0</v>
      </c>
      <c r="AW84" s="28">
        <f t="shared" ca="1" si="65"/>
        <v>0</v>
      </c>
      <c r="AX84" s="118">
        <f t="shared" ca="1" si="66"/>
        <v>0</v>
      </c>
      <c r="AY84" s="28">
        <f t="shared" ca="1" si="67"/>
        <v>0</v>
      </c>
      <c r="AZ84" s="28">
        <f t="shared" ca="1" si="68"/>
        <v>0</v>
      </c>
      <c r="BA84" s="28">
        <f t="shared" ca="1" si="69"/>
        <v>0</v>
      </c>
      <c r="BB84" s="28">
        <f t="shared" ca="1" si="70"/>
        <v>0</v>
      </c>
      <c r="BC84" s="113" t="str">
        <f t="shared" ca="1" si="71"/>
        <v/>
      </c>
      <c r="BD84" s="33" t="str">
        <f t="shared" ca="1" si="72"/>
        <v/>
      </c>
      <c r="BE84" s="33" t="str">
        <f t="shared" ca="1" si="73"/>
        <v/>
      </c>
      <c r="BF84" s="33" t="str">
        <f t="shared" ca="1" si="74"/>
        <v/>
      </c>
      <c r="BG84" s="33" t="str">
        <f t="shared" ca="1" si="75"/>
        <v/>
      </c>
      <c r="BH84" s="116" t="str">
        <f t="shared" ca="1" si="76"/>
        <v/>
      </c>
      <c r="BI84" s="33" t="str">
        <f t="shared" ca="1" si="77"/>
        <v/>
      </c>
      <c r="BJ84" s="33" t="str">
        <f t="shared" ca="1" si="78"/>
        <v/>
      </c>
      <c r="BK84" s="33" t="str">
        <f t="shared" ca="1" si="79"/>
        <v/>
      </c>
      <c r="BL84" s="33" t="str">
        <f t="shared" ca="1" si="80"/>
        <v/>
      </c>
      <c r="BM84" s="118" t="str">
        <f t="shared" ca="1" si="81"/>
        <v/>
      </c>
      <c r="BN84" s="28" t="str">
        <f t="shared" ca="1" si="82"/>
        <v/>
      </c>
      <c r="BO84" s="28" t="str">
        <f t="shared" ca="1" si="83"/>
        <v/>
      </c>
      <c r="BP84" s="28" t="str">
        <f t="shared" ca="1" si="84"/>
        <v/>
      </c>
      <c r="BQ84" s="28" t="str">
        <f t="shared" ca="1" si="85"/>
        <v/>
      </c>
      <c r="BR84" s="121" t="str">
        <f t="shared" si="95"/>
        <v/>
      </c>
      <c r="BS84" s="122" t="str">
        <f t="shared" ca="1" si="86"/>
        <v/>
      </c>
      <c r="BT84" s="114" t="str">
        <f t="shared" ca="1" si="87"/>
        <v/>
      </c>
      <c r="BU84" s="54" t="str">
        <f t="shared" ca="1" si="88"/>
        <v/>
      </c>
      <c r="BV84" s="54" t="str">
        <f t="shared" ca="1" si="89"/>
        <v/>
      </c>
      <c r="BW84" s="54" t="str">
        <f t="shared" ca="1" si="90"/>
        <v/>
      </c>
      <c r="BX84" s="54" t="str">
        <f t="shared" ca="1" si="91"/>
        <v/>
      </c>
      <c r="BY84" s="124" t="str">
        <f t="shared" ca="1" si="92"/>
        <v/>
      </c>
      <c r="CA84" s="31" t="str">
        <f t="shared" ca="1" si="93"/>
        <v/>
      </c>
    </row>
    <row r="85" spans="1:79" s="28" customFormat="1" ht="14.1" customHeight="1" x14ac:dyDescent="0.3">
      <c r="A85" s="100" t="str">
        <f t="shared" ca="1" si="94"/>
        <v/>
      </c>
      <c r="B85" s="29"/>
      <c r="C85" s="29" t="s">
        <v>38</v>
      </c>
      <c r="D85" s="29" t="s">
        <v>38</v>
      </c>
      <c r="E85" s="29" t="s">
        <v>57</v>
      </c>
      <c r="F85" s="29"/>
      <c r="G85" s="29"/>
      <c r="H85" s="29"/>
      <c r="I85" s="29"/>
      <c r="J85" s="29"/>
      <c r="L85" s="55" t="s">
        <v>77</v>
      </c>
      <c r="M85" s="52">
        <f t="shared" si="59"/>
        <v>0</v>
      </c>
      <c r="N85" s="56"/>
      <c r="O85" s="56"/>
      <c r="P85" s="56"/>
      <c r="Q85" s="56"/>
      <c r="R85" s="56"/>
      <c r="AB85" s="28">
        <v>85</v>
      </c>
      <c r="AC85" s="107"/>
      <c r="AE85" s="108"/>
      <c r="AF85" s="103"/>
      <c r="AG85" s="103"/>
      <c r="AH85" s="103"/>
      <c r="AI85" s="103"/>
      <c r="AJ85" s="107"/>
      <c r="AO85" s="107"/>
      <c r="AQ85" s="107">
        <f t="shared" si="60"/>
        <v>3</v>
      </c>
      <c r="AR85" s="28" t="str">
        <f>IF($AQ86&gt;$AQ85, IFERROR(MATCH($AQ85, $AQ86:$AQ$122, 0)-1, ROW($AR$122)-ROW()), "")</f>
        <v/>
      </c>
      <c r="AS85" s="107">
        <f t="shared" ca="1" si="61"/>
        <v>0</v>
      </c>
      <c r="AT85" s="28">
        <f t="shared" ca="1" si="62"/>
        <v>0</v>
      </c>
      <c r="AU85" s="28">
        <f t="shared" ca="1" si="63"/>
        <v>0</v>
      </c>
      <c r="AV85" s="28">
        <f t="shared" ca="1" si="64"/>
        <v>0</v>
      </c>
      <c r="AW85" s="28">
        <f t="shared" ca="1" si="65"/>
        <v>0</v>
      </c>
      <c r="AX85" s="118">
        <f t="shared" ca="1" si="66"/>
        <v>0</v>
      </c>
      <c r="AY85" s="28">
        <f t="shared" ca="1" si="67"/>
        <v>0</v>
      </c>
      <c r="AZ85" s="28">
        <f t="shared" ca="1" si="68"/>
        <v>0</v>
      </c>
      <c r="BA85" s="28">
        <f t="shared" ca="1" si="69"/>
        <v>0</v>
      </c>
      <c r="BB85" s="28">
        <f t="shared" ca="1" si="70"/>
        <v>0</v>
      </c>
      <c r="BC85" s="113" t="str">
        <f t="shared" ca="1" si="71"/>
        <v/>
      </c>
      <c r="BD85" s="33" t="str">
        <f t="shared" ca="1" si="72"/>
        <v/>
      </c>
      <c r="BE85" s="33" t="str">
        <f t="shared" ca="1" si="73"/>
        <v/>
      </c>
      <c r="BF85" s="33" t="str">
        <f t="shared" ca="1" si="74"/>
        <v/>
      </c>
      <c r="BG85" s="33" t="str">
        <f t="shared" ca="1" si="75"/>
        <v/>
      </c>
      <c r="BH85" s="116" t="str">
        <f t="shared" ca="1" si="76"/>
        <v/>
      </c>
      <c r="BI85" s="33" t="str">
        <f t="shared" ca="1" si="77"/>
        <v/>
      </c>
      <c r="BJ85" s="33" t="str">
        <f t="shared" ca="1" si="78"/>
        <v/>
      </c>
      <c r="BK85" s="33" t="str">
        <f t="shared" ca="1" si="79"/>
        <v/>
      </c>
      <c r="BL85" s="33" t="str">
        <f t="shared" ca="1" si="80"/>
        <v/>
      </c>
      <c r="BM85" s="118" t="str">
        <f t="shared" ca="1" si="81"/>
        <v/>
      </c>
      <c r="BN85" s="28" t="str">
        <f t="shared" ca="1" si="82"/>
        <v/>
      </c>
      <c r="BO85" s="28" t="str">
        <f t="shared" ca="1" si="83"/>
        <v/>
      </c>
      <c r="BP85" s="28" t="str">
        <f t="shared" ca="1" si="84"/>
        <v/>
      </c>
      <c r="BQ85" s="28" t="str">
        <f t="shared" ca="1" si="85"/>
        <v/>
      </c>
      <c r="BR85" s="121" t="str">
        <f t="shared" si="95"/>
        <v/>
      </c>
      <c r="BS85" s="122" t="str">
        <f t="shared" ca="1" si="86"/>
        <v/>
      </c>
      <c r="BT85" s="114" t="str">
        <f t="shared" ca="1" si="87"/>
        <v/>
      </c>
      <c r="BU85" s="54" t="str">
        <f t="shared" ca="1" si="88"/>
        <v/>
      </c>
      <c r="BV85" s="54" t="str">
        <f t="shared" ca="1" si="89"/>
        <v/>
      </c>
      <c r="BW85" s="54" t="str">
        <f t="shared" ca="1" si="90"/>
        <v/>
      </c>
      <c r="BX85" s="54" t="str">
        <f t="shared" ca="1" si="91"/>
        <v/>
      </c>
      <c r="BY85" s="124" t="str">
        <f t="shared" ca="1" si="92"/>
        <v/>
      </c>
      <c r="CA85" s="31" t="str">
        <f t="shared" ca="1" si="93"/>
        <v/>
      </c>
    </row>
    <row r="86" spans="1:79" s="28" customFormat="1" ht="14.1" customHeight="1" x14ac:dyDescent="0.3">
      <c r="A86" s="100" t="str">
        <f t="shared" ca="1" si="94"/>
        <v/>
      </c>
      <c r="B86" s="29"/>
      <c r="C86" s="29" t="s">
        <v>38</v>
      </c>
      <c r="D86" s="29" t="s">
        <v>38</v>
      </c>
      <c r="E86" s="29" t="s">
        <v>58</v>
      </c>
      <c r="F86" s="29"/>
      <c r="G86" s="29"/>
      <c r="H86" s="29"/>
      <c r="I86" s="29"/>
      <c r="J86" s="29"/>
      <c r="L86" s="55">
        <v>609</v>
      </c>
      <c r="M86" s="52">
        <f t="shared" si="59"/>
        <v>0</v>
      </c>
      <c r="N86" s="56"/>
      <c r="O86" s="56"/>
      <c r="P86" s="56"/>
      <c r="Q86" s="56"/>
      <c r="R86" s="56"/>
      <c r="AB86" s="28">
        <v>86</v>
      </c>
      <c r="AC86" s="107">
        <v>1</v>
      </c>
      <c r="AE86" s="108"/>
      <c r="AF86" s="103"/>
      <c r="AG86" s="103"/>
      <c r="AH86" s="103"/>
      <c r="AI86" s="103"/>
      <c r="AJ86" s="107"/>
      <c r="AO86" s="107"/>
      <c r="AQ86" s="107">
        <f t="shared" si="60"/>
        <v>3</v>
      </c>
      <c r="AR86" s="28" t="str">
        <f>IF($AQ87&gt;$AQ86, IFERROR(MATCH($AQ86, $AQ87:$AQ$122, 0)-1, ROW($AR$122)-ROW()), "")</f>
        <v/>
      </c>
      <c r="AS86" s="107">
        <f t="shared" ca="1" si="61"/>
        <v>0</v>
      </c>
      <c r="AT86" s="28">
        <f t="shared" ca="1" si="62"/>
        <v>0</v>
      </c>
      <c r="AU86" s="28">
        <f t="shared" ca="1" si="63"/>
        <v>0</v>
      </c>
      <c r="AV86" s="28">
        <f t="shared" ca="1" si="64"/>
        <v>0</v>
      </c>
      <c r="AW86" s="28">
        <f t="shared" ca="1" si="65"/>
        <v>0</v>
      </c>
      <c r="AX86" s="118">
        <f t="shared" ca="1" si="66"/>
        <v>0</v>
      </c>
      <c r="AY86" s="28">
        <f t="shared" ca="1" si="67"/>
        <v>0</v>
      </c>
      <c r="AZ86" s="28">
        <f t="shared" ca="1" si="68"/>
        <v>0</v>
      </c>
      <c r="BA86" s="28">
        <f t="shared" ca="1" si="69"/>
        <v>0</v>
      </c>
      <c r="BB86" s="28">
        <f t="shared" ca="1" si="70"/>
        <v>0</v>
      </c>
      <c r="BC86" s="113" t="str">
        <f t="shared" ca="1" si="71"/>
        <v/>
      </c>
      <c r="BD86" s="33" t="str">
        <f t="shared" ca="1" si="72"/>
        <v/>
      </c>
      <c r="BE86" s="33" t="str">
        <f t="shared" ca="1" si="73"/>
        <v/>
      </c>
      <c r="BF86" s="33" t="str">
        <f t="shared" ca="1" si="74"/>
        <v/>
      </c>
      <c r="BG86" s="33" t="str">
        <f t="shared" ca="1" si="75"/>
        <v/>
      </c>
      <c r="BH86" s="116" t="str">
        <f t="shared" ca="1" si="76"/>
        <v/>
      </c>
      <c r="BI86" s="33" t="str">
        <f t="shared" ca="1" si="77"/>
        <v/>
      </c>
      <c r="BJ86" s="33" t="str">
        <f t="shared" ca="1" si="78"/>
        <v/>
      </c>
      <c r="BK86" s="33" t="str">
        <f t="shared" ca="1" si="79"/>
        <v/>
      </c>
      <c r="BL86" s="33" t="str">
        <f t="shared" ca="1" si="80"/>
        <v/>
      </c>
      <c r="BM86" s="118" t="str">
        <f t="shared" ca="1" si="81"/>
        <v/>
      </c>
      <c r="BN86" s="28" t="str">
        <f t="shared" ca="1" si="82"/>
        <v/>
      </c>
      <c r="BO86" s="28" t="str">
        <f t="shared" ca="1" si="83"/>
        <v/>
      </c>
      <c r="BP86" s="28" t="str">
        <f t="shared" ca="1" si="84"/>
        <v/>
      </c>
      <c r="BQ86" s="28" t="str">
        <f t="shared" ca="1" si="85"/>
        <v/>
      </c>
      <c r="BR86" s="121" t="str">
        <f t="shared" si="95"/>
        <v/>
      </c>
      <c r="BS86" s="122" t="str">
        <f t="shared" ca="1" si="86"/>
        <v/>
      </c>
      <c r="BT86" s="114" t="str">
        <f t="shared" ca="1" si="87"/>
        <v/>
      </c>
      <c r="BU86" s="54" t="str">
        <f t="shared" ca="1" si="88"/>
        <v/>
      </c>
      <c r="BV86" s="54" t="str">
        <f t="shared" ca="1" si="89"/>
        <v/>
      </c>
      <c r="BW86" s="54" t="str">
        <f t="shared" ca="1" si="90"/>
        <v/>
      </c>
      <c r="BX86" s="54" t="str">
        <f t="shared" ca="1" si="91"/>
        <v/>
      </c>
      <c r="BY86" s="124" t="str">
        <f t="shared" ca="1" si="92"/>
        <v/>
      </c>
      <c r="CA86" s="31" t="str">
        <f t="shared" ca="1" si="93"/>
        <v/>
      </c>
    </row>
    <row r="87" spans="1:79" s="28" customFormat="1" ht="14.1" customHeight="1" x14ac:dyDescent="0.3">
      <c r="A87" s="100" t="str">
        <f t="shared" ca="1" si="94"/>
        <v/>
      </c>
      <c r="B87" s="29"/>
      <c r="C87" s="29" t="s">
        <v>38</v>
      </c>
      <c r="D87" s="29" t="s">
        <v>3</v>
      </c>
      <c r="E87" s="29"/>
      <c r="F87" s="29"/>
      <c r="G87" s="29"/>
      <c r="H87" s="29"/>
      <c r="I87" s="29"/>
      <c r="J87" s="29"/>
      <c r="L87" s="55">
        <v>61</v>
      </c>
      <c r="M87" s="52">
        <f t="shared" si="59"/>
        <v>0</v>
      </c>
      <c r="N87" s="56"/>
      <c r="O87" s="56"/>
      <c r="P87" s="56"/>
      <c r="Q87" s="56"/>
      <c r="R87" s="56"/>
      <c r="AB87" s="28">
        <v>87</v>
      </c>
      <c r="AC87" s="107"/>
      <c r="AE87" s="108"/>
      <c r="AF87" s="103"/>
      <c r="AG87" s="103"/>
      <c r="AH87" s="103"/>
      <c r="AI87" s="103"/>
      <c r="AJ87" s="107"/>
      <c r="AO87" s="107"/>
      <c r="AQ87" s="107">
        <f t="shared" si="60"/>
        <v>2</v>
      </c>
      <c r="AR87" s="28" t="str">
        <f>IF($AQ88&gt;$AQ87, IFERROR(MATCH($AQ87, $AQ88:$AQ$122, 0)-1, ROW($AR$122)-ROW()), "")</f>
        <v/>
      </c>
      <c r="AS87" s="107">
        <f t="shared" ca="1" si="61"/>
        <v>0</v>
      </c>
      <c r="AT87" s="28">
        <f t="shared" ca="1" si="62"/>
        <v>0</v>
      </c>
      <c r="AU87" s="28">
        <f t="shared" ca="1" si="63"/>
        <v>0</v>
      </c>
      <c r="AV87" s="28">
        <f t="shared" ca="1" si="64"/>
        <v>0</v>
      </c>
      <c r="AW87" s="28">
        <f t="shared" ca="1" si="65"/>
        <v>0</v>
      </c>
      <c r="AX87" s="118">
        <f t="shared" ca="1" si="66"/>
        <v>0</v>
      </c>
      <c r="AY87" s="28">
        <f t="shared" ca="1" si="67"/>
        <v>0</v>
      </c>
      <c r="AZ87" s="28">
        <f t="shared" ca="1" si="68"/>
        <v>0</v>
      </c>
      <c r="BA87" s="28">
        <f t="shared" ca="1" si="69"/>
        <v>0</v>
      </c>
      <c r="BB87" s="28">
        <f t="shared" ca="1" si="70"/>
        <v>0</v>
      </c>
      <c r="BC87" s="113" t="str">
        <f t="shared" ca="1" si="71"/>
        <v/>
      </c>
      <c r="BD87" s="33" t="str">
        <f t="shared" ca="1" si="72"/>
        <v/>
      </c>
      <c r="BE87" s="33" t="str">
        <f t="shared" ca="1" si="73"/>
        <v/>
      </c>
      <c r="BF87" s="33" t="str">
        <f t="shared" ca="1" si="74"/>
        <v/>
      </c>
      <c r="BG87" s="33" t="str">
        <f t="shared" ca="1" si="75"/>
        <v/>
      </c>
      <c r="BH87" s="116" t="str">
        <f t="shared" ca="1" si="76"/>
        <v/>
      </c>
      <c r="BI87" s="33" t="str">
        <f t="shared" ca="1" si="77"/>
        <v/>
      </c>
      <c r="BJ87" s="33" t="str">
        <f t="shared" ca="1" si="78"/>
        <v/>
      </c>
      <c r="BK87" s="33" t="str">
        <f t="shared" ca="1" si="79"/>
        <v/>
      </c>
      <c r="BL87" s="33" t="str">
        <f t="shared" ca="1" si="80"/>
        <v/>
      </c>
      <c r="BM87" s="118" t="str">
        <f t="shared" ca="1" si="81"/>
        <v/>
      </c>
      <c r="BN87" s="28" t="str">
        <f t="shared" ca="1" si="82"/>
        <v/>
      </c>
      <c r="BO87" s="28" t="str">
        <f t="shared" ca="1" si="83"/>
        <v/>
      </c>
      <c r="BP87" s="28" t="str">
        <f t="shared" ca="1" si="84"/>
        <v/>
      </c>
      <c r="BQ87" s="28" t="str">
        <f t="shared" ca="1" si="85"/>
        <v/>
      </c>
      <c r="BR87" s="121" t="str">
        <f t="shared" si="95"/>
        <v/>
      </c>
      <c r="BS87" s="122" t="str">
        <f t="shared" ca="1" si="86"/>
        <v/>
      </c>
      <c r="BT87" s="114" t="str">
        <f t="shared" ca="1" si="87"/>
        <v/>
      </c>
      <c r="BU87" s="54" t="str">
        <f t="shared" ca="1" si="88"/>
        <v/>
      </c>
      <c r="BV87" s="54" t="str">
        <f t="shared" ca="1" si="89"/>
        <v/>
      </c>
      <c r="BW87" s="54" t="str">
        <f t="shared" ca="1" si="90"/>
        <v/>
      </c>
      <c r="BX87" s="54" t="str">
        <f t="shared" ca="1" si="91"/>
        <v/>
      </c>
      <c r="BY87" s="124" t="str">
        <f t="shared" ca="1" si="92"/>
        <v/>
      </c>
      <c r="CA87" s="31" t="str">
        <f t="shared" ca="1" si="93"/>
        <v/>
      </c>
    </row>
    <row r="88" spans="1:79" s="28" customFormat="1" ht="14.1" customHeight="1" x14ac:dyDescent="0.3">
      <c r="A88" s="100" t="str">
        <f t="shared" ca="1" si="94"/>
        <v/>
      </c>
      <c r="B88" s="29"/>
      <c r="C88" s="29" t="s">
        <v>38</v>
      </c>
      <c r="D88" s="29" t="s">
        <v>59</v>
      </c>
      <c r="E88" s="29"/>
      <c r="F88" s="29"/>
      <c r="G88" s="29"/>
      <c r="H88" s="29"/>
      <c r="I88" s="29"/>
      <c r="J88" s="29"/>
      <c r="L88" s="55">
        <v>62</v>
      </c>
      <c r="M88" s="52">
        <f t="shared" si="59"/>
        <v>0</v>
      </c>
      <c r="N88" s="56">
        <f>SUM(N89:N93)</f>
        <v>0</v>
      </c>
      <c r="O88" s="56">
        <f t="shared" ref="O88:R88" si="99">SUM(O89:O93)</f>
        <v>0</v>
      </c>
      <c r="P88" s="56">
        <f t="shared" si="99"/>
        <v>0</v>
      </c>
      <c r="Q88" s="56">
        <f t="shared" si="99"/>
        <v>0</v>
      </c>
      <c r="R88" s="56">
        <f t="shared" si="99"/>
        <v>0</v>
      </c>
      <c r="AB88" s="28">
        <v>88</v>
      </c>
      <c r="AC88" s="107">
        <v>1</v>
      </c>
      <c r="AE88" s="108"/>
      <c r="AF88" s="103"/>
      <c r="AG88" s="103"/>
      <c r="AH88" s="103"/>
      <c r="AI88" s="103"/>
      <c r="AJ88" s="107"/>
      <c r="AO88" s="107"/>
      <c r="AQ88" s="107">
        <f t="shared" si="60"/>
        <v>2</v>
      </c>
      <c r="AR88" s="28">
        <f>IF($AQ89&gt;$AQ88, IFERROR(MATCH($AQ88, $AQ89:$AQ$122, 0)-1, ROW($AR$122)-ROW()), "")</f>
        <v>5</v>
      </c>
      <c r="AS88" s="107">
        <f t="shared" ca="1" si="61"/>
        <v>0</v>
      </c>
      <c r="AT88" s="28">
        <f t="shared" ca="1" si="62"/>
        <v>0</v>
      </c>
      <c r="AU88" s="28">
        <f t="shared" ca="1" si="63"/>
        <v>0</v>
      </c>
      <c r="AV88" s="28">
        <f t="shared" ca="1" si="64"/>
        <v>0</v>
      </c>
      <c r="AW88" s="28">
        <f t="shared" ca="1" si="65"/>
        <v>0</v>
      </c>
      <c r="AX88" s="118">
        <f t="shared" ca="1" si="66"/>
        <v>0</v>
      </c>
      <c r="AY88" s="28">
        <f t="shared" ca="1" si="67"/>
        <v>0</v>
      </c>
      <c r="AZ88" s="28">
        <f t="shared" ca="1" si="68"/>
        <v>0</v>
      </c>
      <c r="BA88" s="28">
        <f t="shared" ca="1" si="69"/>
        <v>0</v>
      </c>
      <c r="BB88" s="28">
        <f t="shared" ca="1" si="70"/>
        <v>0</v>
      </c>
      <c r="BC88" s="113" t="str">
        <f t="shared" ca="1" si="71"/>
        <v/>
      </c>
      <c r="BD88" s="33" t="str">
        <f t="shared" ca="1" si="72"/>
        <v/>
      </c>
      <c r="BE88" s="33" t="str">
        <f t="shared" ca="1" si="73"/>
        <v/>
      </c>
      <c r="BF88" s="33" t="str">
        <f t="shared" ca="1" si="74"/>
        <v/>
      </c>
      <c r="BG88" s="33" t="str">
        <f t="shared" ca="1" si="75"/>
        <v/>
      </c>
      <c r="BH88" s="116" t="str">
        <f t="shared" ca="1" si="76"/>
        <v/>
      </c>
      <c r="BI88" s="33" t="str">
        <f t="shared" ca="1" si="77"/>
        <v/>
      </c>
      <c r="BJ88" s="33" t="str">
        <f t="shared" ca="1" si="78"/>
        <v/>
      </c>
      <c r="BK88" s="33" t="str">
        <f t="shared" ca="1" si="79"/>
        <v/>
      </c>
      <c r="BL88" s="33" t="str">
        <f t="shared" ca="1" si="80"/>
        <v/>
      </c>
      <c r="BM88" s="118" t="str">
        <f t="shared" ca="1" si="81"/>
        <v/>
      </c>
      <c r="BN88" s="28" t="str">
        <f t="shared" ca="1" si="82"/>
        <v/>
      </c>
      <c r="BO88" s="28" t="str">
        <f t="shared" ca="1" si="83"/>
        <v/>
      </c>
      <c r="BP88" s="28" t="str">
        <f t="shared" ca="1" si="84"/>
        <v/>
      </c>
      <c r="BQ88" s="28" t="str">
        <f t="shared" ca="1" si="85"/>
        <v/>
      </c>
      <c r="BR88" s="121" t="str">
        <f t="shared" si="95"/>
        <v/>
      </c>
      <c r="BS88" s="122" t="str">
        <f t="shared" ca="1" si="86"/>
        <v/>
      </c>
      <c r="BT88" s="114" t="str">
        <f t="shared" ca="1" si="87"/>
        <v/>
      </c>
      <c r="BU88" s="54" t="str">
        <f t="shared" ca="1" si="88"/>
        <v/>
      </c>
      <c r="BV88" s="54" t="str">
        <f t="shared" ca="1" si="89"/>
        <v/>
      </c>
      <c r="BW88" s="54" t="str">
        <f t="shared" ca="1" si="90"/>
        <v/>
      </c>
      <c r="BX88" s="54" t="str">
        <f t="shared" ca="1" si="91"/>
        <v/>
      </c>
      <c r="BY88" s="124" t="str">
        <f t="shared" ca="1" si="92"/>
        <v/>
      </c>
      <c r="CA88" s="31" t="str">
        <f t="shared" ca="1" si="93"/>
        <v/>
      </c>
    </row>
    <row r="89" spans="1:79" s="28" customFormat="1" ht="14.1" customHeight="1" x14ac:dyDescent="0.3">
      <c r="A89" s="100" t="str">
        <f t="shared" ca="1" si="94"/>
        <v/>
      </c>
      <c r="B89" s="29"/>
      <c r="C89" s="29" t="s">
        <v>38</v>
      </c>
      <c r="D89" s="29" t="s">
        <v>38</v>
      </c>
      <c r="E89" s="29" t="s">
        <v>173</v>
      </c>
      <c r="F89" s="29"/>
      <c r="G89" s="29"/>
      <c r="H89" s="29"/>
      <c r="I89" s="29"/>
      <c r="J89" s="29"/>
      <c r="L89" s="55">
        <v>620</v>
      </c>
      <c r="M89" s="52">
        <f t="shared" si="59"/>
        <v>0</v>
      </c>
      <c r="N89" s="56"/>
      <c r="O89" s="56"/>
      <c r="P89" s="56"/>
      <c r="Q89" s="56"/>
      <c r="R89" s="56"/>
      <c r="AB89" s="28">
        <v>89</v>
      </c>
      <c r="AC89" s="107"/>
      <c r="AE89" s="108"/>
      <c r="AF89" s="103"/>
      <c r="AG89" s="103"/>
      <c r="AH89" s="103"/>
      <c r="AI89" s="103"/>
      <c r="AJ89" s="108"/>
      <c r="AK89" s="103"/>
      <c r="AL89" s="103"/>
      <c r="AM89" s="103"/>
      <c r="AN89" s="103"/>
      <c r="AO89" s="108"/>
      <c r="AP89" s="103"/>
      <c r="AQ89" s="107">
        <f t="shared" si="60"/>
        <v>3</v>
      </c>
      <c r="AR89" s="28" t="str">
        <f>IF($AQ90&gt;$AQ89, IFERROR(MATCH($AQ89, $AQ90:$AQ$122, 0)-1, ROW($AR$122)-ROW()), "")</f>
        <v/>
      </c>
      <c r="AS89" s="107">
        <f t="shared" ca="1" si="61"/>
        <v>0</v>
      </c>
      <c r="AT89" s="28">
        <f t="shared" ca="1" si="62"/>
        <v>0</v>
      </c>
      <c r="AU89" s="28">
        <f t="shared" ca="1" si="63"/>
        <v>0</v>
      </c>
      <c r="AV89" s="28">
        <f t="shared" ca="1" si="64"/>
        <v>0</v>
      </c>
      <c r="AW89" s="28">
        <f t="shared" ca="1" si="65"/>
        <v>0</v>
      </c>
      <c r="AX89" s="118">
        <f t="shared" ca="1" si="66"/>
        <v>0</v>
      </c>
      <c r="AY89" s="28">
        <f t="shared" ca="1" si="67"/>
        <v>0</v>
      </c>
      <c r="AZ89" s="28">
        <f t="shared" ca="1" si="68"/>
        <v>0</v>
      </c>
      <c r="BA89" s="28">
        <f t="shared" ca="1" si="69"/>
        <v>0</v>
      </c>
      <c r="BB89" s="28">
        <f t="shared" ca="1" si="70"/>
        <v>0</v>
      </c>
      <c r="BC89" s="113" t="str">
        <f t="shared" ca="1" si="71"/>
        <v/>
      </c>
      <c r="BD89" s="33" t="str">
        <f t="shared" ca="1" si="72"/>
        <v/>
      </c>
      <c r="BE89" s="33" t="str">
        <f t="shared" ca="1" si="73"/>
        <v/>
      </c>
      <c r="BF89" s="33" t="str">
        <f t="shared" ca="1" si="74"/>
        <v/>
      </c>
      <c r="BG89" s="33" t="str">
        <f t="shared" ca="1" si="75"/>
        <v/>
      </c>
      <c r="BH89" s="116" t="str">
        <f t="shared" ca="1" si="76"/>
        <v/>
      </c>
      <c r="BI89" s="33" t="str">
        <f t="shared" ca="1" si="77"/>
        <v/>
      </c>
      <c r="BJ89" s="33" t="str">
        <f t="shared" ca="1" si="78"/>
        <v/>
      </c>
      <c r="BK89" s="33" t="str">
        <f t="shared" ca="1" si="79"/>
        <v/>
      </c>
      <c r="BL89" s="33" t="str">
        <f t="shared" ca="1" si="80"/>
        <v/>
      </c>
      <c r="BM89" s="118" t="str">
        <f t="shared" ca="1" si="81"/>
        <v/>
      </c>
      <c r="BN89" s="28" t="str">
        <f t="shared" ca="1" si="82"/>
        <v/>
      </c>
      <c r="BO89" s="28" t="str">
        <f t="shared" ca="1" si="83"/>
        <v/>
      </c>
      <c r="BP89" s="28" t="str">
        <f t="shared" ca="1" si="84"/>
        <v/>
      </c>
      <c r="BQ89" s="28" t="str">
        <f t="shared" ca="1" si="85"/>
        <v/>
      </c>
      <c r="BR89" s="121" t="str">
        <f t="shared" si="95"/>
        <v/>
      </c>
      <c r="BS89" s="122" t="str">
        <f t="shared" ca="1" si="86"/>
        <v/>
      </c>
      <c r="BT89" s="114" t="str">
        <f t="shared" ca="1" si="87"/>
        <v/>
      </c>
      <c r="BU89" s="54" t="str">
        <f t="shared" ca="1" si="88"/>
        <v/>
      </c>
      <c r="BV89" s="54" t="str">
        <f t="shared" ca="1" si="89"/>
        <v/>
      </c>
      <c r="BW89" s="54" t="str">
        <f t="shared" ca="1" si="90"/>
        <v/>
      </c>
      <c r="BX89" s="54" t="str">
        <f t="shared" ca="1" si="91"/>
        <v/>
      </c>
      <c r="BY89" s="124" t="str">
        <f t="shared" ca="1" si="92"/>
        <v/>
      </c>
      <c r="CA89" s="31" t="str">
        <f t="shared" ca="1" si="93"/>
        <v/>
      </c>
    </row>
    <row r="90" spans="1:79" s="28" customFormat="1" ht="14.1" customHeight="1" x14ac:dyDescent="0.3">
      <c r="A90" s="100" t="str">
        <f t="shared" ca="1" si="94"/>
        <v/>
      </c>
      <c r="B90" s="29"/>
      <c r="C90" s="29" t="s">
        <v>38</v>
      </c>
      <c r="D90" s="29" t="s">
        <v>38</v>
      </c>
      <c r="E90" s="29" t="s">
        <v>174</v>
      </c>
      <c r="F90" s="29"/>
      <c r="G90" s="29"/>
      <c r="H90" s="29"/>
      <c r="I90" s="29"/>
      <c r="J90" s="29"/>
      <c r="L90" s="55">
        <v>621</v>
      </c>
      <c r="M90" s="52">
        <f t="shared" si="59"/>
        <v>0</v>
      </c>
      <c r="N90" s="56"/>
      <c r="O90" s="56"/>
      <c r="P90" s="56"/>
      <c r="Q90" s="56"/>
      <c r="R90" s="56"/>
      <c r="AB90" s="28">
        <v>90</v>
      </c>
      <c r="AC90" s="107"/>
      <c r="AE90" s="108"/>
      <c r="AF90" s="103"/>
      <c r="AG90" s="103"/>
      <c r="AH90" s="103"/>
      <c r="AI90" s="103"/>
      <c r="AJ90" s="107"/>
      <c r="AO90" s="107"/>
      <c r="AQ90" s="107">
        <f t="shared" si="60"/>
        <v>3</v>
      </c>
      <c r="AR90" s="28" t="str">
        <f>IF($AQ91&gt;$AQ90, IFERROR(MATCH($AQ90, $AQ91:$AQ$122, 0)-1, ROW($AR$122)-ROW()), "")</f>
        <v/>
      </c>
      <c r="AS90" s="107">
        <f t="shared" ca="1" si="61"/>
        <v>0</v>
      </c>
      <c r="AT90" s="28">
        <f t="shared" ca="1" si="62"/>
        <v>0</v>
      </c>
      <c r="AU90" s="28">
        <f t="shared" ca="1" si="63"/>
        <v>0</v>
      </c>
      <c r="AV90" s="28">
        <f t="shared" ca="1" si="64"/>
        <v>0</v>
      </c>
      <c r="AW90" s="28">
        <f t="shared" ca="1" si="65"/>
        <v>0</v>
      </c>
      <c r="AX90" s="118">
        <f t="shared" ca="1" si="66"/>
        <v>0</v>
      </c>
      <c r="AY90" s="28">
        <f t="shared" ca="1" si="67"/>
        <v>0</v>
      </c>
      <c r="AZ90" s="28">
        <f t="shared" ca="1" si="68"/>
        <v>0</v>
      </c>
      <c r="BA90" s="28">
        <f t="shared" ca="1" si="69"/>
        <v>0</v>
      </c>
      <c r="BB90" s="28">
        <f t="shared" ca="1" si="70"/>
        <v>0</v>
      </c>
      <c r="BC90" s="113" t="str">
        <f t="shared" ca="1" si="71"/>
        <v/>
      </c>
      <c r="BD90" s="33" t="str">
        <f t="shared" ca="1" si="72"/>
        <v/>
      </c>
      <c r="BE90" s="33" t="str">
        <f t="shared" ca="1" si="73"/>
        <v/>
      </c>
      <c r="BF90" s="33" t="str">
        <f t="shared" ca="1" si="74"/>
        <v/>
      </c>
      <c r="BG90" s="33" t="str">
        <f t="shared" ca="1" si="75"/>
        <v/>
      </c>
      <c r="BH90" s="116" t="str">
        <f t="shared" ca="1" si="76"/>
        <v/>
      </c>
      <c r="BI90" s="33" t="str">
        <f t="shared" ca="1" si="77"/>
        <v/>
      </c>
      <c r="BJ90" s="33" t="str">
        <f t="shared" ca="1" si="78"/>
        <v/>
      </c>
      <c r="BK90" s="33" t="str">
        <f t="shared" ca="1" si="79"/>
        <v/>
      </c>
      <c r="BL90" s="33" t="str">
        <f t="shared" ca="1" si="80"/>
        <v/>
      </c>
      <c r="BM90" s="118" t="str">
        <f t="shared" ca="1" si="81"/>
        <v/>
      </c>
      <c r="BN90" s="28" t="str">
        <f t="shared" ca="1" si="82"/>
        <v/>
      </c>
      <c r="BO90" s="28" t="str">
        <f t="shared" ca="1" si="83"/>
        <v/>
      </c>
      <c r="BP90" s="28" t="str">
        <f t="shared" ca="1" si="84"/>
        <v/>
      </c>
      <c r="BQ90" s="28" t="str">
        <f t="shared" ca="1" si="85"/>
        <v/>
      </c>
      <c r="BR90" s="121" t="str">
        <f t="shared" si="95"/>
        <v/>
      </c>
      <c r="BS90" s="122" t="str">
        <f t="shared" ca="1" si="86"/>
        <v/>
      </c>
      <c r="BT90" s="114" t="str">
        <f t="shared" ca="1" si="87"/>
        <v/>
      </c>
      <c r="BU90" s="54" t="str">
        <f t="shared" ca="1" si="88"/>
        <v/>
      </c>
      <c r="BV90" s="54" t="str">
        <f t="shared" ca="1" si="89"/>
        <v/>
      </c>
      <c r="BW90" s="54" t="str">
        <f t="shared" ca="1" si="90"/>
        <v/>
      </c>
      <c r="BX90" s="54" t="str">
        <f t="shared" ca="1" si="91"/>
        <v/>
      </c>
      <c r="BY90" s="124" t="str">
        <f t="shared" ca="1" si="92"/>
        <v/>
      </c>
      <c r="CA90" s="31" t="str">
        <f t="shared" ca="1" si="93"/>
        <v/>
      </c>
    </row>
    <row r="91" spans="1:79" s="28" customFormat="1" ht="14.1" customHeight="1" x14ac:dyDescent="0.3">
      <c r="A91" s="100" t="str">
        <f t="shared" ca="1" si="94"/>
        <v/>
      </c>
      <c r="B91" s="29"/>
      <c r="C91" s="29" t="s">
        <v>38</v>
      </c>
      <c r="D91" s="29" t="s">
        <v>38</v>
      </c>
      <c r="E91" s="29" t="s">
        <v>175</v>
      </c>
      <c r="F91" s="29"/>
      <c r="G91" s="29"/>
      <c r="H91" s="29"/>
      <c r="I91" s="29"/>
      <c r="J91" s="29"/>
      <c r="L91" s="55">
        <v>622</v>
      </c>
      <c r="M91" s="52">
        <f t="shared" si="59"/>
        <v>0</v>
      </c>
      <c r="N91" s="56"/>
      <c r="O91" s="56"/>
      <c r="P91" s="56"/>
      <c r="Q91" s="56"/>
      <c r="R91" s="56"/>
      <c r="AB91" s="28">
        <v>91</v>
      </c>
      <c r="AC91" s="107"/>
      <c r="AE91" s="108"/>
      <c r="AF91" s="103"/>
      <c r="AG91" s="103"/>
      <c r="AH91" s="103"/>
      <c r="AI91" s="103"/>
      <c r="AJ91" s="107"/>
      <c r="AO91" s="107"/>
      <c r="AQ91" s="107">
        <f t="shared" si="60"/>
        <v>3</v>
      </c>
      <c r="AR91" s="28" t="str">
        <f>IF($AQ92&gt;$AQ91, IFERROR(MATCH($AQ91, $AQ92:$AQ$122, 0)-1, ROW($AR$122)-ROW()), "")</f>
        <v/>
      </c>
      <c r="AS91" s="107">
        <f t="shared" ca="1" si="61"/>
        <v>0</v>
      </c>
      <c r="AT91" s="28">
        <f t="shared" ca="1" si="62"/>
        <v>0</v>
      </c>
      <c r="AU91" s="28">
        <f t="shared" ca="1" si="63"/>
        <v>0</v>
      </c>
      <c r="AV91" s="28">
        <f t="shared" ca="1" si="64"/>
        <v>0</v>
      </c>
      <c r="AW91" s="28">
        <f t="shared" ca="1" si="65"/>
        <v>0</v>
      </c>
      <c r="AX91" s="118">
        <f t="shared" ca="1" si="66"/>
        <v>0</v>
      </c>
      <c r="AY91" s="28">
        <f t="shared" ca="1" si="67"/>
        <v>0</v>
      </c>
      <c r="AZ91" s="28">
        <f t="shared" ca="1" si="68"/>
        <v>0</v>
      </c>
      <c r="BA91" s="28">
        <f t="shared" ca="1" si="69"/>
        <v>0</v>
      </c>
      <c r="BB91" s="28">
        <f t="shared" ca="1" si="70"/>
        <v>0</v>
      </c>
      <c r="BC91" s="113" t="str">
        <f t="shared" ca="1" si="71"/>
        <v/>
      </c>
      <c r="BD91" s="33" t="str">
        <f t="shared" ca="1" si="72"/>
        <v/>
      </c>
      <c r="BE91" s="33" t="str">
        <f t="shared" ca="1" si="73"/>
        <v/>
      </c>
      <c r="BF91" s="33" t="str">
        <f t="shared" ca="1" si="74"/>
        <v/>
      </c>
      <c r="BG91" s="33" t="str">
        <f t="shared" ca="1" si="75"/>
        <v/>
      </c>
      <c r="BH91" s="116" t="str">
        <f t="shared" ca="1" si="76"/>
        <v/>
      </c>
      <c r="BI91" s="33" t="str">
        <f t="shared" ca="1" si="77"/>
        <v/>
      </c>
      <c r="BJ91" s="33" t="str">
        <f t="shared" ca="1" si="78"/>
        <v/>
      </c>
      <c r="BK91" s="33" t="str">
        <f t="shared" ca="1" si="79"/>
        <v/>
      </c>
      <c r="BL91" s="33" t="str">
        <f t="shared" ca="1" si="80"/>
        <v/>
      </c>
      <c r="BM91" s="118" t="str">
        <f t="shared" ca="1" si="81"/>
        <v/>
      </c>
      <c r="BN91" s="28" t="str">
        <f t="shared" ca="1" si="82"/>
        <v/>
      </c>
      <c r="BO91" s="28" t="str">
        <f t="shared" ca="1" si="83"/>
        <v/>
      </c>
      <c r="BP91" s="28" t="str">
        <f t="shared" ca="1" si="84"/>
        <v/>
      </c>
      <c r="BQ91" s="28" t="str">
        <f t="shared" ca="1" si="85"/>
        <v/>
      </c>
      <c r="BR91" s="121" t="str">
        <f t="shared" si="95"/>
        <v/>
      </c>
      <c r="BS91" s="122" t="str">
        <f t="shared" ca="1" si="86"/>
        <v/>
      </c>
      <c r="BT91" s="114" t="str">
        <f t="shared" ca="1" si="87"/>
        <v/>
      </c>
      <c r="BU91" s="54" t="str">
        <f t="shared" ca="1" si="88"/>
        <v/>
      </c>
      <c r="BV91" s="54" t="str">
        <f t="shared" ca="1" si="89"/>
        <v/>
      </c>
      <c r="BW91" s="54" t="str">
        <f t="shared" ca="1" si="90"/>
        <v/>
      </c>
      <c r="BX91" s="54" t="str">
        <f t="shared" ca="1" si="91"/>
        <v/>
      </c>
      <c r="BY91" s="124" t="str">
        <f t="shared" ca="1" si="92"/>
        <v/>
      </c>
      <c r="CA91" s="31" t="str">
        <f t="shared" ca="1" si="93"/>
        <v/>
      </c>
    </row>
    <row r="92" spans="1:79" s="28" customFormat="1" ht="14.1" customHeight="1" x14ac:dyDescent="0.3">
      <c r="A92" s="100" t="str">
        <f t="shared" ca="1" si="94"/>
        <v/>
      </c>
      <c r="B92" s="29"/>
      <c r="C92" s="29" t="s">
        <v>38</v>
      </c>
      <c r="D92" s="29" t="s">
        <v>38</v>
      </c>
      <c r="E92" s="29" t="s">
        <v>176</v>
      </c>
      <c r="F92" s="29"/>
      <c r="G92" s="29"/>
      <c r="H92" s="29"/>
      <c r="I92" s="29"/>
      <c r="J92" s="29"/>
      <c r="L92" s="55">
        <v>623</v>
      </c>
      <c r="M92" s="52">
        <f t="shared" si="59"/>
        <v>0</v>
      </c>
      <c r="N92" s="56"/>
      <c r="O92" s="56"/>
      <c r="P92" s="56"/>
      <c r="Q92" s="56"/>
      <c r="R92" s="56"/>
      <c r="AB92" s="28">
        <v>92</v>
      </c>
      <c r="AC92" s="107"/>
      <c r="AE92" s="108"/>
      <c r="AF92" s="103"/>
      <c r="AG92" s="103"/>
      <c r="AH92" s="103"/>
      <c r="AI92" s="103"/>
      <c r="AJ92" s="109"/>
      <c r="AK92" s="104"/>
      <c r="AL92" s="104"/>
      <c r="AM92" s="104"/>
      <c r="AN92" s="104"/>
      <c r="AO92" s="109"/>
      <c r="AP92" s="104"/>
      <c r="AQ92" s="107">
        <f t="shared" si="60"/>
        <v>3</v>
      </c>
      <c r="AR92" s="28" t="str">
        <f>IF($AQ93&gt;$AQ92, IFERROR(MATCH($AQ92, $AQ93:$AQ$122, 0)-1, ROW($AR$122)-ROW()), "")</f>
        <v/>
      </c>
      <c r="AS92" s="107">
        <f t="shared" ca="1" si="61"/>
        <v>0</v>
      </c>
      <c r="AT92" s="28">
        <f t="shared" ca="1" si="62"/>
        <v>0</v>
      </c>
      <c r="AU92" s="28">
        <f t="shared" ca="1" si="63"/>
        <v>0</v>
      </c>
      <c r="AV92" s="28">
        <f t="shared" ca="1" si="64"/>
        <v>0</v>
      </c>
      <c r="AW92" s="28">
        <f t="shared" ca="1" si="65"/>
        <v>0</v>
      </c>
      <c r="AX92" s="118">
        <f t="shared" ca="1" si="66"/>
        <v>0</v>
      </c>
      <c r="AY92" s="28">
        <f t="shared" ca="1" si="67"/>
        <v>0</v>
      </c>
      <c r="AZ92" s="28">
        <f t="shared" ca="1" si="68"/>
        <v>0</v>
      </c>
      <c r="BA92" s="28">
        <f t="shared" ca="1" si="69"/>
        <v>0</v>
      </c>
      <c r="BB92" s="28">
        <f t="shared" ca="1" si="70"/>
        <v>0</v>
      </c>
      <c r="BC92" s="113" t="str">
        <f t="shared" ca="1" si="71"/>
        <v/>
      </c>
      <c r="BD92" s="33" t="str">
        <f t="shared" ca="1" si="72"/>
        <v/>
      </c>
      <c r="BE92" s="33" t="str">
        <f t="shared" ca="1" si="73"/>
        <v/>
      </c>
      <c r="BF92" s="33" t="str">
        <f t="shared" ca="1" si="74"/>
        <v/>
      </c>
      <c r="BG92" s="33" t="str">
        <f t="shared" ca="1" si="75"/>
        <v/>
      </c>
      <c r="BH92" s="116" t="str">
        <f t="shared" ca="1" si="76"/>
        <v/>
      </c>
      <c r="BI92" s="33" t="str">
        <f t="shared" ca="1" si="77"/>
        <v/>
      </c>
      <c r="BJ92" s="33" t="str">
        <f t="shared" ca="1" si="78"/>
        <v/>
      </c>
      <c r="BK92" s="33" t="str">
        <f t="shared" ca="1" si="79"/>
        <v/>
      </c>
      <c r="BL92" s="33" t="str">
        <f t="shared" ca="1" si="80"/>
        <v/>
      </c>
      <c r="BM92" s="118" t="str">
        <f t="shared" ca="1" si="81"/>
        <v/>
      </c>
      <c r="BN92" s="28" t="str">
        <f t="shared" ca="1" si="82"/>
        <v/>
      </c>
      <c r="BO92" s="28" t="str">
        <f t="shared" ca="1" si="83"/>
        <v/>
      </c>
      <c r="BP92" s="28" t="str">
        <f t="shared" ca="1" si="84"/>
        <v/>
      </c>
      <c r="BQ92" s="28" t="str">
        <f t="shared" ca="1" si="85"/>
        <v/>
      </c>
      <c r="BR92" s="121" t="str">
        <f t="shared" si="95"/>
        <v/>
      </c>
      <c r="BS92" s="122" t="str">
        <f t="shared" ca="1" si="86"/>
        <v/>
      </c>
      <c r="BT92" s="114" t="str">
        <f t="shared" ca="1" si="87"/>
        <v/>
      </c>
      <c r="BU92" s="54" t="str">
        <f t="shared" ca="1" si="88"/>
        <v/>
      </c>
      <c r="BV92" s="54" t="str">
        <f t="shared" ca="1" si="89"/>
        <v/>
      </c>
      <c r="BW92" s="54" t="str">
        <f t="shared" ca="1" si="90"/>
        <v/>
      </c>
      <c r="BX92" s="54" t="str">
        <f t="shared" ca="1" si="91"/>
        <v/>
      </c>
      <c r="BY92" s="124" t="str">
        <f t="shared" ca="1" si="92"/>
        <v/>
      </c>
      <c r="CA92" s="31" t="str">
        <f t="shared" ca="1" si="93"/>
        <v/>
      </c>
    </row>
    <row r="93" spans="1:79" s="28" customFormat="1" ht="14.1" customHeight="1" x14ac:dyDescent="0.3">
      <c r="A93" s="100" t="str">
        <f t="shared" ca="1" si="94"/>
        <v/>
      </c>
      <c r="B93" s="29"/>
      <c r="C93" s="29" t="s">
        <v>38</v>
      </c>
      <c r="D93" s="29" t="s">
        <v>38</v>
      </c>
      <c r="E93" s="29" t="s">
        <v>177</v>
      </c>
      <c r="F93" s="29"/>
      <c r="G93" s="29"/>
      <c r="H93" s="29"/>
      <c r="I93" s="29"/>
      <c r="J93" s="29"/>
      <c r="L93" s="55">
        <v>624</v>
      </c>
      <c r="M93" s="52">
        <f t="shared" si="59"/>
        <v>0</v>
      </c>
      <c r="N93" s="56"/>
      <c r="O93" s="56"/>
      <c r="P93" s="56"/>
      <c r="Q93" s="56"/>
      <c r="R93" s="56"/>
      <c r="AB93" s="28">
        <v>93</v>
      </c>
      <c r="AC93" s="107"/>
      <c r="AE93" s="108"/>
      <c r="AF93" s="103"/>
      <c r="AG93" s="103"/>
      <c r="AH93" s="103"/>
      <c r="AI93" s="103"/>
      <c r="AJ93" s="107"/>
      <c r="AO93" s="107"/>
      <c r="AQ93" s="107">
        <f t="shared" si="60"/>
        <v>3</v>
      </c>
      <c r="AR93" s="28" t="str">
        <f>IF($AQ94&gt;$AQ93, IFERROR(MATCH($AQ93, $AQ94:$AQ$122, 0)-1, ROW($AR$122)-ROW()), "")</f>
        <v/>
      </c>
      <c r="AS93" s="107">
        <f t="shared" ca="1" si="61"/>
        <v>0</v>
      </c>
      <c r="AT93" s="28">
        <f t="shared" ca="1" si="62"/>
        <v>0</v>
      </c>
      <c r="AU93" s="28">
        <f t="shared" ca="1" si="63"/>
        <v>0</v>
      </c>
      <c r="AV93" s="28">
        <f t="shared" ca="1" si="64"/>
        <v>0</v>
      </c>
      <c r="AW93" s="28">
        <f t="shared" ca="1" si="65"/>
        <v>0</v>
      </c>
      <c r="AX93" s="118">
        <f t="shared" ca="1" si="66"/>
        <v>0</v>
      </c>
      <c r="AY93" s="28">
        <f t="shared" ca="1" si="67"/>
        <v>0</v>
      </c>
      <c r="AZ93" s="28">
        <f t="shared" ca="1" si="68"/>
        <v>0</v>
      </c>
      <c r="BA93" s="28">
        <f t="shared" ca="1" si="69"/>
        <v>0</v>
      </c>
      <c r="BB93" s="28">
        <f t="shared" ca="1" si="70"/>
        <v>0</v>
      </c>
      <c r="BC93" s="113" t="str">
        <f t="shared" ca="1" si="71"/>
        <v/>
      </c>
      <c r="BD93" s="33" t="str">
        <f t="shared" ca="1" si="72"/>
        <v/>
      </c>
      <c r="BE93" s="33" t="str">
        <f t="shared" ca="1" si="73"/>
        <v/>
      </c>
      <c r="BF93" s="33" t="str">
        <f t="shared" ca="1" si="74"/>
        <v/>
      </c>
      <c r="BG93" s="33" t="str">
        <f t="shared" ca="1" si="75"/>
        <v/>
      </c>
      <c r="BH93" s="116" t="str">
        <f t="shared" ca="1" si="76"/>
        <v/>
      </c>
      <c r="BI93" s="33" t="str">
        <f t="shared" ca="1" si="77"/>
        <v/>
      </c>
      <c r="BJ93" s="33" t="str">
        <f t="shared" ca="1" si="78"/>
        <v/>
      </c>
      <c r="BK93" s="33" t="str">
        <f t="shared" ca="1" si="79"/>
        <v/>
      </c>
      <c r="BL93" s="33" t="str">
        <f t="shared" ca="1" si="80"/>
        <v/>
      </c>
      <c r="BM93" s="118" t="str">
        <f t="shared" ca="1" si="81"/>
        <v/>
      </c>
      <c r="BN93" s="28" t="str">
        <f t="shared" ca="1" si="82"/>
        <v/>
      </c>
      <c r="BO93" s="28" t="str">
        <f t="shared" ca="1" si="83"/>
        <v/>
      </c>
      <c r="BP93" s="28" t="str">
        <f t="shared" ca="1" si="84"/>
        <v/>
      </c>
      <c r="BQ93" s="28" t="str">
        <f t="shared" ca="1" si="85"/>
        <v/>
      </c>
      <c r="BR93" s="121" t="str">
        <f t="shared" si="95"/>
        <v/>
      </c>
      <c r="BS93" s="122" t="str">
        <f t="shared" ca="1" si="86"/>
        <v/>
      </c>
      <c r="BT93" s="114" t="str">
        <f t="shared" ca="1" si="87"/>
        <v/>
      </c>
      <c r="BU93" s="54" t="str">
        <f t="shared" ca="1" si="88"/>
        <v/>
      </c>
      <c r="BV93" s="54" t="str">
        <f t="shared" ca="1" si="89"/>
        <v/>
      </c>
      <c r="BW93" s="54" t="str">
        <f t="shared" ca="1" si="90"/>
        <v/>
      </c>
      <c r="BX93" s="54" t="str">
        <f t="shared" ca="1" si="91"/>
        <v/>
      </c>
      <c r="BY93" s="124" t="str">
        <f t="shared" ca="1" si="92"/>
        <v/>
      </c>
      <c r="CA93" s="31" t="str">
        <f t="shared" ca="1" si="93"/>
        <v/>
      </c>
    </row>
    <row r="94" spans="1:79" s="28" customFormat="1" ht="14.1" customHeight="1" x14ac:dyDescent="0.3">
      <c r="A94" s="100" t="str">
        <f t="shared" ca="1" si="94"/>
        <v/>
      </c>
      <c r="B94" s="29"/>
      <c r="C94" s="29" t="s">
        <v>38</v>
      </c>
      <c r="D94" s="29" t="s">
        <v>60</v>
      </c>
      <c r="E94" s="29"/>
      <c r="F94" s="29"/>
      <c r="G94" s="29"/>
      <c r="H94" s="29"/>
      <c r="I94" s="29"/>
      <c r="J94" s="29"/>
      <c r="L94" s="55">
        <v>630</v>
      </c>
      <c r="M94" s="52">
        <f t="shared" si="59"/>
        <v>0</v>
      </c>
      <c r="N94" s="56"/>
      <c r="O94" s="56"/>
      <c r="P94" s="56"/>
      <c r="Q94" s="56"/>
      <c r="R94" s="56"/>
      <c r="AB94" s="28">
        <v>94</v>
      </c>
      <c r="AC94" s="107">
        <v>1</v>
      </c>
      <c r="AE94" s="108"/>
      <c r="AF94" s="103"/>
      <c r="AG94" s="103"/>
      <c r="AH94" s="103"/>
      <c r="AI94" s="103"/>
      <c r="AJ94" s="107"/>
      <c r="AO94" s="107"/>
      <c r="AQ94" s="107">
        <f t="shared" si="60"/>
        <v>2</v>
      </c>
      <c r="AR94" s="28" t="str">
        <f>IF($AQ95&gt;$AQ94, IFERROR(MATCH($AQ94, $AQ95:$AQ$122, 0)-1, ROW($AR$122)-ROW()), "")</f>
        <v/>
      </c>
      <c r="AS94" s="107">
        <f t="shared" ca="1" si="61"/>
        <v>0</v>
      </c>
      <c r="AT94" s="28">
        <f t="shared" ca="1" si="62"/>
        <v>0</v>
      </c>
      <c r="AU94" s="28">
        <f t="shared" ca="1" si="63"/>
        <v>0</v>
      </c>
      <c r="AV94" s="28">
        <f t="shared" ca="1" si="64"/>
        <v>0</v>
      </c>
      <c r="AW94" s="28">
        <f t="shared" ca="1" si="65"/>
        <v>0</v>
      </c>
      <c r="AX94" s="118">
        <f t="shared" ca="1" si="66"/>
        <v>0</v>
      </c>
      <c r="AY94" s="28">
        <f t="shared" ca="1" si="67"/>
        <v>0</v>
      </c>
      <c r="AZ94" s="28">
        <f t="shared" ca="1" si="68"/>
        <v>0</v>
      </c>
      <c r="BA94" s="28">
        <f t="shared" ca="1" si="69"/>
        <v>0</v>
      </c>
      <c r="BB94" s="28">
        <f t="shared" ca="1" si="70"/>
        <v>0</v>
      </c>
      <c r="BC94" s="113" t="str">
        <f t="shared" ca="1" si="71"/>
        <v/>
      </c>
      <c r="BD94" s="33" t="str">
        <f t="shared" ca="1" si="72"/>
        <v/>
      </c>
      <c r="BE94" s="33" t="str">
        <f t="shared" ca="1" si="73"/>
        <v/>
      </c>
      <c r="BF94" s="33" t="str">
        <f t="shared" ca="1" si="74"/>
        <v/>
      </c>
      <c r="BG94" s="33" t="str">
        <f t="shared" ca="1" si="75"/>
        <v/>
      </c>
      <c r="BH94" s="116" t="str">
        <f t="shared" ca="1" si="76"/>
        <v/>
      </c>
      <c r="BI94" s="33" t="str">
        <f t="shared" ca="1" si="77"/>
        <v/>
      </c>
      <c r="BJ94" s="33" t="str">
        <f t="shared" ca="1" si="78"/>
        <v/>
      </c>
      <c r="BK94" s="33" t="str">
        <f t="shared" ca="1" si="79"/>
        <v/>
      </c>
      <c r="BL94" s="33" t="str">
        <f t="shared" ca="1" si="80"/>
        <v/>
      </c>
      <c r="BM94" s="118" t="str">
        <f t="shared" ca="1" si="81"/>
        <v/>
      </c>
      <c r="BN94" s="28" t="str">
        <f t="shared" ca="1" si="82"/>
        <v/>
      </c>
      <c r="BO94" s="28" t="str">
        <f t="shared" ca="1" si="83"/>
        <v/>
      </c>
      <c r="BP94" s="28" t="str">
        <f t="shared" ca="1" si="84"/>
        <v/>
      </c>
      <c r="BQ94" s="28" t="str">
        <f t="shared" ca="1" si="85"/>
        <v/>
      </c>
      <c r="BR94" s="121" t="str">
        <f t="shared" si="95"/>
        <v/>
      </c>
      <c r="BS94" s="122" t="str">
        <f t="shared" ca="1" si="86"/>
        <v/>
      </c>
      <c r="BT94" s="114" t="str">
        <f t="shared" ca="1" si="87"/>
        <v/>
      </c>
      <c r="BU94" s="54" t="str">
        <f t="shared" ca="1" si="88"/>
        <v/>
      </c>
      <c r="BV94" s="54" t="str">
        <f t="shared" ca="1" si="89"/>
        <v/>
      </c>
      <c r="BW94" s="54" t="str">
        <f t="shared" ca="1" si="90"/>
        <v/>
      </c>
      <c r="BX94" s="54" t="str">
        <f t="shared" ca="1" si="91"/>
        <v/>
      </c>
      <c r="BY94" s="124" t="str">
        <f t="shared" ca="1" si="92"/>
        <v/>
      </c>
      <c r="CA94" s="31" t="str">
        <f t="shared" ca="1" si="93"/>
        <v/>
      </c>
    </row>
    <row r="95" spans="1:79" s="28" customFormat="1" ht="28.2" customHeight="1" x14ac:dyDescent="0.3">
      <c r="A95" s="100" t="str">
        <f t="shared" ca="1" si="94"/>
        <v/>
      </c>
      <c r="B95" s="29"/>
      <c r="C95" s="29" t="s">
        <v>38</v>
      </c>
      <c r="D95" s="286" t="s">
        <v>134</v>
      </c>
      <c r="E95" s="286"/>
      <c r="F95" s="286"/>
      <c r="G95" s="286"/>
      <c r="H95" s="286"/>
      <c r="I95" s="286"/>
      <c r="J95" s="286"/>
      <c r="K95" s="286"/>
      <c r="L95" s="55" t="s">
        <v>23</v>
      </c>
      <c r="M95" s="52">
        <f t="shared" si="59"/>
        <v>0</v>
      </c>
      <c r="N95" s="56"/>
      <c r="O95" s="56"/>
      <c r="P95" s="56"/>
      <c r="Q95" s="56"/>
      <c r="R95" s="56"/>
      <c r="AB95" s="28">
        <v>95</v>
      </c>
      <c r="AC95" s="107">
        <v>1</v>
      </c>
      <c r="AE95" s="108"/>
      <c r="AF95" s="103"/>
      <c r="AG95" s="103"/>
      <c r="AH95" s="103"/>
      <c r="AI95" s="103"/>
      <c r="AJ95" s="108"/>
      <c r="AK95" s="103"/>
      <c r="AL95" s="103"/>
      <c r="AM95" s="103"/>
      <c r="AN95" s="103"/>
      <c r="AO95" s="108"/>
      <c r="AP95" s="103"/>
      <c r="AQ95" s="107">
        <f t="shared" si="60"/>
        <v>2</v>
      </c>
      <c r="AR95" s="28" t="str">
        <f>IF($AQ96&gt;$AQ95, IFERROR(MATCH($AQ95, $AQ96:$AQ$122, 0)-1, ROW($AR$122)-ROW()), "")</f>
        <v/>
      </c>
      <c r="AS95" s="107">
        <f t="shared" ca="1" si="61"/>
        <v>0</v>
      </c>
      <c r="AT95" s="28">
        <f t="shared" ca="1" si="62"/>
        <v>0</v>
      </c>
      <c r="AU95" s="28">
        <f t="shared" ca="1" si="63"/>
        <v>0</v>
      </c>
      <c r="AV95" s="28">
        <f t="shared" ca="1" si="64"/>
        <v>0</v>
      </c>
      <c r="AW95" s="28">
        <f t="shared" ca="1" si="65"/>
        <v>0</v>
      </c>
      <c r="AX95" s="118">
        <f t="shared" ca="1" si="66"/>
        <v>0</v>
      </c>
      <c r="AY95" s="28">
        <f t="shared" ca="1" si="67"/>
        <v>0</v>
      </c>
      <c r="AZ95" s="28">
        <f t="shared" ca="1" si="68"/>
        <v>0</v>
      </c>
      <c r="BA95" s="28">
        <f t="shared" ca="1" si="69"/>
        <v>0</v>
      </c>
      <c r="BB95" s="28">
        <f t="shared" ca="1" si="70"/>
        <v>0</v>
      </c>
      <c r="BC95" s="113" t="str">
        <f t="shared" ca="1" si="71"/>
        <v/>
      </c>
      <c r="BD95" s="33" t="str">
        <f t="shared" ca="1" si="72"/>
        <v/>
      </c>
      <c r="BE95" s="33" t="str">
        <f t="shared" ca="1" si="73"/>
        <v/>
      </c>
      <c r="BF95" s="33" t="str">
        <f t="shared" ca="1" si="74"/>
        <v/>
      </c>
      <c r="BG95" s="33" t="str">
        <f t="shared" ca="1" si="75"/>
        <v/>
      </c>
      <c r="BH95" s="116" t="str">
        <f t="shared" ca="1" si="76"/>
        <v/>
      </c>
      <c r="BI95" s="33" t="str">
        <f t="shared" ca="1" si="77"/>
        <v/>
      </c>
      <c r="BJ95" s="33" t="str">
        <f t="shared" ca="1" si="78"/>
        <v/>
      </c>
      <c r="BK95" s="33" t="str">
        <f t="shared" ca="1" si="79"/>
        <v/>
      </c>
      <c r="BL95" s="33" t="str">
        <f t="shared" ca="1" si="80"/>
        <v/>
      </c>
      <c r="BM95" s="118" t="str">
        <f t="shared" ca="1" si="81"/>
        <v/>
      </c>
      <c r="BN95" s="28" t="str">
        <f t="shared" ca="1" si="82"/>
        <v/>
      </c>
      <c r="BO95" s="28" t="str">
        <f t="shared" ca="1" si="83"/>
        <v/>
      </c>
      <c r="BP95" s="28" t="str">
        <f t="shared" ca="1" si="84"/>
        <v/>
      </c>
      <c r="BQ95" s="28" t="str">
        <f t="shared" ca="1" si="85"/>
        <v/>
      </c>
      <c r="BR95" s="121" t="str">
        <f t="shared" si="95"/>
        <v/>
      </c>
      <c r="BS95" s="122" t="str">
        <f t="shared" ca="1" si="86"/>
        <v/>
      </c>
      <c r="BT95" s="114" t="str">
        <f t="shared" ca="1" si="87"/>
        <v/>
      </c>
      <c r="BU95" s="54" t="str">
        <f t="shared" ca="1" si="88"/>
        <v/>
      </c>
      <c r="BV95" s="54" t="str">
        <f t="shared" ca="1" si="89"/>
        <v/>
      </c>
      <c r="BW95" s="54" t="str">
        <f t="shared" ca="1" si="90"/>
        <v/>
      </c>
      <c r="BX95" s="54" t="str">
        <f t="shared" ca="1" si="91"/>
        <v/>
      </c>
      <c r="BY95" s="124" t="str">
        <f t="shared" ca="1" si="92"/>
        <v/>
      </c>
      <c r="CA95" s="31" t="str">
        <f t="shared" ca="1" si="93"/>
        <v/>
      </c>
    </row>
    <row r="96" spans="1:79" s="28" customFormat="1" ht="14.1" customHeight="1" x14ac:dyDescent="0.3">
      <c r="A96" s="100" t="str">
        <f t="shared" ca="1" si="94"/>
        <v/>
      </c>
      <c r="B96" s="29"/>
      <c r="C96" s="29" t="s">
        <v>38</v>
      </c>
      <c r="D96" s="29" t="s">
        <v>61</v>
      </c>
      <c r="E96" s="29"/>
      <c r="F96" s="29"/>
      <c r="G96" s="29"/>
      <c r="H96" s="29"/>
      <c r="I96" s="29"/>
      <c r="J96" s="29"/>
      <c r="L96" s="55" t="s">
        <v>24</v>
      </c>
      <c r="M96" s="52">
        <f t="shared" si="59"/>
        <v>0</v>
      </c>
      <c r="N96" s="56"/>
      <c r="O96" s="56"/>
      <c r="P96" s="56"/>
      <c r="Q96" s="56"/>
      <c r="R96" s="56"/>
      <c r="AB96" s="28">
        <v>96</v>
      </c>
      <c r="AC96" s="107">
        <v>1</v>
      </c>
      <c r="AE96" s="108"/>
      <c r="AF96" s="103"/>
      <c r="AG96" s="103"/>
      <c r="AH96" s="103"/>
      <c r="AI96" s="103"/>
      <c r="AJ96" s="107"/>
      <c r="AO96" s="107"/>
      <c r="AQ96" s="107">
        <f t="shared" si="60"/>
        <v>2</v>
      </c>
      <c r="AR96" s="28" t="str">
        <f>IF($AQ97&gt;$AQ96, IFERROR(MATCH($AQ96, $AQ97:$AQ$122, 0)-1, ROW($AR$122)-ROW()), "")</f>
        <v/>
      </c>
      <c r="AS96" s="107">
        <f t="shared" ca="1" si="61"/>
        <v>0</v>
      </c>
      <c r="AT96" s="28">
        <f t="shared" ca="1" si="62"/>
        <v>0</v>
      </c>
      <c r="AU96" s="28">
        <f t="shared" ca="1" si="63"/>
        <v>0</v>
      </c>
      <c r="AV96" s="28">
        <f t="shared" ca="1" si="64"/>
        <v>0</v>
      </c>
      <c r="AW96" s="28">
        <f t="shared" ca="1" si="65"/>
        <v>0</v>
      </c>
      <c r="AX96" s="118">
        <f t="shared" ca="1" si="66"/>
        <v>0</v>
      </c>
      <c r="AY96" s="28">
        <f t="shared" ca="1" si="67"/>
        <v>0</v>
      </c>
      <c r="AZ96" s="28">
        <f t="shared" ca="1" si="68"/>
        <v>0</v>
      </c>
      <c r="BA96" s="28">
        <f t="shared" ca="1" si="69"/>
        <v>0</v>
      </c>
      <c r="BB96" s="28">
        <f t="shared" ca="1" si="70"/>
        <v>0</v>
      </c>
      <c r="BC96" s="113" t="str">
        <f t="shared" ca="1" si="71"/>
        <v/>
      </c>
      <c r="BD96" s="33" t="str">
        <f t="shared" ca="1" si="72"/>
        <v/>
      </c>
      <c r="BE96" s="33" t="str">
        <f t="shared" ca="1" si="73"/>
        <v/>
      </c>
      <c r="BF96" s="33" t="str">
        <f t="shared" ca="1" si="74"/>
        <v/>
      </c>
      <c r="BG96" s="33" t="str">
        <f t="shared" ca="1" si="75"/>
        <v/>
      </c>
      <c r="BH96" s="116" t="str">
        <f t="shared" ca="1" si="76"/>
        <v/>
      </c>
      <c r="BI96" s="33" t="str">
        <f t="shared" ca="1" si="77"/>
        <v/>
      </c>
      <c r="BJ96" s="33" t="str">
        <f t="shared" ca="1" si="78"/>
        <v/>
      </c>
      <c r="BK96" s="33" t="str">
        <f t="shared" ca="1" si="79"/>
        <v/>
      </c>
      <c r="BL96" s="33" t="str">
        <f t="shared" ca="1" si="80"/>
        <v/>
      </c>
      <c r="BM96" s="118" t="str">
        <f t="shared" ca="1" si="81"/>
        <v/>
      </c>
      <c r="BN96" s="28" t="str">
        <f t="shared" ca="1" si="82"/>
        <v/>
      </c>
      <c r="BO96" s="28" t="str">
        <f t="shared" ca="1" si="83"/>
        <v/>
      </c>
      <c r="BP96" s="28" t="str">
        <f t="shared" ca="1" si="84"/>
        <v/>
      </c>
      <c r="BQ96" s="28" t="str">
        <f t="shared" ca="1" si="85"/>
        <v/>
      </c>
      <c r="BR96" s="121" t="str">
        <f t="shared" si="95"/>
        <v/>
      </c>
      <c r="BS96" s="122" t="str">
        <f t="shared" ca="1" si="86"/>
        <v/>
      </c>
      <c r="BT96" s="114" t="str">
        <f t="shared" ca="1" si="87"/>
        <v/>
      </c>
      <c r="BU96" s="54" t="str">
        <f t="shared" ca="1" si="88"/>
        <v/>
      </c>
      <c r="BV96" s="54" t="str">
        <f t="shared" ca="1" si="89"/>
        <v/>
      </c>
      <c r="BW96" s="54" t="str">
        <f t="shared" ca="1" si="90"/>
        <v/>
      </c>
      <c r="BX96" s="54" t="str">
        <f t="shared" ca="1" si="91"/>
        <v/>
      </c>
      <c r="BY96" s="124" t="str">
        <f t="shared" ca="1" si="92"/>
        <v/>
      </c>
      <c r="CA96" s="31" t="str">
        <f t="shared" ca="1" si="93"/>
        <v/>
      </c>
    </row>
    <row r="97" spans="1:79" s="28" customFormat="1" ht="14.1" customHeight="1" x14ac:dyDescent="0.3">
      <c r="A97" s="100" t="str">
        <f t="shared" ca="1" si="94"/>
        <v/>
      </c>
      <c r="B97" s="29"/>
      <c r="C97" s="29" t="s">
        <v>38</v>
      </c>
      <c r="D97" s="29" t="s">
        <v>4</v>
      </c>
      <c r="E97" s="29"/>
      <c r="F97" s="29"/>
      <c r="G97" s="29"/>
      <c r="H97" s="29"/>
      <c r="I97" s="29"/>
      <c r="J97" s="29"/>
      <c r="L97" s="55" t="s">
        <v>25</v>
      </c>
      <c r="M97" s="52">
        <f t="shared" si="59"/>
        <v>0</v>
      </c>
      <c r="N97" s="56"/>
      <c r="O97" s="56"/>
      <c r="P97" s="56"/>
      <c r="Q97" s="56"/>
      <c r="R97" s="56"/>
      <c r="AB97" s="28">
        <v>97</v>
      </c>
      <c r="AC97" s="107"/>
      <c r="AE97" s="108"/>
      <c r="AF97" s="103"/>
      <c r="AG97" s="103"/>
      <c r="AH97" s="103"/>
      <c r="AI97" s="103"/>
      <c r="AJ97" s="107"/>
      <c r="AO97" s="107"/>
      <c r="AQ97" s="107">
        <f t="shared" si="60"/>
        <v>2</v>
      </c>
      <c r="AR97" s="28" t="str">
        <f>IF($AQ98&gt;$AQ97, IFERROR(MATCH($AQ97, $AQ98:$AQ$122, 0)-1, ROW($AR$122)-ROW()), "")</f>
        <v/>
      </c>
      <c r="AS97" s="107">
        <f t="shared" ca="1" si="61"/>
        <v>0</v>
      </c>
      <c r="AT97" s="28">
        <f t="shared" ca="1" si="62"/>
        <v>0</v>
      </c>
      <c r="AU97" s="28">
        <f t="shared" ca="1" si="63"/>
        <v>0</v>
      </c>
      <c r="AV97" s="28">
        <f t="shared" ca="1" si="64"/>
        <v>0</v>
      </c>
      <c r="AW97" s="28">
        <f t="shared" ca="1" si="65"/>
        <v>0</v>
      </c>
      <c r="AX97" s="118">
        <f t="shared" ca="1" si="66"/>
        <v>0</v>
      </c>
      <c r="AY97" s="28">
        <f t="shared" ca="1" si="67"/>
        <v>0</v>
      </c>
      <c r="AZ97" s="28">
        <f t="shared" ca="1" si="68"/>
        <v>0</v>
      </c>
      <c r="BA97" s="28">
        <f t="shared" ca="1" si="69"/>
        <v>0</v>
      </c>
      <c r="BB97" s="28">
        <f t="shared" ca="1" si="70"/>
        <v>0</v>
      </c>
      <c r="BC97" s="113" t="str">
        <f t="shared" ca="1" si="71"/>
        <v/>
      </c>
      <c r="BD97" s="33" t="str">
        <f t="shared" ca="1" si="72"/>
        <v/>
      </c>
      <c r="BE97" s="33" t="str">
        <f t="shared" ca="1" si="73"/>
        <v/>
      </c>
      <c r="BF97" s="33" t="str">
        <f t="shared" ca="1" si="74"/>
        <v/>
      </c>
      <c r="BG97" s="33" t="str">
        <f t="shared" ca="1" si="75"/>
        <v/>
      </c>
      <c r="BH97" s="116" t="str">
        <f t="shared" ca="1" si="76"/>
        <v/>
      </c>
      <c r="BI97" s="33" t="str">
        <f t="shared" ca="1" si="77"/>
        <v/>
      </c>
      <c r="BJ97" s="33" t="str">
        <f t="shared" ca="1" si="78"/>
        <v/>
      </c>
      <c r="BK97" s="33" t="str">
        <f t="shared" ca="1" si="79"/>
        <v/>
      </c>
      <c r="BL97" s="33" t="str">
        <f t="shared" ca="1" si="80"/>
        <v/>
      </c>
      <c r="BM97" s="118" t="str">
        <f t="shared" ca="1" si="81"/>
        <v/>
      </c>
      <c r="BN97" s="28" t="str">
        <f t="shared" ca="1" si="82"/>
        <v/>
      </c>
      <c r="BO97" s="28" t="str">
        <f t="shared" ca="1" si="83"/>
        <v/>
      </c>
      <c r="BP97" s="28" t="str">
        <f t="shared" ca="1" si="84"/>
        <v/>
      </c>
      <c r="BQ97" s="28" t="str">
        <f t="shared" ca="1" si="85"/>
        <v/>
      </c>
      <c r="BR97" s="121" t="str">
        <f t="shared" si="95"/>
        <v/>
      </c>
      <c r="BS97" s="122" t="str">
        <f t="shared" ca="1" si="86"/>
        <v/>
      </c>
      <c r="BT97" s="114" t="str">
        <f t="shared" ca="1" si="87"/>
        <v/>
      </c>
      <c r="BU97" s="54" t="str">
        <f t="shared" ca="1" si="88"/>
        <v/>
      </c>
      <c r="BV97" s="54" t="str">
        <f t="shared" ca="1" si="89"/>
        <v/>
      </c>
      <c r="BW97" s="54" t="str">
        <f t="shared" ca="1" si="90"/>
        <v/>
      </c>
      <c r="BX97" s="54" t="str">
        <f t="shared" ca="1" si="91"/>
        <v/>
      </c>
      <c r="BY97" s="124" t="str">
        <f t="shared" ca="1" si="92"/>
        <v/>
      </c>
      <c r="CA97" s="31" t="str">
        <f t="shared" ca="1" si="93"/>
        <v/>
      </c>
    </row>
    <row r="98" spans="1:79" s="28" customFormat="1" ht="14.1" customHeight="1" x14ac:dyDescent="0.3">
      <c r="A98" s="100" t="str">
        <f t="shared" ca="1" si="94"/>
        <v/>
      </c>
      <c r="B98" s="29"/>
      <c r="C98" s="29" t="s">
        <v>38</v>
      </c>
      <c r="D98" s="29" t="s">
        <v>84</v>
      </c>
      <c r="E98" s="29"/>
      <c r="F98" s="29"/>
      <c r="G98" s="29"/>
      <c r="H98" s="29"/>
      <c r="I98" s="29"/>
      <c r="J98" s="29"/>
      <c r="L98" s="55">
        <v>649</v>
      </c>
      <c r="M98" s="52">
        <f t="shared" si="59"/>
        <v>0</v>
      </c>
      <c r="N98" s="56"/>
      <c r="O98" s="56"/>
      <c r="P98" s="56"/>
      <c r="Q98" s="56"/>
      <c r="R98" s="56"/>
      <c r="AB98" s="28">
        <v>98</v>
      </c>
      <c r="AC98" s="107"/>
      <c r="AD98" s="28">
        <v>1</v>
      </c>
      <c r="AE98" s="108"/>
      <c r="AF98" s="103"/>
      <c r="AG98" s="103"/>
      <c r="AH98" s="103"/>
      <c r="AI98" s="103"/>
      <c r="AJ98" s="107"/>
      <c r="AO98" s="107"/>
      <c r="AQ98" s="107">
        <f t="shared" si="60"/>
        <v>2</v>
      </c>
      <c r="AR98" s="28" t="str">
        <f>IF($AQ99&gt;$AQ98, IFERROR(MATCH($AQ98, $AQ99:$AQ$122, 0)-1, ROW($AR$122)-ROW()), "")</f>
        <v/>
      </c>
      <c r="AS98" s="107">
        <f t="shared" ca="1" si="61"/>
        <v>0</v>
      </c>
      <c r="AT98" s="28">
        <f t="shared" ca="1" si="62"/>
        <v>0</v>
      </c>
      <c r="AU98" s="28">
        <f t="shared" ca="1" si="63"/>
        <v>0</v>
      </c>
      <c r="AV98" s="28">
        <f t="shared" ca="1" si="64"/>
        <v>0</v>
      </c>
      <c r="AW98" s="28">
        <f t="shared" ca="1" si="65"/>
        <v>0</v>
      </c>
      <c r="AX98" s="118">
        <f t="shared" ca="1" si="66"/>
        <v>0</v>
      </c>
      <c r="AY98" s="28">
        <f t="shared" ca="1" si="67"/>
        <v>0</v>
      </c>
      <c r="AZ98" s="28">
        <f t="shared" ca="1" si="68"/>
        <v>0</v>
      </c>
      <c r="BA98" s="28">
        <f t="shared" ca="1" si="69"/>
        <v>0</v>
      </c>
      <c r="BB98" s="28">
        <f t="shared" ca="1" si="70"/>
        <v>0</v>
      </c>
      <c r="BC98" s="113" t="str">
        <f t="shared" ca="1" si="71"/>
        <v/>
      </c>
      <c r="BD98" s="33" t="str">
        <f t="shared" ca="1" si="72"/>
        <v/>
      </c>
      <c r="BE98" s="33" t="str">
        <f t="shared" ca="1" si="73"/>
        <v/>
      </c>
      <c r="BF98" s="33" t="str">
        <f t="shared" ca="1" si="74"/>
        <v/>
      </c>
      <c r="BG98" s="33" t="str">
        <f t="shared" ca="1" si="75"/>
        <v/>
      </c>
      <c r="BH98" s="116" t="str">
        <f t="shared" ca="1" si="76"/>
        <v/>
      </c>
      <c r="BI98" s="33" t="str">
        <f t="shared" ca="1" si="77"/>
        <v/>
      </c>
      <c r="BJ98" s="33" t="str">
        <f t="shared" ca="1" si="78"/>
        <v/>
      </c>
      <c r="BK98" s="33" t="str">
        <f t="shared" ca="1" si="79"/>
        <v/>
      </c>
      <c r="BL98" s="33" t="str">
        <f t="shared" ca="1" si="80"/>
        <v/>
      </c>
      <c r="BM98" s="118" t="str">
        <f t="shared" ca="1" si="81"/>
        <v/>
      </c>
      <c r="BN98" s="28" t="str">
        <f t="shared" ca="1" si="82"/>
        <v/>
      </c>
      <c r="BO98" s="28" t="str">
        <f t="shared" ca="1" si="83"/>
        <v/>
      </c>
      <c r="BP98" s="28" t="str">
        <f t="shared" ca="1" si="84"/>
        <v/>
      </c>
      <c r="BQ98" s="28" t="str">
        <f t="shared" ca="1" si="85"/>
        <v/>
      </c>
      <c r="BR98" s="121" t="str">
        <f t="shared" si="95"/>
        <v/>
      </c>
      <c r="BS98" s="122" t="str">
        <f t="shared" ca="1" si="86"/>
        <v/>
      </c>
      <c r="BT98" s="114" t="str">
        <f t="shared" ca="1" si="87"/>
        <v/>
      </c>
      <c r="BU98" s="54" t="str">
        <f t="shared" ca="1" si="88"/>
        <v/>
      </c>
      <c r="BV98" s="54" t="str">
        <f t="shared" ca="1" si="89"/>
        <v/>
      </c>
      <c r="BW98" s="54" t="str">
        <f t="shared" ca="1" si="90"/>
        <v/>
      </c>
      <c r="BX98" s="54" t="str">
        <f t="shared" ca="1" si="91"/>
        <v/>
      </c>
      <c r="BY98" s="124" t="str">
        <f t="shared" ca="1" si="92"/>
        <v/>
      </c>
      <c r="CA98" s="31" t="str">
        <f t="shared" ca="1" si="93"/>
        <v/>
      </c>
    </row>
    <row r="99" spans="1:79" s="28" customFormat="1" ht="14.1" customHeight="1" x14ac:dyDescent="0.3">
      <c r="A99" s="100" t="str">
        <f t="shared" ca="1" si="94"/>
        <v/>
      </c>
      <c r="B99" s="29"/>
      <c r="C99" s="29" t="s">
        <v>38</v>
      </c>
      <c r="D99" s="29" t="s">
        <v>27</v>
      </c>
      <c r="E99" s="29"/>
      <c r="F99" s="29"/>
      <c r="G99" s="29"/>
      <c r="H99" s="29"/>
      <c r="I99" s="29"/>
      <c r="J99" s="29"/>
      <c r="L99" s="55" t="s">
        <v>26</v>
      </c>
      <c r="M99" s="52">
        <f t="shared" si="59"/>
        <v>0</v>
      </c>
      <c r="N99" s="56"/>
      <c r="O99" s="56"/>
      <c r="P99" s="56"/>
      <c r="Q99" s="56"/>
      <c r="R99" s="56"/>
      <c r="AB99" s="28">
        <v>99</v>
      </c>
      <c r="AC99" s="107"/>
      <c r="AE99" s="108"/>
      <c r="AF99" s="103"/>
      <c r="AG99" s="103"/>
      <c r="AH99" s="103"/>
      <c r="AI99" s="103"/>
      <c r="AJ99" s="107"/>
      <c r="AO99" s="107"/>
      <c r="AQ99" s="107">
        <f t="shared" si="60"/>
        <v>2</v>
      </c>
      <c r="AR99" s="28" t="str">
        <f>IF($AQ100&gt;$AQ99, IFERROR(MATCH($AQ99, $AQ100:$AQ$122, 0)-1, ROW($AR$122)-ROW()), "")</f>
        <v/>
      </c>
      <c r="AS99" s="107">
        <f t="shared" ca="1" si="61"/>
        <v>0</v>
      </c>
      <c r="AT99" s="28">
        <f t="shared" ca="1" si="62"/>
        <v>0</v>
      </c>
      <c r="AU99" s="28">
        <f t="shared" ca="1" si="63"/>
        <v>0</v>
      </c>
      <c r="AV99" s="28">
        <f t="shared" ca="1" si="64"/>
        <v>0</v>
      </c>
      <c r="AW99" s="28">
        <f t="shared" ca="1" si="65"/>
        <v>0</v>
      </c>
      <c r="AX99" s="118">
        <f t="shared" ca="1" si="66"/>
        <v>0</v>
      </c>
      <c r="AY99" s="28">
        <f t="shared" ca="1" si="67"/>
        <v>0</v>
      </c>
      <c r="AZ99" s="28">
        <f t="shared" ca="1" si="68"/>
        <v>0</v>
      </c>
      <c r="BA99" s="28">
        <f t="shared" ca="1" si="69"/>
        <v>0</v>
      </c>
      <c r="BB99" s="28">
        <f t="shared" ca="1" si="70"/>
        <v>0</v>
      </c>
      <c r="BC99" s="113" t="str">
        <f t="shared" ca="1" si="71"/>
        <v/>
      </c>
      <c r="BD99" s="33" t="str">
        <f t="shared" ca="1" si="72"/>
        <v/>
      </c>
      <c r="BE99" s="33" t="str">
        <f t="shared" ca="1" si="73"/>
        <v/>
      </c>
      <c r="BF99" s="33" t="str">
        <f t="shared" ca="1" si="74"/>
        <v/>
      </c>
      <c r="BG99" s="33" t="str">
        <f t="shared" ca="1" si="75"/>
        <v/>
      </c>
      <c r="BH99" s="116" t="str">
        <f t="shared" ca="1" si="76"/>
        <v/>
      </c>
      <c r="BI99" s="33" t="str">
        <f t="shared" ca="1" si="77"/>
        <v/>
      </c>
      <c r="BJ99" s="33" t="str">
        <f t="shared" ca="1" si="78"/>
        <v/>
      </c>
      <c r="BK99" s="33" t="str">
        <f t="shared" ca="1" si="79"/>
        <v/>
      </c>
      <c r="BL99" s="33" t="str">
        <f t="shared" ca="1" si="80"/>
        <v/>
      </c>
      <c r="BM99" s="118" t="str">
        <f t="shared" ca="1" si="81"/>
        <v/>
      </c>
      <c r="BN99" s="28" t="str">
        <f t="shared" ca="1" si="82"/>
        <v/>
      </c>
      <c r="BO99" s="28" t="str">
        <f t="shared" ca="1" si="83"/>
        <v/>
      </c>
      <c r="BP99" s="28" t="str">
        <f t="shared" ca="1" si="84"/>
        <v/>
      </c>
      <c r="BQ99" s="28" t="str">
        <f t="shared" ca="1" si="85"/>
        <v/>
      </c>
      <c r="BR99" s="121" t="str">
        <f t="shared" si="95"/>
        <v/>
      </c>
      <c r="BS99" s="122" t="str">
        <f t="shared" ca="1" si="86"/>
        <v/>
      </c>
      <c r="BT99" s="114" t="str">
        <f t="shared" ca="1" si="87"/>
        <v/>
      </c>
      <c r="BU99" s="54" t="str">
        <f t="shared" ca="1" si="88"/>
        <v/>
      </c>
      <c r="BV99" s="54" t="str">
        <f t="shared" ca="1" si="89"/>
        <v/>
      </c>
      <c r="BW99" s="54" t="str">
        <f t="shared" ca="1" si="90"/>
        <v/>
      </c>
      <c r="BX99" s="54" t="str">
        <f t="shared" ca="1" si="91"/>
        <v/>
      </c>
      <c r="BY99" s="124" t="str">
        <f t="shared" ca="1" si="92"/>
        <v/>
      </c>
      <c r="CA99" s="31" t="str">
        <f t="shared" ca="1" si="93"/>
        <v/>
      </c>
    </row>
    <row r="100" spans="1:79" s="28" customFormat="1" ht="14.1" customHeight="1" x14ac:dyDescent="0.3">
      <c r="A100" s="100" t="str">
        <f t="shared" ca="1" si="94"/>
        <v/>
      </c>
      <c r="B100" s="29"/>
      <c r="C100" s="29" t="s">
        <v>62</v>
      </c>
      <c r="D100" s="29"/>
      <c r="E100" s="29"/>
      <c r="F100" s="29"/>
      <c r="G100" s="29"/>
      <c r="H100" s="29"/>
      <c r="I100" s="29"/>
      <c r="J100" s="29"/>
      <c r="L100" s="55">
        <v>9901</v>
      </c>
      <c r="M100" s="52">
        <f t="shared" si="59"/>
        <v>0</v>
      </c>
      <c r="N100" s="56">
        <f>N5-N83</f>
        <v>0</v>
      </c>
      <c r="O100" s="56">
        <f>O5-O83</f>
        <v>0</v>
      </c>
      <c r="P100" s="56">
        <f>P5-P83</f>
        <v>0</v>
      </c>
      <c r="Q100" s="56">
        <f>Q5-Q83</f>
        <v>0</v>
      </c>
      <c r="R100" s="56">
        <f>R5-R83</f>
        <v>0</v>
      </c>
      <c r="AB100" s="28">
        <v>100</v>
      </c>
      <c r="AC100" s="107">
        <v>1</v>
      </c>
      <c r="AE100" s="108">
        <f>N5-N83</f>
        <v>0</v>
      </c>
      <c r="AF100" s="103">
        <f>O5-O83</f>
        <v>0</v>
      </c>
      <c r="AG100" s="103">
        <f>P5-P83</f>
        <v>0</v>
      </c>
      <c r="AH100" s="103">
        <f>Q5-Q83</f>
        <v>0</v>
      </c>
      <c r="AI100" s="103">
        <f>R5-R83</f>
        <v>0</v>
      </c>
      <c r="AJ100" s="107"/>
      <c r="AO100" s="107"/>
      <c r="AQ100" s="107">
        <f t="shared" si="60"/>
        <v>1</v>
      </c>
      <c r="AR100" s="28" t="str">
        <f>IF($AQ101&gt;$AQ100, IFERROR(MATCH($AQ100, $AQ101:$AQ$122, 0)-1, ROW($AR$122)-ROW()), "")</f>
        <v/>
      </c>
      <c r="AS100" s="107">
        <f t="shared" ca="1" si="61"/>
        <v>0</v>
      </c>
      <c r="AT100" s="28">
        <f t="shared" ca="1" si="62"/>
        <v>0</v>
      </c>
      <c r="AU100" s="28">
        <f t="shared" ca="1" si="63"/>
        <v>0</v>
      </c>
      <c r="AV100" s="28">
        <f t="shared" ca="1" si="64"/>
        <v>0</v>
      </c>
      <c r="AW100" s="28">
        <f t="shared" ca="1" si="65"/>
        <v>0</v>
      </c>
      <c r="AX100" s="118">
        <f t="shared" ca="1" si="66"/>
        <v>0</v>
      </c>
      <c r="AY100" s="28">
        <f t="shared" ca="1" si="67"/>
        <v>0</v>
      </c>
      <c r="AZ100" s="28">
        <f t="shared" ca="1" si="68"/>
        <v>0</v>
      </c>
      <c r="BA100" s="28">
        <f t="shared" ca="1" si="69"/>
        <v>0</v>
      </c>
      <c r="BB100" s="28">
        <f t="shared" ca="1" si="70"/>
        <v>0</v>
      </c>
      <c r="BC100" s="113" t="str">
        <f t="shared" ca="1" si="71"/>
        <v/>
      </c>
      <c r="BD100" s="33" t="str">
        <f t="shared" ca="1" si="72"/>
        <v/>
      </c>
      <c r="BE100" s="33" t="str">
        <f t="shared" ca="1" si="73"/>
        <v/>
      </c>
      <c r="BF100" s="33" t="str">
        <f t="shared" ca="1" si="74"/>
        <v/>
      </c>
      <c r="BG100" s="33" t="str">
        <f t="shared" ca="1" si="75"/>
        <v/>
      </c>
      <c r="BH100" s="116" t="str">
        <f t="shared" ca="1" si="76"/>
        <v/>
      </c>
      <c r="BI100" s="33" t="str">
        <f t="shared" ca="1" si="77"/>
        <v/>
      </c>
      <c r="BJ100" s="33" t="str">
        <f t="shared" ca="1" si="78"/>
        <v/>
      </c>
      <c r="BK100" s="33" t="str">
        <f t="shared" ca="1" si="79"/>
        <v/>
      </c>
      <c r="BL100" s="33" t="str">
        <f t="shared" ca="1" si="80"/>
        <v/>
      </c>
      <c r="BM100" s="118" t="str">
        <f t="shared" ca="1" si="81"/>
        <v/>
      </c>
      <c r="BN100" s="28" t="str">
        <f t="shared" ca="1" si="82"/>
        <v/>
      </c>
      <c r="BO100" s="28" t="str">
        <f t="shared" ca="1" si="83"/>
        <v/>
      </c>
      <c r="BP100" s="28" t="str">
        <f t="shared" ca="1" si="84"/>
        <v/>
      </c>
      <c r="BQ100" s="28" t="str">
        <f t="shared" ca="1" si="85"/>
        <v/>
      </c>
      <c r="BR100" s="121" t="str">
        <f t="shared" si="95"/>
        <v/>
      </c>
      <c r="BS100" s="122" t="str">
        <f t="shared" ca="1" si="86"/>
        <v/>
      </c>
      <c r="BT100" s="114" t="str">
        <f t="shared" ca="1" si="87"/>
        <v/>
      </c>
      <c r="BU100" s="54" t="str">
        <f t="shared" ca="1" si="88"/>
        <v/>
      </c>
      <c r="BV100" s="54" t="str">
        <f t="shared" ca="1" si="89"/>
        <v/>
      </c>
      <c r="BW100" s="54" t="str">
        <f t="shared" ca="1" si="90"/>
        <v/>
      </c>
      <c r="BX100" s="54" t="str">
        <f t="shared" ca="1" si="91"/>
        <v/>
      </c>
      <c r="BY100" s="124" t="str">
        <f t="shared" ca="1" si="92"/>
        <v/>
      </c>
      <c r="CA100" s="31" t="str">
        <f t="shared" ca="1" si="93"/>
        <v/>
      </c>
    </row>
    <row r="101" spans="1:79" s="28" customFormat="1" ht="14.1" customHeight="1" x14ac:dyDescent="0.3">
      <c r="A101" s="100" t="str">
        <f t="shared" ca="1" si="94"/>
        <v/>
      </c>
      <c r="B101" s="29"/>
      <c r="C101" s="29" t="s">
        <v>63</v>
      </c>
      <c r="D101" s="29"/>
      <c r="E101" s="29"/>
      <c r="F101" s="29"/>
      <c r="G101" s="29"/>
      <c r="H101" s="29"/>
      <c r="I101" s="29"/>
      <c r="J101" s="29"/>
      <c r="L101" s="55" t="s">
        <v>78</v>
      </c>
      <c r="M101" s="52">
        <f t="shared" si="59"/>
        <v>0</v>
      </c>
      <c r="N101" s="56">
        <f>SUM(N102,N106)</f>
        <v>0</v>
      </c>
      <c r="O101" s="56">
        <f t="shared" ref="O101:R101" si="100">SUM(O102,O106)</f>
        <v>0</v>
      </c>
      <c r="P101" s="56">
        <f t="shared" si="100"/>
        <v>0</v>
      </c>
      <c r="Q101" s="56">
        <f t="shared" si="100"/>
        <v>0</v>
      </c>
      <c r="R101" s="56">
        <f t="shared" si="100"/>
        <v>0</v>
      </c>
      <c r="AB101" s="28">
        <v>101</v>
      </c>
      <c r="AC101" s="107"/>
      <c r="AE101" s="108"/>
      <c r="AF101" s="103"/>
      <c r="AG101" s="103"/>
      <c r="AH101" s="103"/>
      <c r="AI101" s="103"/>
      <c r="AJ101" s="107"/>
      <c r="AO101" s="107"/>
      <c r="AQ101" s="107">
        <f t="shared" si="60"/>
        <v>1</v>
      </c>
      <c r="AR101" s="28">
        <f>IF($AQ102&gt;$AQ101, IFERROR(MATCH($AQ101, $AQ102:$AQ$122, 0)-1, ROW($AR$122)-ROW()), "")</f>
        <v>5</v>
      </c>
      <c r="AS101" s="107">
        <f t="shared" ca="1" si="61"/>
        <v>0</v>
      </c>
      <c r="AT101" s="28">
        <f t="shared" ca="1" si="62"/>
        <v>0</v>
      </c>
      <c r="AU101" s="28">
        <f t="shared" ca="1" si="63"/>
        <v>0</v>
      </c>
      <c r="AV101" s="28">
        <f t="shared" ca="1" si="64"/>
        <v>0</v>
      </c>
      <c r="AW101" s="28">
        <f t="shared" ca="1" si="65"/>
        <v>0</v>
      </c>
      <c r="AX101" s="118">
        <f t="shared" ca="1" si="66"/>
        <v>0</v>
      </c>
      <c r="AY101" s="28">
        <f t="shared" ca="1" si="67"/>
        <v>0</v>
      </c>
      <c r="AZ101" s="28">
        <f t="shared" ca="1" si="68"/>
        <v>0</v>
      </c>
      <c r="BA101" s="28">
        <f t="shared" ca="1" si="69"/>
        <v>0</v>
      </c>
      <c r="BB101" s="28">
        <f t="shared" ca="1" si="70"/>
        <v>0</v>
      </c>
      <c r="BC101" s="113" t="str">
        <f t="shared" ca="1" si="71"/>
        <v/>
      </c>
      <c r="BD101" s="33" t="str">
        <f t="shared" ca="1" si="72"/>
        <v/>
      </c>
      <c r="BE101" s="33" t="str">
        <f t="shared" ca="1" si="73"/>
        <v/>
      </c>
      <c r="BF101" s="33" t="str">
        <f t="shared" ca="1" si="74"/>
        <v/>
      </c>
      <c r="BG101" s="33" t="str">
        <f t="shared" ca="1" si="75"/>
        <v/>
      </c>
      <c r="BH101" s="116" t="str">
        <f t="shared" ca="1" si="76"/>
        <v/>
      </c>
      <c r="BI101" s="33" t="str">
        <f t="shared" ca="1" si="77"/>
        <v/>
      </c>
      <c r="BJ101" s="33" t="str">
        <f t="shared" ca="1" si="78"/>
        <v/>
      </c>
      <c r="BK101" s="33" t="str">
        <f t="shared" ca="1" si="79"/>
        <v/>
      </c>
      <c r="BL101" s="33" t="str">
        <f t="shared" ca="1" si="80"/>
        <v/>
      </c>
      <c r="BM101" s="118" t="str">
        <f t="shared" ca="1" si="81"/>
        <v/>
      </c>
      <c r="BN101" s="28" t="str">
        <f t="shared" ca="1" si="82"/>
        <v/>
      </c>
      <c r="BO101" s="28" t="str">
        <f t="shared" ca="1" si="83"/>
        <v/>
      </c>
      <c r="BP101" s="28" t="str">
        <f t="shared" ca="1" si="84"/>
        <v/>
      </c>
      <c r="BQ101" s="28" t="str">
        <f t="shared" ca="1" si="85"/>
        <v/>
      </c>
      <c r="BR101" s="121" t="str">
        <f t="shared" si="95"/>
        <v/>
      </c>
      <c r="BS101" s="122" t="str">
        <f t="shared" ca="1" si="86"/>
        <v/>
      </c>
      <c r="BT101" s="114" t="str">
        <f t="shared" ca="1" si="87"/>
        <v/>
      </c>
      <c r="BU101" s="54" t="str">
        <f t="shared" ca="1" si="88"/>
        <v/>
      </c>
      <c r="BV101" s="54" t="str">
        <f t="shared" ca="1" si="89"/>
        <v/>
      </c>
      <c r="BW101" s="54" t="str">
        <f t="shared" ca="1" si="90"/>
        <v/>
      </c>
      <c r="BX101" s="54" t="str">
        <f t="shared" ca="1" si="91"/>
        <v/>
      </c>
      <c r="BY101" s="124" t="str">
        <f t="shared" ca="1" si="92"/>
        <v/>
      </c>
      <c r="CA101" s="31" t="str">
        <f t="shared" ca="1" si="93"/>
        <v/>
      </c>
    </row>
    <row r="102" spans="1:79" s="28" customFormat="1" ht="14.1" customHeight="1" x14ac:dyDescent="0.3">
      <c r="A102" s="100" t="str">
        <f t="shared" ca="1" si="94"/>
        <v/>
      </c>
      <c r="B102" s="29"/>
      <c r="C102" s="29" t="s">
        <v>38</v>
      </c>
      <c r="D102" s="29" t="s">
        <v>64</v>
      </c>
      <c r="E102" s="29"/>
      <c r="F102" s="29"/>
      <c r="G102" s="29"/>
      <c r="H102" s="29"/>
      <c r="I102" s="29"/>
      <c r="J102" s="29"/>
      <c r="L102" s="55">
        <v>75</v>
      </c>
      <c r="M102" s="52">
        <f t="shared" si="59"/>
        <v>0</v>
      </c>
      <c r="N102" s="56">
        <f>SUM(N103,N104,N105)</f>
        <v>0</v>
      </c>
      <c r="O102" s="56">
        <f t="shared" ref="O102:R102" si="101">SUM(O103,O104,O105)</f>
        <v>0</v>
      </c>
      <c r="P102" s="56">
        <f t="shared" si="101"/>
        <v>0</v>
      </c>
      <c r="Q102" s="56">
        <f t="shared" si="101"/>
        <v>0</v>
      </c>
      <c r="R102" s="56">
        <f t="shared" si="101"/>
        <v>0</v>
      </c>
      <c r="AB102" s="28">
        <v>102</v>
      </c>
      <c r="AC102" s="107"/>
      <c r="AE102" s="108"/>
      <c r="AF102" s="103"/>
      <c r="AG102" s="103"/>
      <c r="AH102" s="103"/>
      <c r="AI102" s="103"/>
      <c r="AJ102" s="107"/>
      <c r="AO102" s="107"/>
      <c r="AQ102" s="107">
        <f t="shared" si="60"/>
        <v>2</v>
      </c>
      <c r="AR102" s="28">
        <f>IF($AQ103&gt;$AQ102, IFERROR(MATCH($AQ102, $AQ103:$AQ$122, 0)-1, ROW($AR$122)-ROW()), "")</f>
        <v>3</v>
      </c>
      <c r="AS102" s="107">
        <f t="shared" ca="1" si="61"/>
        <v>0</v>
      </c>
      <c r="AT102" s="28">
        <f t="shared" ca="1" si="62"/>
        <v>0</v>
      </c>
      <c r="AU102" s="28">
        <f t="shared" ca="1" si="63"/>
        <v>0</v>
      </c>
      <c r="AV102" s="28">
        <f t="shared" ca="1" si="64"/>
        <v>0</v>
      </c>
      <c r="AW102" s="28">
        <f t="shared" ca="1" si="65"/>
        <v>0</v>
      </c>
      <c r="AX102" s="118">
        <f t="shared" ca="1" si="66"/>
        <v>0</v>
      </c>
      <c r="AY102" s="28">
        <f t="shared" ca="1" si="67"/>
        <v>0</v>
      </c>
      <c r="AZ102" s="28">
        <f t="shared" ca="1" si="68"/>
        <v>0</v>
      </c>
      <c r="BA102" s="28">
        <f t="shared" ca="1" si="69"/>
        <v>0</v>
      </c>
      <c r="BB102" s="28">
        <f t="shared" ca="1" si="70"/>
        <v>0</v>
      </c>
      <c r="BC102" s="113" t="str">
        <f t="shared" ca="1" si="71"/>
        <v/>
      </c>
      <c r="BD102" s="33" t="str">
        <f t="shared" ca="1" si="72"/>
        <v/>
      </c>
      <c r="BE102" s="33" t="str">
        <f t="shared" ca="1" si="73"/>
        <v/>
      </c>
      <c r="BF102" s="33" t="str">
        <f t="shared" ca="1" si="74"/>
        <v/>
      </c>
      <c r="BG102" s="33" t="str">
        <f t="shared" ca="1" si="75"/>
        <v/>
      </c>
      <c r="BH102" s="116" t="str">
        <f t="shared" ca="1" si="76"/>
        <v/>
      </c>
      <c r="BI102" s="33" t="str">
        <f t="shared" ca="1" si="77"/>
        <v/>
      </c>
      <c r="BJ102" s="33" t="str">
        <f t="shared" ca="1" si="78"/>
        <v/>
      </c>
      <c r="BK102" s="33" t="str">
        <f t="shared" ca="1" si="79"/>
        <v/>
      </c>
      <c r="BL102" s="33" t="str">
        <f t="shared" ca="1" si="80"/>
        <v/>
      </c>
      <c r="BM102" s="118" t="str">
        <f t="shared" ca="1" si="81"/>
        <v/>
      </c>
      <c r="BN102" s="28" t="str">
        <f t="shared" ca="1" si="82"/>
        <v/>
      </c>
      <c r="BO102" s="28" t="str">
        <f t="shared" ca="1" si="83"/>
        <v/>
      </c>
      <c r="BP102" s="28" t="str">
        <f t="shared" ca="1" si="84"/>
        <v/>
      </c>
      <c r="BQ102" s="28" t="str">
        <f t="shared" ca="1" si="85"/>
        <v/>
      </c>
      <c r="BR102" s="121" t="str">
        <f t="shared" si="95"/>
        <v/>
      </c>
      <c r="BS102" s="122" t="str">
        <f t="shared" ca="1" si="86"/>
        <v/>
      </c>
      <c r="BT102" s="114" t="str">
        <f t="shared" ca="1" si="87"/>
        <v/>
      </c>
      <c r="BU102" s="54" t="str">
        <f t="shared" ca="1" si="88"/>
        <v/>
      </c>
      <c r="BV102" s="54" t="str">
        <f t="shared" ca="1" si="89"/>
        <v/>
      </c>
      <c r="BW102" s="54" t="str">
        <f t="shared" ca="1" si="90"/>
        <v/>
      </c>
      <c r="BX102" s="54" t="str">
        <f t="shared" ca="1" si="91"/>
        <v/>
      </c>
      <c r="BY102" s="124" t="str">
        <f t="shared" ca="1" si="92"/>
        <v/>
      </c>
      <c r="CA102" s="31" t="str">
        <f t="shared" ca="1" si="93"/>
        <v/>
      </c>
    </row>
    <row r="103" spans="1:79" s="28" customFormat="1" ht="14.1" customHeight="1" x14ac:dyDescent="0.3">
      <c r="A103" s="100" t="str">
        <f t="shared" ca="1" si="94"/>
        <v/>
      </c>
      <c r="B103" s="29"/>
      <c r="C103" s="29" t="s">
        <v>38</v>
      </c>
      <c r="D103" s="29" t="s">
        <v>38</v>
      </c>
      <c r="E103" s="29" t="s">
        <v>65</v>
      </c>
      <c r="F103" s="29"/>
      <c r="G103" s="29"/>
      <c r="H103" s="29"/>
      <c r="I103" s="29"/>
      <c r="J103" s="29"/>
      <c r="L103" s="55">
        <v>750</v>
      </c>
      <c r="M103" s="52">
        <f t="shared" si="59"/>
        <v>0</v>
      </c>
      <c r="N103" s="56"/>
      <c r="O103" s="56"/>
      <c r="P103" s="56"/>
      <c r="Q103" s="56"/>
      <c r="R103" s="56"/>
      <c r="AB103" s="28">
        <v>103</v>
      </c>
      <c r="AC103" s="107"/>
      <c r="AE103" s="108"/>
      <c r="AF103" s="103"/>
      <c r="AG103" s="103"/>
      <c r="AH103" s="103"/>
      <c r="AI103" s="103"/>
      <c r="AJ103" s="107"/>
      <c r="AO103" s="107"/>
      <c r="AQ103" s="107">
        <f t="shared" si="60"/>
        <v>3</v>
      </c>
      <c r="AR103" s="28" t="str">
        <f>IF($AQ104&gt;$AQ103, IFERROR(MATCH($AQ103, $AQ104:$AQ$122, 0)-1, ROW($AR$122)-ROW()), "")</f>
        <v/>
      </c>
      <c r="AS103" s="107">
        <f t="shared" ca="1" si="61"/>
        <v>0</v>
      </c>
      <c r="AT103" s="28">
        <f t="shared" ca="1" si="62"/>
        <v>0</v>
      </c>
      <c r="AU103" s="28">
        <f t="shared" ca="1" si="63"/>
        <v>0</v>
      </c>
      <c r="AV103" s="28">
        <f t="shared" ca="1" si="64"/>
        <v>0</v>
      </c>
      <c r="AW103" s="28">
        <f t="shared" ca="1" si="65"/>
        <v>0</v>
      </c>
      <c r="AX103" s="118">
        <f t="shared" ca="1" si="66"/>
        <v>0</v>
      </c>
      <c r="AY103" s="28">
        <f t="shared" ca="1" si="67"/>
        <v>0</v>
      </c>
      <c r="AZ103" s="28">
        <f t="shared" ca="1" si="68"/>
        <v>0</v>
      </c>
      <c r="BA103" s="28">
        <f t="shared" ca="1" si="69"/>
        <v>0</v>
      </c>
      <c r="BB103" s="28">
        <f t="shared" ca="1" si="70"/>
        <v>0</v>
      </c>
      <c r="BC103" s="113" t="str">
        <f t="shared" ca="1" si="71"/>
        <v/>
      </c>
      <c r="BD103" s="33" t="str">
        <f t="shared" ca="1" si="72"/>
        <v/>
      </c>
      <c r="BE103" s="33" t="str">
        <f t="shared" ca="1" si="73"/>
        <v/>
      </c>
      <c r="BF103" s="33" t="str">
        <f t="shared" ca="1" si="74"/>
        <v/>
      </c>
      <c r="BG103" s="33" t="str">
        <f t="shared" ca="1" si="75"/>
        <v/>
      </c>
      <c r="BH103" s="116" t="str">
        <f t="shared" ca="1" si="76"/>
        <v/>
      </c>
      <c r="BI103" s="33" t="str">
        <f t="shared" ca="1" si="77"/>
        <v/>
      </c>
      <c r="BJ103" s="33" t="str">
        <f t="shared" ca="1" si="78"/>
        <v/>
      </c>
      <c r="BK103" s="33" t="str">
        <f t="shared" ca="1" si="79"/>
        <v/>
      </c>
      <c r="BL103" s="33" t="str">
        <f t="shared" ca="1" si="80"/>
        <v/>
      </c>
      <c r="BM103" s="118" t="str">
        <f t="shared" ca="1" si="81"/>
        <v/>
      </c>
      <c r="BN103" s="28" t="str">
        <f t="shared" ca="1" si="82"/>
        <v/>
      </c>
      <c r="BO103" s="28" t="str">
        <f t="shared" ca="1" si="83"/>
        <v/>
      </c>
      <c r="BP103" s="28" t="str">
        <f t="shared" ca="1" si="84"/>
        <v/>
      </c>
      <c r="BQ103" s="28" t="str">
        <f t="shared" ca="1" si="85"/>
        <v/>
      </c>
      <c r="BR103" s="121" t="str">
        <f t="shared" si="95"/>
        <v/>
      </c>
      <c r="BS103" s="122" t="str">
        <f t="shared" ca="1" si="86"/>
        <v/>
      </c>
      <c r="BT103" s="114" t="str">
        <f t="shared" ca="1" si="87"/>
        <v/>
      </c>
      <c r="BU103" s="54" t="str">
        <f t="shared" ca="1" si="88"/>
        <v/>
      </c>
      <c r="BV103" s="54" t="str">
        <f t="shared" ca="1" si="89"/>
        <v/>
      </c>
      <c r="BW103" s="54" t="str">
        <f t="shared" ca="1" si="90"/>
        <v/>
      </c>
      <c r="BX103" s="54" t="str">
        <f t="shared" ca="1" si="91"/>
        <v/>
      </c>
      <c r="BY103" s="124" t="str">
        <f t="shared" ca="1" si="92"/>
        <v/>
      </c>
      <c r="CA103" s="31" t="str">
        <f t="shared" ca="1" si="93"/>
        <v/>
      </c>
    </row>
    <row r="104" spans="1:79" s="28" customFormat="1" ht="14.1" customHeight="1" x14ac:dyDescent="0.3">
      <c r="A104" s="100" t="str">
        <f t="shared" ca="1" si="94"/>
        <v/>
      </c>
      <c r="B104" s="29"/>
      <c r="C104" s="29" t="s">
        <v>38</v>
      </c>
      <c r="D104" s="29" t="s">
        <v>38</v>
      </c>
      <c r="E104" s="29" t="s">
        <v>66</v>
      </c>
      <c r="F104" s="29"/>
      <c r="G104" s="29"/>
      <c r="H104" s="29"/>
      <c r="I104" s="29"/>
      <c r="J104" s="29"/>
      <c r="L104" s="55">
        <v>751</v>
      </c>
      <c r="M104" s="52">
        <f t="shared" si="59"/>
        <v>0</v>
      </c>
      <c r="N104" s="56"/>
      <c r="O104" s="56"/>
      <c r="P104" s="56"/>
      <c r="Q104" s="56"/>
      <c r="R104" s="56"/>
      <c r="AB104" s="28">
        <v>104</v>
      </c>
      <c r="AC104" s="107"/>
      <c r="AE104" s="108"/>
      <c r="AF104" s="103"/>
      <c r="AG104" s="103"/>
      <c r="AH104" s="103"/>
      <c r="AI104" s="103"/>
      <c r="AJ104" s="107"/>
      <c r="AO104" s="107"/>
      <c r="AQ104" s="107">
        <f t="shared" si="60"/>
        <v>3</v>
      </c>
      <c r="AR104" s="28" t="str">
        <f>IF($AQ105&gt;$AQ104, IFERROR(MATCH($AQ104, $AQ105:$AQ$122, 0)-1, ROW($AR$122)-ROW()), "")</f>
        <v/>
      </c>
      <c r="AS104" s="107">
        <f t="shared" ca="1" si="61"/>
        <v>0</v>
      </c>
      <c r="AT104" s="28">
        <f t="shared" ca="1" si="62"/>
        <v>0</v>
      </c>
      <c r="AU104" s="28">
        <f t="shared" ca="1" si="63"/>
        <v>0</v>
      </c>
      <c r="AV104" s="28">
        <f t="shared" ca="1" si="64"/>
        <v>0</v>
      </c>
      <c r="AW104" s="28">
        <f t="shared" ca="1" si="65"/>
        <v>0</v>
      </c>
      <c r="AX104" s="118">
        <f t="shared" ca="1" si="66"/>
        <v>0</v>
      </c>
      <c r="AY104" s="28">
        <f t="shared" ca="1" si="67"/>
        <v>0</v>
      </c>
      <c r="AZ104" s="28">
        <f t="shared" ca="1" si="68"/>
        <v>0</v>
      </c>
      <c r="BA104" s="28">
        <f t="shared" ca="1" si="69"/>
        <v>0</v>
      </c>
      <c r="BB104" s="28">
        <f t="shared" ca="1" si="70"/>
        <v>0</v>
      </c>
      <c r="BC104" s="113" t="str">
        <f t="shared" ca="1" si="71"/>
        <v/>
      </c>
      <c r="BD104" s="33" t="str">
        <f t="shared" ca="1" si="72"/>
        <v/>
      </c>
      <c r="BE104" s="33" t="str">
        <f t="shared" ca="1" si="73"/>
        <v/>
      </c>
      <c r="BF104" s="33" t="str">
        <f t="shared" ca="1" si="74"/>
        <v/>
      </c>
      <c r="BG104" s="33" t="str">
        <f t="shared" ca="1" si="75"/>
        <v/>
      </c>
      <c r="BH104" s="116" t="str">
        <f t="shared" ca="1" si="76"/>
        <v/>
      </c>
      <c r="BI104" s="33" t="str">
        <f t="shared" ca="1" si="77"/>
        <v/>
      </c>
      <c r="BJ104" s="33" t="str">
        <f t="shared" ca="1" si="78"/>
        <v/>
      </c>
      <c r="BK104" s="33" t="str">
        <f t="shared" ca="1" si="79"/>
        <v/>
      </c>
      <c r="BL104" s="33" t="str">
        <f t="shared" ca="1" si="80"/>
        <v/>
      </c>
      <c r="BM104" s="118" t="str">
        <f t="shared" ca="1" si="81"/>
        <v/>
      </c>
      <c r="BN104" s="28" t="str">
        <f t="shared" ca="1" si="82"/>
        <v/>
      </c>
      <c r="BO104" s="28" t="str">
        <f t="shared" ca="1" si="83"/>
        <v/>
      </c>
      <c r="BP104" s="28" t="str">
        <f t="shared" ca="1" si="84"/>
        <v/>
      </c>
      <c r="BQ104" s="28" t="str">
        <f t="shared" ca="1" si="85"/>
        <v/>
      </c>
      <c r="BR104" s="121" t="str">
        <f t="shared" si="95"/>
        <v/>
      </c>
      <c r="BS104" s="122" t="str">
        <f t="shared" ca="1" si="86"/>
        <v/>
      </c>
      <c r="BT104" s="114" t="str">
        <f t="shared" ca="1" si="87"/>
        <v/>
      </c>
      <c r="BU104" s="54" t="str">
        <f t="shared" ca="1" si="88"/>
        <v/>
      </c>
      <c r="BV104" s="54" t="str">
        <f t="shared" ca="1" si="89"/>
        <v/>
      </c>
      <c r="BW104" s="54" t="str">
        <f t="shared" ca="1" si="90"/>
        <v/>
      </c>
      <c r="BX104" s="54" t="str">
        <f t="shared" ca="1" si="91"/>
        <v/>
      </c>
      <c r="BY104" s="124" t="str">
        <f t="shared" ca="1" si="92"/>
        <v/>
      </c>
      <c r="CA104" s="31" t="str">
        <f t="shared" ca="1" si="93"/>
        <v/>
      </c>
    </row>
    <row r="105" spans="1:79" s="28" customFormat="1" ht="14.1" customHeight="1" x14ac:dyDescent="0.3">
      <c r="A105" s="100" t="str">
        <f t="shared" ca="1" si="94"/>
        <v/>
      </c>
      <c r="B105" s="29"/>
      <c r="C105" s="29" t="s">
        <v>38</v>
      </c>
      <c r="D105" s="29" t="s">
        <v>38</v>
      </c>
      <c r="E105" s="29" t="s">
        <v>67</v>
      </c>
      <c r="F105" s="29"/>
      <c r="G105" s="29"/>
      <c r="H105" s="29"/>
      <c r="I105" s="29"/>
      <c r="J105" s="29"/>
      <c r="L105" s="55" t="s">
        <v>79</v>
      </c>
      <c r="M105" s="52">
        <f t="shared" si="59"/>
        <v>0</v>
      </c>
      <c r="N105" s="56"/>
      <c r="O105" s="56"/>
      <c r="P105" s="56"/>
      <c r="Q105" s="56"/>
      <c r="R105" s="56"/>
      <c r="AB105" s="28">
        <v>105</v>
      </c>
      <c r="AC105" s="107"/>
      <c r="AE105" s="108"/>
      <c r="AF105" s="103"/>
      <c r="AG105" s="103"/>
      <c r="AH105" s="103"/>
      <c r="AI105" s="103"/>
      <c r="AJ105" s="107"/>
      <c r="AO105" s="107"/>
      <c r="AQ105" s="107">
        <f t="shared" si="60"/>
        <v>3</v>
      </c>
      <c r="AR105" s="28" t="str">
        <f>IF($AQ106&gt;$AQ105, IFERROR(MATCH($AQ105, $AQ106:$AQ$122, 0)-1, ROW($AR$122)-ROW()), "")</f>
        <v/>
      </c>
      <c r="AS105" s="107">
        <f t="shared" ca="1" si="61"/>
        <v>0</v>
      </c>
      <c r="AT105" s="28">
        <f t="shared" ca="1" si="62"/>
        <v>0</v>
      </c>
      <c r="AU105" s="28">
        <f t="shared" ca="1" si="63"/>
        <v>0</v>
      </c>
      <c r="AV105" s="28">
        <f t="shared" ca="1" si="64"/>
        <v>0</v>
      </c>
      <c r="AW105" s="28">
        <f t="shared" ca="1" si="65"/>
        <v>0</v>
      </c>
      <c r="AX105" s="118">
        <f t="shared" ca="1" si="66"/>
        <v>0</v>
      </c>
      <c r="AY105" s="28">
        <f t="shared" ca="1" si="67"/>
        <v>0</v>
      </c>
      <c r="AZ105" s="28">
        <f t="shared" ca="1" si="68"/>
        <v>0</v>
      </c>
      <c r="BA105" s="28">
        <f t="shared" ca="1" si="69"/>
        <v>0</v>
      </c>
      <c r="BB105" s="28">
        <f t="shared" ca="1" si="70"/>
        <v>0</v>
      </c>
      <c r="BC105" s="113" t="str">
        <f t="shared" ca="1" si="71"/>
        <v/>
      </c>
      <c r="BD105" s="33" t="str">
        <f t="shared" ca="1" si="72"/>
        <v/>
      </c>
      <c r="BE105" s="33" t="str">
        <f t="shared" ca="1" si="73"/>
        <v/>
      </c>
      <c r="BF105" s="33" t="str">
        <f t="shared" ca="1" si="74"/>
        <v/>
      </c>
      <c r="BG105" s="33" t="str">
        <f t="shared" ca="1" si="75"/>
        <v/>
      </c>
      <c r="BH105" s="116" t="str">
        <f t="shared" ca="1" si="76"/>
        <v/>
      </c>
      <c r="BI105" s="33" t="str">
        <f t="shared" ca="1" si="77"/>
        <v/>
      </c>
      <c r="BJ105" s="33" t="str">
        <f t="shared" ca="1" si="78"/>
        <v/>
      </c>
      <c r="BK105" s="33" t="str">
        <f t="shared" ca="1" si="79"/>
        <v/>
      </c>
      <c r="BL105" s="33" t="str">
        <f t="shared" ca="1" si="80"/>
        <v/>
      </c>
      <c r="BM105" s="118" t="str">
        <f t="shared" ca="1" si="81"/>
        <v/>
      </c>
      <c r="BN105" s="28" t="str">
        <f t="shared" ca="1" si="82"/>
        <v/>
      </c>
      <c r="BO105" s="28" t="str">
        <f t="shared" ca="1" si="83"/>
        <v/>
      </c>
      <c r="BP105" s="28" t="str">
        <f t="shared" ca="1" si="84"/>
        <v/>
      </c>
      <c r="BQ105" s="28" t="str">
        <f t="shared" ca="1" si="85"/>
        <v/>
      </c>
      <c r="BR105" s="121" t="str">
        <f t="shared" si="95"/>
        <v/>
      </c>
      <c r="BS105" s="122" t="str">
        <f t="shared" ca="1" si="86"/>
        <v/>
      </c>
      <c r="BT105" s="114" t="str">
        <f t="shared" ca="1" si="87"/>
        <v/>
      </c>
      <c r="BU105" s="54" t="str">
        <f t="shared" ca="1" si="88"/>
        <v/>
      </c>
      <c r="BV105" s="54" t="str">
        <f t="shared" ca="1" si="89"/>
        <v/>
      </c>
      <c r="BW105" s="54" t="str">
        <f t="shared" ca="1" si="90"/>
        <v/>
      </c>
      <c r="BX105" s="54" t="str">
        <f t="shared" ca="1" si="91"/>
        <v/>
      </c>
      <c r="BY105" s="124" t="str">
        <f t="shared" ca="1" si="92"/>
        <v/>
      </c>
      <c r="CA105" s="31" t="str">
        <f t="shared" ca="1" si="93"/>
        <v/>
      </c>
    </row>
    <row r="106" spans="1:79" s="28" customFormat="1" ht="14.1" customHeight="1" x14ac:dyDescent="0.3">
      <c r="A106" s="100" t="str">
        <f t="shared" ca="1" si="94"/>
        <v/>
      </c>
      <c r="B106" s="29"/>
      <c r="C106" s="29" t="s">
        <v>38</v>
      </c>
      <c r="D106" s="29" t="s">
        <v>68</v>
      </c>
      <c r="E106" s="29"/>
      <c r="F106" s="29"/>
      <c r="G106" s="29"/>
      <c r="H106" s="29"/>
      <c r="I106" s="29"/>
      <c r="J106" s="29"/>
      <c r="L106" s="55" t="s">
        <v>80</v>
      </c>
      <c r="M106" s="52">
        <f t="shared" si="59"/>
        <v>0</v>
      </c>
      <c r="N106" s="56"/>
      <c r="O106" s="56"/>
      <c r="P106" s="56"/>
      <c r="Q106" s="56"/>
      <c r="R106" s="56"/>
      <c r="AB106" s="28">
        <v>106</v>
      </c>
      <c r="AC106" s="107"/>
      <c r="AE106" s="108"/>
      <c r="AF106" s="103"/>
      <c r="AG106" s="103"/>
      <c r="AH106" s="103"/>
      <c r="AI106" s="103"/>
      <c r="AJ106" s="107"/>
      <c r="AO106" s="107"/>
      <c r="AQ106" s="107">
        <f t="shared" si="60"/>
        <v>2</v>
      </c>
      <c r="AR106" s="28" t="str">
        <f>IF($AQ107&gt;$AQ106, IFERROR(MATCH($AQ106, $AQ107:$AQ$122, 0)-1, ROW($AR$122)-ROW()), "")</f>
        <v/>
      </c>
      <c r="AS106" s="107">
        <f t="shared" ca="1" si="61"/>
        <v>0</v>
      </c>
      <c r="AT106" s="28">
        <f t="shared" ca="1" si="62"/>
        <v>0</v>
      </c>
      <c r="AU106" s="28">
        <f t="shared" ca="1" si="63"/>
        <v>0</v>
      </c>
      <c r="AV106" s="28">
        <f t="shared" ca="1" si="64"/>
        <v>0</v>
      </c>
      <c r="AW106" s="28">
        <f t="shared" ca="1" si="65"/>
        <v>0</v>
      </c>
      <c r="AX106" s="118">
        <f t="shared" ca="1" si="66"/>
        <v>0</v>
      </c>
      <c r="AY106" s="28">
        <f t="shared" ca="1" si="67"/>
        <v>0</v>
      </c>
      <c r="AZ106" s="28">
        <f t="shared" ca="1" si="68"/>
        <v>0</v>
      </c>
      <c r="BA106" s="28">
        <f t="shared" ca="1" si="69"/>
        <v>0</v>
      </c>
      <c r="BB106" s="28">
        <f t="shared" ca="1" si="70"/>
        <v>0</v>
      </c>
      <c r="BC106" s="113" t="str">
        <f t="shared" ca="1" si="71"/>
        <v/>
      </c>
      <c r="BD106" s="33" t="str">
        <f t="shared" ca="1" si="72"/>
        <v/>
      </c>
      <c r="BE106" s="33" t="str">
        <f t="shared" ca="1" si="73"/>
        <v/>
      </c>
      <c r="BF106" s="33" t="str">
        <f t="shared" ca="1" si="74"/>
        <v/>
      </c>
      <c r="BG106" s="33" t="str">
        <f t="shared" ca="1" si="75"/>
        <v/>
      </c>
      <c r="BH106" s="116" t="str">
        <f t="shared" ca="1" si="76"/>
        <v/>
      </c>
      <c r="BI106" s="33" t="str">
        <f t="shared" ca="1" si="77"/>
        <v/>
      </c>
      <c r="BJ106" s="33" t="str">
        <f t="shared" ca="1" si="78"/>
        <v/>
      </c>
      <c r="BK106" s="33" t="str">
        <f t="shared" ca="1" si="79"/>
        <v/>
      </c>
      <c r="BL106" s="33" t="str">
        <f t="shared" ca="1" si="80"/>
        <v/>
      </c>
      <c r="BM106" s="118" t="str">
        <f t="shared" ca="1" si="81"/>
        <v/>
      </c>
      <c r="BN106" s="28" t="str">
        <f t="shared" ca="1" si="82"/>
        <v/>
      </c>
      <c r="BO106" s="28" t="str">
        <f t="shared" ca="1" si="83"/>
        <v/>
      </c>
      <c r="BP106" s="28" t="str">
        <f t="shared" ca="1" si="84"/>
        <v/>
      </c>
      <c r="BQ106" s="28" t="str">
        <f t="shared" ca="1" si="85"/>
        <v/>
      </c>
      <c r="BR106" s="121" t="str">
        <f t="shared" si="95"/>
        <v/>
      </c>
      <c r="BS106" s="122" t="str">
        <f t="shared" ca="1" si="86"/>
        <v/>
      </c>
      <c r="BT106" s="114" t="str">
        <f t="shared" ca="1" si="87"/>
        <v/>
      </c>
      <c r="BU106" s="54" t="str">
        <f t="shared" ca="1" si="88"/>
        <v/>
      </c>
      <c r="BV106" s="54" t="str">
        <f t="shared" ca="1" si="89"/>
        <v/>
      </c>
      <c r="BW106" s="54" t="str">
        <f t="shared" ca="1" si="90"/>
        <v/>
      </c>
      <c r="BX106" s="54" t="str">
        <f t="shared" ca="1" si="91"/>
        <v/>
      </c>
      <c r="BY106" s="124" t="str">
        <f t="shared" ca="1" si="92"/>
        <v/>
      </c>
      <c r="CA106" s="31" t="str">
        <f t="shared" ca="1" si="93"/>
        <v/>
      </c>
    </row>
    <row r="107" spans="1:79" s="28" customFormat="1" ht="14.1" customHeight="1" x14ac:dyDescent="0.3">
      <c r="A107" s="100" t="str">
        <f t="shared" ca="1" si="94"/>
        <v/>
      </c>
      <c r="B107" s="29"/>
      <c r="C107" s="29" t="s">
        <v>69</v>
      </c>
      <c r="D107" s="29"/>
      <c r="E107" s="29"/>
      <c r="F107" s="29"/>
      <c r="G107" s="29"/>
      <c r="H107" s="29"/>
      <c r="I107" s="29"/>
      <c r="J107" s="29"/>
      <c r="L107" s="55" t="s">
        <v>81</v>
      </c>
      <c r="M107" s="52">
        <f t="shared" si="59"/>
        <v>0</v>
      </c>
      <c r="N107" s="56">
        <f>SUM(N108,N112)</f>
        <v>0</v>
      </c>
      <c r="O107" s="56">
        <f t="shared" ref="O107:R107" si="102">SUM(O108,O112)</f>
        <v>0</v>
      </c>
      <c r="P107" s="56">
        <f t="shared" si="102"/>
        <v>0</v>
      </c>
      <c r="Q107" s="56">
        <f t="shared" si="102"/>
        <v>0</v>
      </c>
      <c r="R107" s="56">
        <f t="shared" si="102"/>
        <v>0</v>
      </c>
      <c r="AB107" s="28">
        <v>107</v>
      </c>
      <c r="AC107" s="107"/>
      <c r="AE107" s="108"/>
      <c r="AF107" s="103"/>
      <c r="AG107" s="103"/>
      <c r="AH107" s="103"/>
      <c r="AI107" s="103"/>
      <c r="AJ107" s="107"/>
      <c r="AO107" s="107"/>
      <c r="AQ107" s="107">
        <f t="shared" si="60"/>
        <v>1</v>
      </c>
      <c r="AR107" s="28">
        <f>IF($AQ108&gt;$AQ107, IFERROR(MATCH($AQ107, $AQ108:$AQ$122, 0)-1, ROW($AR$122)-ROW()), "")</f>
        <v>5</v>
      </c>
      <c r="AS107" s="107">
        <f t="shared" ca="1" si="61"/>
        <v>0</v>
      </c>
      <c r="AT107" s="28">
        <f t="shared" ca="1" si="62"/>
        <v>0</v>
      </c>
      <c r="AU107" s="28">
        <f t="shared" ca="1" si="63"/>
        <v>0</v>
      </c>
      <c r="AV107" s="28">
        <f t="shared" ca="1" si="64"/>
        <v>0</v>
      </c>
      <c r="AW107" s="28">
        <f t="shared" ca="1" si="65"/>
        <v>0</v>
      </c>
      <c r="AX107" s="118">
        <f t="shared" ca="1" si="66"/>
        <v>0</v>
      </c>
      <c r="AY107" s="28">
        <f t="shared" ca="1" si="67"/>
        <v>0</v>
      </c>
      <c r="AZ107" s="28">
        <f t="shared" ca="1" si="68"/>
        <v>0</v>
      </c>
      <c r="BA107" s="28">
        <f t="shared" ca="1" si="69"/>
        <v>0</v>
      </c>
      <c r="BB107" s="28">
        <f t="shared" ca="1" si="70"/>
        <v>0</v>
      </c>
      <c r="BC107" s="113" t="str">
        <f t="shared" ca="1" si="71"/>
        <v/>
      </c>
      <c r="BD107" s="33" t="str">
        <f t="shared" ca="1" si="72"/>
        <v/>
      </c>
      <c r="BE107" s="33" t="str">
        <f t="shared" ca="1" si="73"/>
        <v/>
      </c>
      <c r="BF107" s="33" t="str">
        <f t="shared" ca="1" si="74"/>
        <v/>
      </c>
      <c r="BG107" s="33" t="str">
        <f t="shared" ca="1" si="75"/>
        <v/>
      </c>
      <c r="BH107" s="116" t="str">
        <f t="shared" ca="1" si="76"/>
        <v/>
      </c>
      <c r="BI107" s="33" t="str">
        <f t="shared" ca="1" si="77"/>
        <v/>
      </c>
      <c r="BJ107" s="33" t="str">
        <f t="shared" ca="1" si="78"/>
        <v/>
      </c>
      <c r="BK107" s="33" t="str">
        <f t="shared" ca="1" si="79"/>
        <v/>
      </c>
      <c r="BL107" s="33" t="str">
        <f t="shared" ca="1" si="80"/>
        <v/>
      </c>
      <c r="BM107" s="118" t="str">
        <f t="shared" ca="1" si="81"/>
        <v/>
      </c>
      <c r="BN107" s="28" t="str">
        <f t="shared" ca="1" si="82"/>
        <v/>
      </c>
      <c r="BO107" s="28" t="str">
        <f t="shared" ca="1" si="83"/>
        <v/>
      </c>
      <c r="BP107" s="28" t="str">
        <f t="shared" ca="1" si="84"/>
        <v/>
      </c>
      <c r="BQ107" s="28" t="str">
        <f t="shared" ca="1" si="85"/>
        <v/>
      </c>
      <c r="BR107" s="121" t="str">
        <f t="shared" si="95"/>
        <v/>
      </c>
      <c r="BS107" s="122" t="str">
        <f t="shared" ca="1" si="86"/>
        <v/>
      </c>
      <c r="BT107" s="114" t="str">
        <f t="shared" ca="1" si="87"/>
        <v/>
      </c>
      <c r="BU107" s="54" t="str">
        <f t="shared" ca="1" si="88"/>
        <v/>
      </c>
      <c r="BV107" s="54" t="str">
        <f t="shared" ca="1" si="89"/>
        <v/>
      </c>
      <c r="BW107" s="54" t="str">
        <f t="shared" ca="1" si="90"/>
        <v/>
      </c>
      <c r="BX107" s="54" t="str">
        <f t="shared" ca="1" si="91"/>
        <v/>
      </c>
      <c r="BY107" s="124" t="str">
        <f t="shared" ca="1" si="92"/>
        <v/>
      </c>
      <c r="CA107" s="31" t="str">
        <f t="shared" ca="1" si="93"/>
        <v/>
      </c>
    </row>
    <row r="108" spans="1:79" s="28" customFormat="1" ht="14.1" customHeight="1" x14ac:dyDescent="0.3">
      <c r="A108" s="100" t="str">
        <f t="shared" ca="1" si="94"/>
        <v/>
      </c>
      <c r="B108" s="29"/>
      <c r="C108" s="29" t="s">
        <v>38</v>
      </c>
      <c r="D108" s="29" t="s">
        <v>70</v>
      </c>
      <c r="E108" s="29"/>
      <c r="F108" s="29"/>
      <c r="G108" s="29"/>
      <c r="H108" s="29"/>
      <c r="I108" s="29"/>
      <c r="J108" s="29"/>
      <c r="L108" s="55">
        <v>65</v>
      </c>
      <c r="M108" s="52">
        <f t="shared" si="59"/>
        <v>0</v>
      </c>
      <c r="N108" s="56">
        <f>SUM(N109,N110,N111)</f>
        <v>0</v>
      </c>
      <c r="O108" s="56">
        <f t="shared" ref="O108:R108" si="103">SUM(O109,O110,O111)</f>
        <v>0</v>
      </c>
      <c r="P108" s="56">
        <f t="shared" si="103"/>
        <v>0</v>
      </c>
      <c r="Q108" s="56">
        <f t="shared" si="103"/>
        <v>0</v>
      </c>
      <c r="R108" s="56">
        <f t="shared" si="103"/>
        <v>0</v>
      </c>
      <c r="AB108" s="28">
        <v>108</v>
      </c>
      <c r="AC108" s="107"/>
      <c r="AE108" s="108"/>
      <c r="AF108" s="103"/>
      <c r="AG108" s="103"/>
      <c r="AH108" s="103"/>
      <c r="AI108" s="103"/>
      <c r="AJ108" s="107"/>
      <c r="AO108" s="107"/>
      <c r="AQ108" s="107">
        <f t="shared" si="60"/>
        <v>2</v>
      </c>
      <c r="AR108" s="28">
        <f>IF($AQ109&gt;$AQ108, IFERROR(MATCH($AQ108, $AQ109:$AQ$122, 0)-1, ROW($AR$122)-ROW()), "")</f>
        <v>3</v>
      </c>
      <c r="AS108" s="107">
        <f t="shared" ca="1" si="61"/>
        <v>0</v>
      </c>
      <c r="AT108" s="28">
        <f t="shared" ca="1" si="62"/>
        <v>0</v>
      </c>
      <c r="AU108" s="28">
        <f t="shared" ca="1" si="63"/>
        <v>0</v>
      </c>
      <c r="AV108" s="28">
        <f t="shared" ca="1" si="64"/>
        <v>0</v>
      </c>
      <c r="AW108" s="28">
        <f t="shared" ca="1" si="65"/>
        <v>0</v>
      </c>
      <c r="AX108" s="118">
        <f t="shared" ca="1" si="66"/>
        <v>0</v>
      </c>
      <c r="AY108" s="28">
        <f t="shared" ca="1" si="67"/>
        <v>0</v>
      </c>
      <c r="AZ108" s="28">
        <f t="shared" ca="1" si="68"/>
        <v>0</v>
      </c>
      <c r="BA108" s="28">
        <f t="shared" ca="1" si="69"/>
        <v>0</v>
      </c>
      <c r="BB108" s="28">
        <f t="shared" ca="1" si="70"/>
        <v>0</v>
      </c>
      <c r="BC108" s="113" t="str">
        <f t="shared" ca="1" si="71"/>
        <v/>
      </c>
      <c r="BD108" s="33" t="str">
        <f t="shared" ca="1" si="72"/>
        <v/>
      </c>
      <c r="BE108" s="33" t="str">
        <f t="shared" ca="1" si="73"/>
        <v/>
      </c>
      <c r="BF108" s="33" t="str">
        <f t="shared" ca="1" si="74"/>
        <v/>
      </c>
      <c r="BG108" s="33" t="str">
        <f t="shared" ca="1" si="75"/>
        <v/>
      </c>
      <c r="BH108" s="116" t="str">
        <f t="shared" ca="1" si="76"/>
        <v/>
      </c>
      <c r="BI108" s="33" t="str">
        <f t="shared" ca="1" si="77"/>
        <v/>
      </c>
      <c r="BJ108" s="33" t="str">
        <f t="shared" ca="1" si="78"/>
        <v/>
      </c>
      <c r="BK108" s="33" t="str">
        <f t="shared" ca="1" si="79"/>
        <v/>
      </c>
      <c r="BL108" s="33" t="str">
        <f t="shared" ca="1" si="80"/>
        <v/>
      </c>
      <c r="BM108" s="118" t="str">
        <f t="shared" ca="1" si="81"/>
        <v/>
      </c>
      <c r="BN108" s="28" t="str">
        <f t="shared" ca="1" si="82"/>
        <v/>
      </c>
      <c r="BO108" s="28" t="str">
        <f t="shared" ca="1" si="83"/>
        <v/>
      </c>
      <c r="BP108" s="28" t="str">
        <f t="shared" ca="1" si="84"/>
        <v/>
      </c>
      <c r="BQ108" s="28" t="str">
        <f t="shared" ca="1" si="85"/>
        <v/>
      </c>
      <c r="BR108" s="121" t="str">
        <f t="shared" si="95"/>
        <v/>
      </c>
      <c r="BS108" s="122" t="str">
        <f t="shared" ca="1" si="86"/>
        <v/>
      </c>
      <c r="BT108" s="114" t="str">
        <f t="shared" ca="1" si="87"/>
        <v/>
      </c>
      <c r="BU108" s="54" t="str">
        <f t="shared" ca="1" si="88"/>
        <v/>
      </c>
      <c r="BV108" s="54" t="str">
        <f t="shared" ca="1" si="89"/>
        <v/>
      </c>
      <c r="BW108" s="54" t="str">
        <f t="shared" ca="1" si="90"/>
        <v/>
      </c>
      <c r="BX108" s="54" t="str">
        <f t="shared" ca="1" si="91"/>
        <v/>
      </c>
      <c r="BY108" s="124" t="str">
        <f t="shared" ca="1" si="92"/>
        <v/>
      </c>
      <c r="CA108" s="31" t="str">
        <f t="shared" ca="1" si="93"/>
        <v/>
      </c>
    </row>
    <row r="109" spans="1:79" s="28" customFormat="1" ht="14.1" customHeight="1" x14ac:dyDescent="0.3">
      <c r="A109" s="100" t="str">
        <f t="shared" ca="1" si="94"/>
        <v/>
      </c>
      <c r="B109" s="29"/>
      <c r="C109" s="29" t="s">
        <v>38</v>
      </c>
      <c r="D109" s="29" t="s">
        <v>38</v>
      </c>
      <c r="E109" s="29" t="s">
        <v>71</v>
      </c>
      <c r="F109" s="29"/>
      <c r="G109" s="29"/>
      <c r="H109" s="29"/>
      <c r="I109" s="29"/>
      <c r="J109" s="29"/>
      <c r="L109" s="55">
        <v>650</v>
      </c>
      <c r="M109" s="52">
        <f t="shared" si="59"/>
        <v>0</v>
      </c>
      <c r="N109" s="56"/>
      <c r="O109" s="56"/>
      <c r="P109" s="56"/>
      <c r="Q109" s="56"/>
      <c r="R109" s="56"/>
      <c r="AB109" s="28">
        <v>109</v>
      </c>
      <c r="AC109" s="107"/>
      <c r="AE109" s="108"/>
      <c r="AF109" s="103"/>
      <c r="AG109" s="103"/>
      <c r="AH109" s="103"/>
      <c r="AI109" s="103"/>
      <c r="AJ109" s="107"/>
      <c r="AO109" s="107"/>
      <c r="AQ109" s="107">
        <f t="shared" si="60"/>
        <v>3</v>
      </c>
      <c r="AR109" s="28" t="str">
        <f>IF($AQ110&gt;$AQ109, IFERROR(MATCH($AQ109, $AQ110:$AQ$122, 0)-1, ROW($AR$122)-ROW()), "")</f>
        <v/>
      </c>
      <c r="AS109" s="107">
        <f t="shared" ca="1" si="61"/>
        <v>0</v>
      </c>
      <c r="AT109" s="28">
        <f t="shared" ca="1" si="62"/>
        <v>0</v>
      </c>
      <c r="AU109" s="28">
        <f t="shared" ca="1" si="63"/>
        <v>0</v>
      </c>
      <c r="AV109" s="28">
        <f t="shared" ca="1" si="64"/>
        <v>0</v>
      </c>
      <c r="AW109" s="28">
        <f t="shared" ca="1" si="65"/>
        <v>0</v>
      </c>
      <c r="AX109" s="118">
        <f t="shared" ca="1" si="66"/>
        <v>0</v>
      </c>
      <c r="AY109" s="28">
        <f t="shared" ca="1" si="67"/>
        <v>0</v>
      </c>
      <c r="AZ109" s="28">
        <f t="shared" ca="1" si="68"/>
        <v>0</v>
      </c>
      <c r="BA109" s="28">
        <f t="shared" ca="1" si="69"/>
        <v>0</v>
      </c>
      <c r="BB109" s="28">
        <f t="shared" ca="1" si="70"/>
        <v>0</v>
      </c>
      <c r="BC109" s="113" t="str">
        <f t="shared" ca="1" si="71"/>
        <v/>
      </c>
      <c r="BD109" s="33" t="str">
        <f t="shared" ca="1" si="72"/>
        <v/>
      </c>
      <c r="BE109" s="33" t="str">
        <f t="shared" ca="1" si="73"/>
        <v/>
      </c>
      <c r="BF109" s="33" t="str">
        <f t="shared" ca="1" si="74"/>
        <v/>
      </c>
      <c r="BG109" s="33" t="str">
        <f t="shared" ca="1" si="75"/>
        <v/>
      </c>
      <c r="BH109" s="116" t="str">
        <f t="shared" ca="1" si="76"/>
        <v/>
      </c>
      <c r="BI109" s="33" t="str">
        <f t="shared" ca="1" si="77"/>
        <v/>
      </c>
      <c r="BJ109" s="33" t="str">
        <f t="shared" ca="1" si="78"/>
        <v/>
      </c>
      <c r="BK109" s="33" t="str">
        <f t="shared" ca="1" si="79"/>
        <v/>
      </c>
      <c r="BL109" s="33" t="str">
        <f t="shared" ca="1" si="80"/>
        <v/>
      </c>
      <c r="BM109" s="118" t="str">
        <f t="shared" ca="1" si="81"/>
        <v/>
      </c>
      <c r="BN109" s="28" t="str">
        <f t="shared" ca="1" si="82"/>
        <v/>
      </c>
      <c r="BO109" s="28" t="str">
        <f t="shared" ca="1" si="83"/>
        <v/>
      </c>
      <c r="BP109" s="28" t="str">
        <f t="shared" ca="1" si="84"/>
        <v/>
      </c>
      <c r="BQ109" s="28" t="str">
        <f t="shared" ca="1" si="85"/>
        <v/>
      </c>
      <c r="BR109" s="121" t="str">
        <f t="shared" si="95"/>
        <v/>
      </c>
      <c r="BS109" s="122" t="str">
        <f t="shared" ca="1" si="86"/>
        <v/>
      </c>
      <c r="BT109" s="114" t="str">
        <f t="shared" ca="1" si="87"/>
        <v/>
      </c>
      <c r="BU109" s="54" t="str">
        <f t="shared" ca="1" si="88"/>
        <v/>
      </c>
      <c r="BV109" s="54" t="str">
        <f t="shared" ca="1" si="89"/>
        <v/>
      </c>
      <c r="BW109" s="54" t="str">
        <f t="shared" ca="1" si="90"/>
        <v/>
      </c>
      <c r="BX109" s="54" t="str">
        <f t="shared" ca="1" si="91"/>
        <v/>
      </c>
      <c r="BY109" s="124" t="str">
        <f t="shared" ca="1" si="92"/>
        <v/>
      </c>
      <c r="CA109" s="31" t="str">
        <f t="shared" ca="1" si="93"/>
        <v/>
      </c>
    </row>
    <row r="110" spans="1:79" s="28" customFormat="1" ht="28.5" customHeight="1" x14ac:dyDescent="0.3">
      <c r="A110" s="100" t="str">
        <f t="shared" ca="1" si="94"/>
        <v/>
      </c>
      <c r="B110" s="29"/>
      <c r="C110" s="29" t="s">
        <v>38</v>
      </c>
      <c r="D110" s="29" t="s">
        <v>38</v>
      </c>
      <c r="E110" s="286" t="s">
        <v>72</v>
      </c>
      <c r="F110" s="286"/>
      <c r="G110" s="286"/>
      <c r="H110" s="286"/>
      <c r="I110" s="286"/>
      <c r="J110" s="286"/>
      <c r="K110" s="286"/>
      <c r="L110" s="55">
        <v>651</v>
      </c>
      <c r="M110" s="52">
        <f t="shared" si="59"/>
        <v>0</v>
      </c>
      <c r="N110" s="56"/>
      <c r="O110" s="56"/>
      <c r="P110" s="56"/>
      <c r="Q110" s="56"/>
      <c r="R110" s="56"/>
      <c r="AB110" s="28">
        <v>110</v>
      </c>
      <c r="AC110" s="107">
        <v>1</v>
      </c>
      <c r="AE110" s="108"/>
      <c r="AF110" s="103"/>
      <c r="AG110" s="103"/>
      <c r="AH110" s="103"/>
      <c r="AI110" s="103"/>
      <c r="AJ110" s="107"/>
      <c r="AO110" s="107"/>
      <c r="AQ110" s="107">
        <f t="shared" si="60"/>
        <v>3</v>
      </c>
      <c r="AR110" s="28" t="str">
        <f>IF($AQ111&gt;$AQ110, IFERROR(MATCH($AQ110, $AQ111:$AQ$122, 0)-1, ROW($AR$122)-ROW()), "")</f>
        <v/>
      </c>
      <c r="AS110" s="107">
        <f t="shared" ca="1" si="61"/>
        <v>0</v>
      </c>
      <c r="AT110" s="28">
        <f t="shared" ca="1" si="62"/>
        <v>0</v>
      </c>
      <c r="AU110" s="28">
        <f t="shared" ca="1" si="63"/>
        <v>0</v>
      </c>
      <c r="AV110" s="28">
        <f t="shared" ca="1" si="64"/>
        <v>0</v>
      </c>
      <c r="AW110" s="28">
        <f t="shared" ca="1" si="65"/>
        <v>0</v>
      </c>
      <c r="AX110" s="118">
        <f t="shared" ca="1" si="66"/>
        <v>0</v>
      </c>
      <c r="AY110" s="28">
        <f t="shared" ca="1" si="67"/>
        <v>0</v>
      </c>
      <c r="AZ110" s="28">
        <f t="shared" ca="1" si="68"/>
        <v>0</v>
      </c>
      <c r="BA110" s="28">
        <f t="shared" ca="1" si="69"/>
        <v>0</v>
      </c>
      <c r="BB110" s="28">
        <f t="shared" ca="1" si="70"/>
        <v>0</v>
      </c>
      <c r="BC110" s="113" t="str">
        <f t="shared" ca="1" si="71"/>
        <v/>
      </c>
      <c r="BD110" s="33" t="str">
        <f t="shared" ca="1" si="72"/>
        <v/>
      </c>
      <c r="BE110" s="33" t="str">
        <f t="shared" ca="1" si="73"/>
        <v/>
      </c>
      <c r="BF110" s="33" t="str">
        <f t="shared" ca="1" si="74"/>
        <v/>
      </c>
      <c r="BG110" s="33" t="str">
        <f t="shared" ca="1" si="75"/>
        <v/>
      </c>
      <c r="BH110" s="116" t="str">
        <f t="shared" ca="1" si="76"/>
        <v/>
      </c>
      <c r="BI110" s="33" t="str">
        <f t="shared" ca="1" si="77"/>
        <v/>
      </c>
      <c r="BJ110" s="33" t="str">
        <f t="shared" ca="1" si="78"/>
        <v/>
      </c>
      <c r="BK110" s="33" t="str">
        <f t="shared" ca="1" si="79"/>
        <v/>
      </c>
      <c r="BL110" s="33" t="str">
        <f t="shared" ca="1" si="80"/>
        <v/>
      </c>
      <c r="BM110" s="118" t="str">
        <f t="shared" ca="1" si="81"/>
        <v/>
      </c>
      <c r="BN110" s="28" t="str">
        <f t="shared" ca="1" si="82"/>
        <v/>
      </c>
      <c r="BO110" s="28" t="str">
        <f t="shared" ca="1" si="83"/>
        <v/>
      </c>
      <c r="BP110" s="28" t="str">
        <f t="shared" ca="1" si="84"/>
        <v/>
      </c>
      <c r="BQ110" s="28" t="str">
        <f t="shared" ca="1" si="85"/>
        <v/>
      </c>
      <c r="BR110" s="121" t="str">
        <f t="shared" si="95"/>
        <v/>
      </c>
      <c r="BS110" s="122" t="str">
        <f t="shared" ca="1" si="86"/>
        <v/>
      </c>
      <c r="BT110" s="114" t="str">
        <f t="shared" ca="1" si="87"/>
        <v/>
      </c>
      <c r="BU110" s="54" t="str">
        <f t="shared" ca="1" si="88"/>
        <v/>
      </c>
      <c r="BV110" s="54" t="str">
        <f t="shared" ca="1" si="89"/>
        <v/>
      </c>
      <c r="BW110" s="54" t="str">
        <f t="shared" ca="1" si="90"/>
        <v/>
      </c>
      <c r="BX110" s="54" t="str">
        <f t="shared" ca="1" si="91"/>
        <v/>
      </c>
      <c r="BY110" s="124" t="str">
        <f t="shared" ca="1" si="92"/>
        <v/>
      </c>
      <c r="CA110" s="31" t="str">
        <f t="shared" ca="1" si="93"/>
        <v/>
      </c>
    </row>
    <row r="111" spans="1:79" s="28" customFormat="1" ht="14.1" customHeight="1" x14ac:dyDescent="0.3">
      <c r="A111" s="100" t="str">
        <f t="shared" ca="1" si="94"/>
        <v/>
      </c>
      <c r="B111" s="29"/>
      <c r="C111" s="29" t="s">
        <v>38</v>
      </c>
      <c r="D111" s="29" t="s">
        <v>38</v>
      </c>
      <c r="E111" s="29" t="s">
        <v>73</v>
      </c>
      <c r="F111" s="29"/>
      <c r="G111" s="29"/>
      <c r="H111" s="29"/>
      <c r="I111" s="29"/>
      <c r="J111" s="29"/>
      <c r="L111" s="55" t="s">
        <v>82</v>
      </c>
      <c r="M111" s="52">
        <f t="shared" si="59"/>
        <v>0</v>
      </c>
      <c r="N111" s="56"/>
      <c r="O111" s="56"/>
      <c r="P111" s="56"/>
      <c r="Q111" s="56"/>
      <c r="R111" s="56"/>
      <c r="AB111" s="28">
        <v>111</v>
      </c>
      <c r="AC111" s="107"/>
      <c r="AE111" s="108"/>
      <c r="AF111" s="103"/>
      <c r="AG111" s="103"/>
      <c r="AH111" s="103"/>
      <c r="AI111" s="103"/>
      <c r="AJ111" s="107"/>
      <c r="AO111" s="107"/>
      <c r="AQ111" s="107">
        <f t="shared" si="60"/>
        <v>3</v>
      </c>
      <c r="AR111" s="28" t="str">
        <f>IF($AQ112&gt;$AQ111, IFERROR(MATCH($AQ111, $AQ112:$AQ$122, 0)-1, ROW($AR$122)-ROW()), "")</f>
        <v/>
      </c>
      <c r="AS111" s="107">
        <f t="shared" ca="1" si="61"/>
        <v>0</v>
      </c>
      <c r="AT111" s="28">
        <f t="shared" ca="1" si="62"/>
        <v>0</v>
      </c>
      <c r="AU111" s="28">
        <f t="shared" ca="1" si="63"/>
        <v>0</v>
      </c>
      <c r="AV111" s="28">
        <f t="shared" ca="1" si="64"/>
        <v>0</v>
      </c>
      <c r="AW111" s="28">
        <f t="shared" ca="1" si="65"/>
        <v>0</v>
      </c>
      <c r="AX111" s="118">
        <f t="shared" ca="1" si="66"/>
        <v>0</v>
      </c>
      <c r="AY111" s="28">
        <f t="shared" ca="1" si="67"/>
        <v>0</v>
      </c>
      <c r="AZ111" s="28">
        <f t="shared" ca="1" si="68"/>
        <v>0</v>
      </c>
      <c r="BA111" s="28">
        <f t="shared" ca="1" si="69"/>
        <v>0</v>
      </c>
      <c r="BB111" s="28">
        <f t="shared" ca="1" si="70"/>
        <v>0</v>
      </c>
      <c r="BC111" s="113" t="str">
        <f t="shared" ca="1" si="71"/>
        <v/>
      </c>
      <c r="BD111" s="33" t="str">
        <f t="shared" ca="1" si="72"/>
        <v/>
      </c>
      <c r="BE111" s="33" t="str">
        <f t="shared" ca="1" si="73"/>
        <v/>
      </c>
      <c r="BF111" s="33" t="str">
        <f t="shared" ca="1" si="74"/>
        <v/>
      </c>
      <c r="BG111" s="33" t="str">
        <f t="shared" ca="1" si="75"/>
        <v/>
      </c>
      <c r="BH111" s="116" t="str">
        <f t="shared" ca="1" si="76"/>
        <v/>
      </c>
      <c r="BI111" s="33" t="str">
        <f t="shared" ca="1" si="77"/>
        <v/>
      </c>
      <c r="BJ111" s="33" t="str">
        <f t="shared" ca="1" si="78"/>
        <v/>
      </c>
      <c r="BK111" s="33" t="str">
        <f t="shared" ca="1" si="79"/>
        <v/>
      </c>
      <c r="BL111" s="33" t="str">
        <f t="shared" ca="1" si="80"/>
        <v/>
      </c>
      <c r="BM111" s="118" t="str">
        <f t="shared" ca="1" si="81"/>
        <v/>
      </c>
      <c r="BN111" s="28" t="str">
        <f t="shared" ca="1" si="82"/>
        <v/>
      </c>
      <c r="BO111" s="28" t="str">
        <f t="shared" ca="1" si="83"/>
        <v/>
      </c>
      <c r="BP111" s="28" t="str">
        <f t="shared" ca="1" si="84"/>
        <v/>
      </c>
      <c r="BQ111" s="28" t="str">
        <f t="shared" ca="1" si="85"/>
        <v/>
      </c>
      <c r="BR111" s="121" t="str">
        <f t="shared" si="95"/>
        <v/>
      </c>
      <c r="BS111" s="122" t="str">
        <f t="shared" ca="1" si="86"/>
        <v/>
      </c>
      <c r="BT111" s="114" t="str">
        <f t="shared" ca="1" si="87"/>
        <v/>
      </c>
      <c r="BU111" s="54" t="str">
        <f t="shared" ca="1" si="88"/>
        <v/>
      </c>
      <c r="BV111" s="54" t="str">
        <f t="shared" ca="1" si="89"/>
        <v/>
      </c>
      <c r="BW111" s="54" t="str">
        <f t="shared" ca="1" si="90"/>
        <v/>
      </c>
      <c r="BX111" s="54" t="str">
        <f t="shared" ca="1" si="91"/>
        <v/>
      </c>
      <c r="BY111" s="124" t="str">
        <f t="shared" ca="1" si="92"/>
        <v/>
      </c>
      <c r="CA111" s="31" t="str">
        <f t="shared" ca="1" si="93"/>
        <v/>
      </c>
    </row>
    <row r="112" spans="1:79" s="28" customFormat="1" ht="14.1" customHeight="1" x14ac:dyDescent="0.3">
      <c r="A112" s="100" t="str">
        <f t="shared" ca="1" si="94"/>
        <v/>
      </c>
      <c r="B112" s="29"/>
      <c r="C112" s="29" t="s">
        <v>38</v>
      </c>
      <c r="D112" s="29" t="s">
        <v>74</v>
      </c>
      <c r="E112" s="29"/>
      <c r="F112" s="29"/>
      <c r="G112" s="29"/>
      <c r="H112" s="29"/>
      <c r="I112" s="29"/>
      <c r="J112" s="29"/>
      <c r="L112" s="55" t="s">
        <v>83</v>
      </c>
      <c r="M112" s="52">
        <f t="shared" si="59"/>
        <v>0</v>
      </c>
      <c r="N112" s="56"/>
      <c r="O112" s="56"/>
      <c r="P112" s="56"/>
      <c r="Q112" s="56"/>
      <c r="R112" s="56"/>
      <c r="AB112" s="28">
        <v>112</v>
      </c>
      <c r="AC112" s="107"/>
      <c r="AE112" s="108"/>
      <c r="AF112" s="103"/>
      <c r="AG112" s="103"/>
      <c r="AH112" s="103"/>
      <c r="AI112" s="103"/>
      <c r="AJ112" s="107"/>
      <c r="AO112" s="107"/>
      <c r="AQ112" s="107">
        <f t="shared" si="60"/>
        <v>2</v>
      </c>
      <c r="AR112" s="28" t="str">
        <f>IF($AQ113&gt;$AQ112, IFERROR(MATCH($AQ112, $AQ113:$AQ$122, 0)-1, ROW($AR$122)-ROW()), "")</f>
        <v/>
      </c>
      <c r="AS112" s="107">
        <f t="shared" ca="1" si="61"/>
        <v>0</v>
      </c>
      <c r="AT112" s="28">
        <f t="shared" ca="1" si="62"/>
        <v>0</v>
      </c>
      <c r="AU112" s="28">
        <f t="shared" ca="1" si="63"/>
        <v>0</v>
      </c>
      <c r="AV112" s="28">
        <f t="shared" ca="1" si="64"/>
        <v>0</v>
      </c>
      <c r="AW112" s="28">
        <f t="shared" ca="1" si="65"/>
        <v>0</v>
      </c>
      <c r="AX112" s="118">
        <f t="shared" ca="1" si="66"/>
        <v>0</v>
      </c>
      <c r="AY112" s="28">
        <f t="shared" ca="1" si="67"/>
        <v>0</v>
      </c>
      <c r="AZ112" s="28">
        <f t="shared" ca="1" si="68"/>
        <v>0</v>
      </c>
      <c r="BA112" s="28">
        <f t="shared" ca="1" si="69"/>
        <v>0</v>
      </c>
      <c r="BB112" s="28">
        <f t="shared" ca="1" si="70"/>
        <v>0</v>
      </c>
      <c r="BC112" s="113" t="str">
        <f t="shared" ca="1" si="71"/>
        <v/>
      </c>
      <c r="BD112" s="33" t="str">
        <f t="shared" ca="1" si="72"/>
        <v/>
      </c>
      <c r="BE112" s="33" t="str">
        <f t="shared" ca="1" si="73"/>
        <v/>
      </c>
      <c r="BF112" s="33" t="str">
        <f t="shared" ca="1" si="74"/>
        <v/>
      </c>
      <c r="BG112" s="33" t="str">
        <f t="shared" ca="1" si="75"/>
        <v/>
      </c>
      <c r="BH112" s="116" t="str">
        <f t="shared" ca="1" si="76"/>
        <v/>
      </c>
      <c r="BI112" s="33" t="str">
        <f t="shared" ca="1" si="77"/>
        <v/>
      </c>
      <c r="BJ112" s="33" t="str">
        <f t="shared" ca="1" si="78"/>
        <v/>
      </c>
      <c r="BK112" s="33" t="str">
        <f t="shared" ca="1" si="79"/>
        <v/>
      </c>
      <c r="BL112" s="33" t="str">
        <f t="shared" ca="1" si="80"/>
        <v/>
      </c>
      <c r="BM112" s="118" t="str">
        <f t="shared" ca="1" si="81"/>
        <v/>
      </c>
      <c r="BN112" s="28" t="str">
        <f t="shared" ca="1" si="82"/>
        <v/>
      </c>
      <c r="BO112" s="28" t="str">
        <f t="shared" ca="1" si="83"/>
        <v/>
      </c>
      <c r="BP112" s="28" t="str">
        <f t="shared" ca="1" si="84"/>
        <v/>
      </c>
      <c r="BQ112" s="28" t="str">
        <f t="shared" ca="1" si="85"/>
        <v/>
      </c>
      <c r="BR112" s="121" t="str">
        <f t="shared" si="95"/>
        <v/>
      </c>
      <c r="BS112" s="122" t="str">
        <f t="shared" ca="1" si="86"/>
        <v/>
      </c>
      <c r="BT112" s="114" t="str">
        <f t="shared" ca="1" si="87"/>
        <v/>
      </c>
      <c r="BU112" s="54" t="str">
        <f t="shared" ca="1" si="88"/>
        <v/>
      </c>
      <c r="BV112" s="54" t="str">
        <f t="shared" ca="1" si="89"/>
        <v/>
      </c>
      <c r="BW112" s="54" t="str">
        <f t="shared" ca="1" si="90"/>
        <v/>
      </c>
      <c r="BX112" s="54" t="str">
        <f t="shared" ca="1" si="91"/>
        <v/>
      </c>
      <c r="BY112" s="124" t="str">
        <f t="shared" ca="1" si="92"/>
        <v/>
      </c>
      <c r="CA112" s="31" t="str">
        <f t="shared" ca="1" si="93"/>
        <v/>
      </c>
    </row>
    <row r="113" spans="1:79" s="28" customFormat="1" ht="14.1" customHeight="1" x14ac:dyDescent="0.3">
      <c r="A113" s="100" t="str">
        <f t="shared" ca="1" si="94"/>
        <v/>
      </c>
      <c r="B113" s="29"/>
      <c r="C113" s="29" t="s">
        <v>138</v>
      </c>
      <c r="D113" s="29"/>
      <c r="E113" s="29"/>
      <c r="F113" s="29"/>
      <c r="G113" s="29"/>
      <c r="H113" s="29"/>
      <c r="I113" s="29"/>
      <c r="J113" s="29"/>
      <c r="L113" s="55">
        <v>9903</v>
      </c>
      <c r="M113" s="52">
        <f t="shared" si="59"/>
        <v>0</v>
      </c>
      <c r="N113" s="56">
        <f>N100+N101-N107</f>
        <v>0</v>
      </c>
      <c r="O113" s="56">
        <f t="shared" ref="O113:R113" si="104">O100+O101-O107</f>
        <v>0</v>
      </c>
      <c r="P113" s="56">
        <f t="shared" si="104"/>
        <v>0</v>
      </c>
      <c r="Q113" s="56">
        <f t="shared" si="104"/>
        <v>0</v>
      </c>
      <c r="R113" s="56">
        <f t="shared" si="104"/>
        <v>0</v>
      </c>
      <c r="AB113" s="28">
        <v>113</v>
      </c>
      <c r="AC113" s="107">
        <v>1</v>
      </c>
      <c r="AE113" s="108">
        <f>N100+N101-N107</f>
        <v>0</v>
      </c>
      <c r="AF113" s="103">
        <f t="shared" ref="AF113:AI113" si="105">O100+O101-O107</f>
        <v>0</v>
      </c>
      <c r="AG113" s="103">
        <f t="shared" si="105"/>
        <v>0</v>
      </c>
      <c r="AH113" s="103">
        <f t="shared" si="105"/>
        <v>0</v>
      </c>
      <c r="AI113" s="103">
        <f t="shared" si="105"/>
        <v>0</v>
      </c>
      <c r="AJ113" s="107"/>
      <c r="AO113" s="107"/>
      <c r="AQ113" s="107">
        <f t="shared" si="60"/>
        <v>1</v>
      </c>
      <c r="AR113" s="28">
        <f>IF($AQ114&gt;$AQ113, IFERROR(MATCH($AQ113, $AQ114:$AQ$122, 0)-1, ROW($AR$122)-ROW()), "")</f>
        <v>5</v>
      </c>
      <c r="AS113" s="107">
        <f t="shared" ca="1" si="61"/>
        <v>0</v>
      </c>
      <c r="AT113" s="28">
        <f t="shared" ca="1" si="62"/>
        <v>0</v>
      </c>
      <c r="AU113" s="28">
        <f t="shared" ca="1" si="63"/>
        <v>0</v>
      </c>
      <c r="AV113" s="28">
        <f t="shared" ca="1" si="64"/>
        <v>0</v>
      </c>
      <c r="AW113" s="28">
        <f t="shared" ca="1" si="65"/>
        <v>0</v>
      </c>
      <c r="AX113" s="118">
        <f t="shared" ca="1" si="66"/>
        <v>0</v>
      </c>
      <c r="AY113" s="28">
        <f t="shared" ca="1" si="67"/>
        <v>0</v>
      </c>
      <c r="AZ113" s="28">
        <f t="shared" ca="1" si="68"/>
        <v>0</v>
      </c>
      <c r="BA113" s="28">
        <f t="shared" ca="1" si="69"/>
        <v>0</v>
      </c>
      <c r="BB113" s="28">
        <f t="shared" ca="1" si="70"/>
        <v>0</v>
      </c>
      <c r="BC113" s="113" t="str">
        <f t="shared" ca="1" si="71"/>
        <v/>
      </c>
      <c r="BD113" s="33" t="str">
        <f t="shared" ca="1" si="72"/>
        <v/>
      </c>
      <c r="BE113" s="33" t="str">
        <f t="shared" ca="1" si="73"/>
        <v/>
      </c>
      <c r="BF113" s="33" t="str">
        <f t="shared" ca="1" si="74"/>
        <v/>
      </c>
      <c r="BG113" s="33" t="str">
        <f t="shared" ca="1" si="75"/>
        <v/>
      </c>
      <c r="BH113" s="116" t="str">
        <f t="shared" ca="1" si="76"/>
        <v/>
      </c>
      <c r="BI113" s="33" t="str">
        <f t="shared" ca="1" si="77"/>
        <v/>
      </c>
      <c r="BJ113" s="33" t="str">
        <f t="shared" ca="1" si="78"/>
        <v/>
      </c>
      <c r="BK113" s="33" t="str">
        <f t="shared" ca="1" si="79"/>
        <v/>
      </c>
      <c r="BL113" s="33" t="str">
        <f t="shared" ca="1" si="80"/>
        <v/>
      </c>
      <c r="BM113" s="118" t="str">
        <f t="shared" ca="1" si="81"/>
        <v/>
      </c>
      <c r="BN113" s="28" t="str">
        <f t="shared" ca="1" si="82"/>
        <v/>
      </c>
      <c r="BO113" s="28" t="str">
        <f t="shared" ca="1" si="83"/>
        <v/>
      </c>
      <c r="BP113" s="28" t="str">
        <f t="shared" ca="1" si="84"/>
        <v/>
      </c>
      <c r="BQ113" s="28" t="str">
        <f t="shared" ca="1" si="85"/>
        <v/>
      </c>
      <c r="BR113" s="121" t="str">
        <f t="shared" si="95"/>
        <v/>
      </c>
      <c r="BS113" s="122" t="str">
        <f t="shared" ca="1" si="86"/>
        <v/>
      </c>
      <c r="BT113" s="114" t="str">
        <f t="shared" ca="1" si="87"/>
        <v/>
      </c>
      <c r="BU113" s="54" t="str">
        <f t="shared" ca="1" si="88"/>
        <v/>
      </c>
      <c r="BV113" s="54" t="str">
        <f t="shared" ca="1" si="89"/>
        <v/>
      </c>
      <c r="BW113" s="54" t="str">
        <f t="shared" ca="1" si="90"/>
        <v/>
      </c>
      <c r="BX113" s="54" t="str">
        <f t="shared" ca="1" si="91"/>
        <v/>
      </c>
      <c r="BY113" s="124" t="str">
        <f t="shared" ca="1" si="92"/>
        <v/>
      </c>
      <c r="CA113" s="31" t="str">
        <f t="shared" ca="1" si="93"/>
        <v/>
      </c>
    </row>
    <row r="114" spans="1:79" s="28" customFormat="1" ht="14.1" customHeight="1" x14ac:dyDescent="0.3">
      <c r="A114" s="100" t="str">
        <f t="shared" ca="1" si="94"/>
        <v/>
      </c>
      <c r="B114" s="29"/>
      <c r="C114" s="29"/>
      <c r="D114" s="29" t="s">
        <v>152</v>
      </c>
      <c r="E114" s="29"/>
      <c r="F114" s="29"/>
      <c r="G114" s="29"/>
      <c r="H114" s="29"/>
      <c r="I114" s="29"/>
      <c r="J114" s="29"/>
      <c r="L114" s="55">
        <v>780</v>
      </c>
      <c r="M114" s="52">
        <f t="shared" si="59"/>
        <v>0</v>
      </c>
      <c r="N114" s="56"/>
      <c r="O114" s="56"/>
      <c r="P114" s="56"/>
      <c r="Q114" s="56"/>
      <c r="R114" s="56"/>
      <c r="AB114" s="28">
        <v>114</v>
      </c>
      <c r="AC114" s="107"/>
      <c r="AE114" s="108"/>
      <c r="AF114" s="103"/>
      <c r="AG114" s="103"/>
      <c r="AH114" s="103"/>
      <c r="AI114" s="103"/>
      <c r="AJ114" s="107"/>
      <c r="AO114" s="107"/>
      <c r="AQ114" s="107">
        <f t="shared" si="60"/>
        <v>2</v>
      </c>
      <c r="AR114" s="28" t="str">
        <f>IF($AQ115&gt;$AQ114, IFERROR(MATCH($AQ114, $AQ115:$AQ$122, 0)-1, ROW($AR$122)-ROW()), "")</f>
        <v/>
      </c>
      <c r="AS114" s="107">
        <f t="shared" ca="1" si="61"/>
        <v>0</v>
      </c>
      <c r="AT114" s="28">
        <f t="shared" ca="1" si="62"/>
        <v>0</v>
      </c>
      <c r="AU114" s="28">
        <f t="shared" ca="1" si="63"/>
        <v>0</v>
      </c>
      <c r="AV114" s="28">
        <f t="shared" ca="1" si="64"/>
        <v>0</v>
      </c>
      <c r="AW114" s="28">
        <f t="shared" ca="1" si="65"/>
        <v>0</v>
      </c>
      <c r="AX114" s="118">
        <f t="shared" ca="1" si="66"/>
        <v>0</v>
      </c>
      <c r="AY114" s="28">
        <f t="shared" ca="1" si="67"/>
        <v>0</v>
      </c>
      <c r="AZ114" s="28">
        <f t="shared" ca="1" si="68"/>
        <v>0</v>
      </c>
      <c r="BA114" s="28">
        <f t="shared" ca="1" si="69"/>
        <v>0</v>
      </c>
      <c r="BB114" s="28">
        <f t="shared" ca="1" si="70"/>
        <v>0</v>
      </c>
      <c r="BC114" s="113" t="str">
        <f t="shared" ca="1" si="71"/>
        <v/>
      </c>
      <c r="BD114" s="33" t="str">
        <f t="shared" ca="1" si="72"/>
        <v/>
      </c>
      <c r="BE114" s="33" t="str">
        <f t="shared" ca="1" si="73"/>
        <v/>
      </c>
      <c r="BF114" s="33" t="str">
        <f t="shared" ca="1" si="74"/>
        <v/>
      </c>
      <c r="BG114" s="33" t="str">
        <f t="shared" ca="1" si="75"/>
        <v/>
      </c>
      <c r="BH114" s="116" t="str">
        <f t="shared" ca="1" si="76"/>
        <v/>
      </c>
      <c r="BI114" s="33" t="str">
        <f t="shared" ca="1" si="77"/>
        <v/>
      </c>
      <c r="BJ114" s="33" t="str">
        <f t="shared" ca="1" si="78"/>
        <v/>
      </c>
      <c r="BK114" s="33" t="str">
        <f t="shared" ca="1" si="79"/>
        <v/>
      </c>
      <c r="BL114" s="33" t="str">
        <f t="shared" ca="1" si="80"/>
        <v/>
      </c>
      <c r="BM114" s="118" t="str">
        <f t="shared" ca="1" si="81"/>
        <v/>
      </c>
      <c r="BN114" s="28" t="str">
        <f t="shared" ca="1" si="82"/>
        <v/>
      </c>
      <c r="BO114" s="28" t="str">
        <f t="shared" ca="1" si="83"/>
        <v/>
      </c>
      <c r="BP114" s="28" t="str">
        <f t="shared" ca="1" si="84"/>
        <v/>
      </c>
      <c r="BQ114" s="28" t="str">
        <f t="shared" ca="1" si="85"/>
        <v/>
      </c>
      <c r="BR114" s="121" t="str">
        <f t="shared" si="95"/>
        <v/>
      </c>
      <c r="BS114" s="122" t="str">
        <f t="shared" ca="1" si="86"/>
        <v/>
      </c>
      <c r="BT114" s="114" t="str">
        <f t="shared" ca="1" si="87"/>
        <v/>
      </c>
      <c r="BU114" s="54" t="str">
        <f t="shared" ca="1" si="88"/>
        <v/>
      </c>
      <c r="BV114" s="54" t="str">
        <f t="shared" ca="1" si="89"/>
        <v/>
      </c>
      <c r="BW114" s="54" t="str">
        <f t="shared" ca="1" si="90"/>
        <v/>
      </c>
      <c r="BX114" s="54" t="str">
        <f t="shared" ca="1" si="91"/>
        <v/>
      </c>
      <c r="BY114" s="124" t="str">
        <f t="shared" ca="1" si="92"/>
        <v/>
      </c>
      <c r="CA114" s="31" t="str">
        <f t="shared" ca="1" si="93"/>
        <v/>
      </c>
    </row>
    <row r="115" spans="1:79" s="28" customFormat="1" ht="14.1" customHeight="1" x14ac:dyDescent="0.3">
      <c r="A115" s="100" t="str">
        <f t="shared" ca="1" si="94"/>
        <v/>
      </c>
      <c r="B115" s="29"/>
      <c r="C115" s="29"/>
      <c r="D115" s="29" t="s">
        <v>153</v>
      </c>
      <c r="E115" s="29"/>
      <c r="F115" s="29"/>
      <c r="G115" s="29"/>
      <c r="H115" s="29"/>
      <c r="I115" s="29"/>
      <c r="J115" s="29"/>
      <c r="L115" s="55">
        <v>680</v>
      </c>
      <c r="M115" s="52">
        <f t="shared" si="59"/>
        <v>0</v>
      </c>
      <c r="N115" s="56"/>
      <c r="O115" s="56"/>
      <c r="P115" s="56"/>
      <c r="Q115" s="56"/>
      <c r="R115" s="56"/>
      <c r="AB115" s="28">
        <v>115</v>
      </c>
      <c r="AC115" s="107"/>
      <c r="AE115" s="108"/>
      <c r="AF115" s="103"/>
      <c r="AG115" s="103"/>
      <c r="AH115" s="103"/>
      <c r="AI115" s="103"/>
      <c r="AJ115" s="107"/>
      <c r="AO115" s="107"/>
      <c r="AQ115" s="107">
        <f t="shared" si="60"/>
        <v>2</v>
      </c>
      <c r="AR115" s="28" t="str">
        <f>IF($AQ116&gt;$AQ115, IFERROR(MATCH($AQ115, $AQ116:$AQ$122, 0)-1, ROW($AR$122)-ROW()), "")</f>
        <v/>
      </c>
      <c r="AS115" s="107">
        <f t="shared" ca="1" si="61"/>
        <v>0</v>
      </c>
      <c r="AT115" s="28">
        <f t="shared" ca="1" si="62"/>
        <v>0</v>
      </c>
      <c r="AU115" s="28">
        <f t="shared" ca="1" si="63"/>
        <v>0</v>
      </c>
      <c r="AV115" s="28">
        <f t="shared" ca="1" si="64"/>
        <v>0</v>
      </c>
      <c r="AW115" s="28">
        <f t="shared" ca="1" si="65"/>
        <v>0</v>
      </c>
      <c r="AX115" s="118">
        <f t="shared" ca="1" si="66"/>
        <v>0</v>
      </c>
      <c r="AY115" s="28">
        <f t="shared" ca="1" si="67"/>
        <v>0</v>
      </c>
      <c r="AZ115" s="28">
        <f t="shared" ca="1" si="68"/>
        <v>0</v>
      </c>
      <c r="BA115" s="28">
        <f t="shared" ca="1" si="69"/>
        <v>0</v>
      </c>
      <c r="BB115" s="28">
        <f t="shared" ca="1" si="70"/>
        <v>0</v>
      </c>
      <c r="BC115" s="113" t="str">
        <f t="shared" ca="1" si="71"/>
        <v/>
      </c>
      <c r="BD115" s="33" t="str">
        <f t="shared" ca="1" si="72"/>
        <v/>
      </c>
      <c r="BE115" s="33" t="str">
        <f t="shared" ca="1" si="73"/>
        <v/>
      </c>
      <c r="BF115" s="33" t="str">
        <f t="shared" ca="1" si="74"/>
        <v/>
      </c>
      <c r="BG115" s="33" t="str">
        <f t="shared" ca="1" si="75"/>
        <v/>
      </c>
      <c r="BH115" s="116" t="str">
        <f t="shared" ca="1" si="76"/>
        <v/>
      </c>
      <c r="BI115" s="33" t="str">
        <f t="shared" ca="1" si="77"/>
        <v/>
      </c>
      <c r="BJ115" s="33" t="str">
        <f t="shared" ca="1" si="78"/>
        <v/>
      </c>
      <c r="BK115" s="33" t="str">
        <f t="shared" ca="1" si="79"/>
        <v/>
      </c>
      <c r="BL115" s="33" t="str">
        <f t="shared" ca="1" si="80"/>
        <v/>
      </c>
      <c r="BM115" s="118" t="str">
        <f t="shared" ca="1" si="81"/>
        <v/>
      </c>
      <c r="BN115" s="28" t="str">
        <f t="shared" ca="1" si="82"/>
        <v/>
      </c>
      <c r="BO115" s="28" t="str">
        <f t="shared" ca="1" si="83"/>
        <v/>
      </c>
      <c r="BP115" s="28" t="str">
        <f t="shared" ca="1" si="84"/>
        <v/>
      </c>
      <c r="BQ115" s="28" t="str">
        <f t="shared" ca="1" si="85"/>
        <v/>
      </c>
      <c r="BR115" s="121" t="str">
        <f t="shared" si="95"/>
        <v/>
      </c>
      <c r="BS115" s="122" t="str">
        <f t="shared" ca="1" si="86"/>
        <v/>
      </c>
      <c r="BT115" s="114" t="str">
        <f t="shared" ca="1" si="87"/>
        <v/>
      </c>
      <c r="BU115" s="54" t="str">
        <f t="shared" ca="1" si="88"/>
        <v/>
      </c>
      <c r="BV115" s="54" t="str">
        <f t="shared" ca="1" si="89"/>
        <v/>
      </c>
      <c r="BW115" s="54" t="str">
        <f t="shared" ca="1" si="90"/>
        <v/>
      </c>
      <c r="BX115" s="54" t="str">
        <f t="shared" ca="1" si="91"/>
        <v/>
      </c>
      <c r="BY115" s="124" t="str">
        <f t="shared" ca="1" si="92"/>
        <v/>
      </c>
      <c r="CA115" s="31" t="str">
        <f t="shared" ca="1" si="93"/>
        <v/>
      </c>
    </row>
    <row r="116" spans="1:79" s="28" customFormat="1" ht="14.1" customHeight="1" x14ac:dyDescent="0.3">
      <c r="A116" s="100" t="str">
        <f t="shared" ca="1" si="94"/>
        <v/>
      </c>
      <c r="B116" s="29"/>
      <c r="C116" s="29"/>
      <c r="D116" s="29" t="s">
        <v>154</v>
      </c>
      <c r="E116" s="29"/>
      <c r="F116" s="29"/>
      <c r="G116" s="29"/>
      <c r="H116" s="29"/>
      <c r="I116" s="29"/>
      <c r="J116" s="29"/>
      <c r="L116" s="55" t="s">
        <v>161</v>
      </c>
      <c r="M116" s="52">
        <f t="shared" si="59"/>
        <v>0</v>
      </c>
      <c r="N116" s="56">
        <f>N117-N118</f>
        <v>0</v>
      </c>
      <c r="O116" s="56">
        <f t="shared" ref="O116:R116" si="106">O117-O118</f>
        <v>0</v>
      </c>
      <c r="P116" s="56">
        <f t="shared" si="106"/>
        <v>0</v>
      </c>
      <c r="Q116" s="56">
        <f t="shared" si="106"/>
        <v>0</v>
      </c>
      <c r="R116" s="56">
        <f t="shared" si="106"/>
        <v>0</v>
      </c>
      <c r="AB116" s="28">
        <v>116</v>
      </c>
      <c r="AC116" s="107">
        <v>1</v>
      </c>
      <c r="AE116" s="108">
        <f>N117-N118</f>
        <v>0</v>
      </c>
      <c r="AF116" s="103">
        <f t="shared" ref="AF116:AI116" si="107">O117-O118</f>
        <v>0</v>
      </c>
      <c r="AG116" s="103">
        <f t="shared" si="107"/>
        <v>0</v>
      </c>
      <c r="AH116" s="103">
        <f t="shared" si="107"/>
        <v>0</v>
      </c>
      <c r="AI116" s="103">
        <f t="shared" si="107"/>
        <v>0</v>
      </c>
      <c r="AJ116" s="107"/>
      <c r="AO116" s="107"/>
      <c r="AQ116" s="107">
        <f t="shared" si="60"/>
        <v>2</v>
      </c>
      <c r="AR116" s="28">
        <f>IF($AQ117&gt;$AQ116, IFERROR(MATCH($AQ116, $AQ117:$AQ$122, 0)-1, ROW($AR$122)-ROW()), "")</f>
        <v>3</v>
      </c>
      <c r="AS116" s="107">
        <f t="shared" ca="1" si="61"/>
        <v>0</v>
      </c>
      <c r="AT116" s="28">
        <f t="shared" ca="1" si="62"/>
        <v>0</v>
      </c>
      <c r="AU116" s="28">
        <f t="shared" ca="1" si="63"/>
        <v>0</v>
      </c>
      <c r="AV116" s="28">
        <f t="shared" ca="1" si="64"/>
        <v>0</v>
      </c>
      <c r="AW116" s="28">
        <f t="shared" ca="1" si="65"/>
        <v>0</v>
      </c>
      <c r="AX116" s="118">
        <f t="shared" ca="1" si="66"/>
        <v>0</v>
      </c>
      <c r="AY116" s="28">
        <f t="shared" ca="1" si="67"/>
        <v>0</v>
      </c>
      <c r="AZ116" s="28">
        <f t="shared" ca="1" si="68"/>
        <v>0</v>
      </c>
      <c r="BA116" s="28">
        <f t="shared" ca="1" si="69"/>
        <v>0</v>
      </c>
      <c r="BB116" s="28">
        <f t="shared" ca="1" si="70"/>
        <v>0</v>
      </c>
      <c r="BC116" s="113" t="str">
        <f t="shared" ca="1" si="71"/>
        <v/>
      </c>
      <c r="BD116" s="33" t="str">
        <f t="shared" ca="1" si="72"/>
        <v/>
      </c>
      <c r="BE116" s="33" t="str">
        <f t="shared" ca="1" si="73"/>
        <v/>
      </c>
      <c r="BF116" s="33" t="str">
        <f t="shared" ca="1" si="74"/>
        <v/>
      </c>
      <c r="BG116" s="33" t="str">
        <f t="shared" ca="1" si="75"/>
        <v/>
      </c>
      <c r="BH116" s="116" t="str">
        <f t="shared" ca="1" si="76"/>
        <v/>
      </c>
      <c r="BI116" s="33" t="str">
        <f t="shared" ca="1" si="77"/>
        <v/>
      </c>
      <c r="BJ116" s="33" t="str">
        <f t="shared" ca="1" si="78"/>
        <v/>
      </c>
      <c r="BK116" s="33" t="str">
        <f t="shared" ca="1" si="79"/>
        <v/>
      </c>
      <c r="BL116" s="33" t="str">
        <f t="shared" ca="1" si="80"/>
        <v/>
      </c>
      <c r="BM116" s="118" t="str">
        <f t="shared" ca="1" si="81"/>
        <v/>
      </c>
      <c r="BN116" s="28" t="str">
        <f t="shared" ca="1" si="82"/>
        <v/>
      </c>
      <c r="BO116" s="28" t="str">
        <f t="shared" ca="1" si="83"/>
        <v/>
      </c>
      <c r="BP116" s="28" t="str">
        <f t="shared" ca="1" si="84"/>
        <v/>
      </c>
      <c r="BQ116" s="28" t="str">
        <f t="shared" ca="1" si="85"/>
        <v/>
      </c>
      <c r="BR116" s="121" t="str">
        <f t="shared" si="95"/>
        <v/>
      </c>
      <c r="BS116" s="122" t="str">
        <f t="shared" ca="1" si="86"/>
        <v/>
      </c>
      <c r="BT116" s="114" t="str">
        <f t="shared" ca="1" si="87"/>
        <v/>
      </c>
      <c r="BU116" s="54" t="str">
        <f t="shared" ca="1" si="88"/>
        <v/>
      </c>
      <c r="BV116" s="54" t="str">
        <f t="shared" ca="1" si="89"/>
        <v/>
      </c>
      <c r="BW116" s="54" t="str">
        <f t="shared" ca="1" si="90"/>
        <v/>
      </c>
      <c r="BX116" s="54" t="str">
        <f t="shared" ca="1" si="91"/>
        <v/>
      </c>
      <c r="BY116" s="124" t="str">
        <f t="shared" ca="1" si="92"/>
        <v/>
      </c>
      <c r="CA116" s="31" t="str">
        <f t="shared" ca="1" si="93"/>
        <v/>
      </c>
    </row>
    <row r="117" spans="1:79" s="28" customFormat="1" ht="14.1" customHeight="1" x14ac:dyDescent="0.3">
      <c r="A117" s="100" t="str">
        <f t="shared" ca="1" si="94"/>
        <v/>
      </c>
      <c r="B117" s="29"/>
      <c r="C117" s="29" t="s">
        <v>38</v>
      </c>
      <c r="D117" s="29"/>
      <c r="E117" s="29" t="s">
        <v>155</v>
      </c>
      <c r="F117" s="29"/>
      <c r="G117" s="29"/>
      <c r="H117" s="29"/>
      <c r="I117" s="29"/>
      <c r="J117" s="29"/>
      <c r="L117" s="55" t="s">
        <v>162</v>
      </c>
      <c r="M117" s="52">
        <f t="shared" si="59"/>
        <v>0</v>
      </c>
      <c r="N117" s="56"/>
      <c r="O117" s="56"/>
      <c r="P117" s="56"/>
      <c r="Q117" s="56"/>
      <c r="R117" s="56"/>
      <c r="AB117" s="28">
        <v>117</v>
      </c>
      <c r="AC117" s="107"/>
      <c r="AE117" s="108"/>
      <c r="AF117" s="103"/>
      <c r="AG117" s="103"/>
      <c r="AH117" s="103"/>
      <c r="AI117" s="103"/>
      <c r="AJ117" s="107"/>
      <c r="AO117" s="107"/>
      <c r="AQ117" s="107">
        <f t="shared" si="60"/>
        <v>3</v>
      </c>
      <c r="AR117" s="28" t="str">
        <f>IF($AQ118&gt;$AQ117, IFERROR(MATCH($AQ117, $AQ118:$AQ$122, 0)-1, ROW($AR$122)-ROW()), "")</f>
        <v/>
      </c>
      <c r="AS117" s="107">
        <f t="shared" ca="1" si="61"/>
        <v>0</v>
      </c>
      <c r="AT117" s="28">
        <f t="shared" ca="1" si="62"/>
        <v>0</v>
      </c>
      <c r="AU117" s="28">
        <f t="shared" ca="1" si="63"/>
        <v>0</v>
      </c>
      <c r="AV117" s="28">
        <f t="shared" ca="1" si="64"/>
        <v>0</v>
      </c>
      <c r="AW117" s="28">
        <f t="shared" ca="1" si="65"/>
        <v>0</v>
      </c>
      <c r="AX117" s="118">
        <f t="shared" ca="1" si="66"/>
        <v>0</v>
      </c>
      <c r="AY117" s="28">
        <f t="shared" ca="1" si="67"/>
        <v>0</v>
      </c>
      <c r="AZ117" s="28">
        <f t="shared" ca="1" si="68"/>
        <v>0</v>
      </c>
      <c r="BA117" s="28">
        <f t="shared" ca="1" si="69"/>
        <v>0</v>
      </c>
      <c r="BB117" s="28">
        <f t="shared" ca="1" si="70"/>
        <v>0</v>
      </c>
      <c r="BC117" s="113" t="str">
        <f t="shared" ca="1" si="71"/>
        <v/>
      </c>
      <c r="BD117" s="33" t="str">
        <f t="shared" ca="1" si="72"/>
        <v/>
      </c>
      <c r="BE117" s="33" t="str">
        <f t="shared" ca="1" si="73"/>
        <v/>
      </c>
      <c r="BF117" s="33" t="str">
        <f t="shared" ca="1" si="74"/>
        <v/>
      </c>
      <c r="BG117" s="33" t="str">
        <f t="shared" ca="1" si="75"/>
        <v/>
      </c>
      <c r="BH117" s="116" t="str">
        <f t="shared" ca="1" si="76"/>
        <v/>
      </c>
      <c r="BI117" s="33" t="str">
        <f t="shared" ca="1" si="77"/>
        <v/>
      </c>
      <c r="BJ117" s="33" t="str">
        <f t="shared" ca="1" si="78"/>
        <v/>
      </c>
      <c r="BK117" s="33" t="str">
        <f t="shared" ca="1" si="79"/>
        <v/>
      </c>
      <c r="BL117" s="33" t="str">
        <f t="shared" ca="1" si="80"/>
        <v/>
      </c>
      <c r="BM117" s="118" t="str">
        <f t="shared" ca="1" si="81"/>
        <v/>
      </c>
      <c r="BN117" s="28" t="str">
        <f t="shared" ca="1" si="82"/>
        <v/>
      </c>
      <c r="BO117" s="28" t="str">
        <f t="shared" ca="1" si="83"/>
        <v/>
      </c>
      <c r="BP117" s="28" t="str">
        <f t="shared" ca="1" si="84"/>
        <v/>
      </c>
      <c r="BQ117" s="28" t="str">
        <f t="shared" ca="1" si="85"/>
        <v/>
      </c>
      <c r="BR117" s="121" t="str">
        <f t="shared" si="95"/>
        <v/>
      </c>
      <c r="BS117" s="122" t="str">
        <f t="shared" ca="1" si="86"/>
        <v/>
      </c>
      <c r="BT117" s="114" t="str">
        <f t="shared" ca="1" si="87"/>
        <v/>
      </c>
      <c r="BU117" s="54" t="str">
        <f t="shared" ca="1" si="88"/>
        <v/>
      </c>
      <c r="BV117" s="54" t="str">
        <f t="shared" ca="1" si="89"/>
        <v/>
      </c>
      <c r="BW117" s="54" t="str">
        <f t="shared" ca="1" si="90"/>
        <v/>
      </c>
      <c r="BX117" s="54" t="str">
        <f t="shared" ca="1" si="91"/>
        <v/>
      </c>
      <c r="BY117" s="124" t="str">
        <f t="shared" ca="1" si="92"/>
        <v/>
      </c>
      <c r="CA117" s="31" t="str">
        <f t="shared" ca="1" si="93"/>
        <v/>
      </c>
    </row>
    <row r="118" spans="1:79" s="28" customFormat="1" ht="14.1" customHeight="1" x14ac:dyDescent="0.3">
      <c r="A118" s="100" t="str">
        <f t="shared" ca="1" si="94"/>
        <v/>
      </c>
      <c r="B118" s="29"/>
      <c r="C118" s="29" t="s">
        <v>38</v>
      </c>
      <c r="D118" s="29"/>
      <c r="E118" s="29" t="s">
        <v>156</v>
      </c>
      <c r="F118" s="29"/>
      <c r="G118" s="29"/>
      <c r="H118" s="29"/>
      <c r="I118" s="29"/>
      <c r="J118" s="29"/>
      <c r="L118" s="55" t="s">
        <v>163</v>
      </c>
      <c r="M118" s="52">
        <f t="shared" si="59"/>
        <v>0</v>
      </c>
      <c r="N118" s="56"/>
      <c r="O118" s="56"/>
      <c r="P118" s="56"/>
      <c r="Q118" s="56"/>
      <c r="R118" s="56"/>
      <c r="AB118" s="28">
        <v>118</v>
      </c>
      <c r="AC118" s="107"/>
      <c r="AE118" s="108"/>
      <c r="AF118" s="103"/>
      <c r="AG118" s="103"/>
      <c r="AH118" s="103"/>
      <c r="AI118" s="103"/>
      <c r="AJ118" s="107"/>
      <c r="AO118" s="107"/>
      <c r="AQ118" s="107">
        <f t="shared" si="60"/>
        <v>3</v>
      </c>
      <c r="AR118" s="28" t="str">
        <f>IF($AQ119&gt;$AQ118, IFERROR(MATCH($AQ118, $AQ119:$AQ$122, 0)-1, ROW($AR$122)-ROW()), "")</f>
        <v/>
      </c>
      <c r="AS118" s="107">
        <f t="shared" ca="1" si="61"/>
        <v>0</v>
      </c>
      <c r="AT118" s="28">
        <f t="shared" ca="1" si="62"/>
        <v>0</v>
      </c>
      <c r="AU118" s="28">
        <f t="shared" ca="1" si="63"/>
        <v>0</v>
      </c>
      <c r="AV118" s="28">
        <f t="shared" ca="1" si="64"/>
        <v>0</v>
      </c>
      <c r="AW118" s="28">
        <f t="shared" ca="1" si="65"/>
        <v>0</v>
      </c>
      <c r="AX118" s="118">
        <f t="shared" ca="1" si="66"/>
        <v>0</v>
      </c>
      <c r="AY118" s="28">
        <f t="shared" ca="1" si="67"/>
        <v>0</v>
      </c>
      <c r="AZ118" s="28">
        <f t="shared" ca="1" si="68"/>
        <v>0</v>
      </c>
      <c r="BA118" s="28">
        <f t="shared" ca="1" si="69"/>
        <v>0</v>
      </c>
      <c r="BB118" s="28">
        <f t="shared" ca="1" si="70"/>
        <v>0</v>
      </c>
      <c r="BC118" s="113" t="str">
        <f t="shared" ca="1" si="71"/>
        <v/>
      </c>
      <c r="BD118" s="33" t="str">
        <f t="shared" ca="1" si="72"/>
        <v/>
      </c>
      <c r="BE118" s="33" t="str">
        <f t="shared" ca="1" si="73"/>
        <v/>
      </c>
      <c r="BF118" s="33" t="str">
        <f t="shared" ca="1" si="74"/>
        <v/>
      </c>
      <c r="BG118" s="33" t="str">
        <f t="shared" ca="1" si="75"/>
        <v/>
      </c>
      <c r="BH118" s="116" t="str">
        <f t="shared" ca="1" si="76"/>
        <v/>
      </c>
      <c r="BI118" s="33" t="str">
        <f t="shared" ca="1" si="77"/>
        <v/>
      </c>
      <c r="BJ118" s="33" t="str">
        <f t="shared" ca="1" si="78"/>
        <v/>
      </c>
      <c r="BK118" s="33" t="str">
        <f t="shared" ca="1" si="79"/>
        <v/>
      </c>
      <c r="BL118" s="33" t="str">
        <f t="shared" ca="1" si="80"/>
        <v/>
      </c>
      <c r="BM118" s="118" t="str">
        <f t="shared" ca="1" si="81"/>
        <v/>
      </c>
      <c r="BN118" s="28" t="str">
        <f t="shared" ca="1" si="82"/>
        <v/>
      </c>
      <c r="BO118" s="28" t="str">
        <f t="shared" ca="1" si="83"/>
        <v/>
      </c>
      <c r="BP118" s="28" t="str">
        <f t="shared" ca="1" si="84"/>
        <v/>
      </c>
      <c r="BQ118" s="28" t="str">
        <f t="shared" ca="1" si="85"/>
        <v/>
      </c>
      <c r="BR118" s="121" t="str">
        <f t="shared" si="95"/>
        <v/>
      </c>
      <c r="BS118" s="122" t="str">
        <f t="shared" ca="1" si="86"/>
        <v/>
      </c>
      <c r="BT118" s="114" t="str">
        <f t="shared" ca="1" si="87"/>
        <v/>
      </c>
      <c r="BU118" s="54" t="str">
        <f t="shared" ca="1" si="88"/>
        <v/>
      </c>
      <c r="BV118" s="54" t="str">
        <f t="shared" ca="1" si="89"/>
        <v/>
      </c>
      <c r="BW118" s="54" t="str">
        <f t="shared" ca="1" si="90"/>
        <v/>
      </c>
      <c r="BX118" s="54" t="str">
        <f t="shared" ca="1" si="91"/>
        <v/>
      </c>
      <c r="BY118" s="124" t="str">
        <f t="shared" ca="1" si="92"/>
        <v/>
      </c>
      <c r="CA118" s="31" t="str">
        <f t="shared" ca="1" si="93"/>
        <v/>
      </c>
    </row>
    <row r="119" spans="1:79" s="28" customFormat="1" ht="14.1" customHeight="1" x14ac:dyDescent="0.3">
      <c r="A119" s="100" t="str">
        <f t="shared" ca="1" si="94"/>
        <v/>
      </c>
      <c r="B119" s="29"/>
      <c r="C119" s="29" t="s">
        <v>157</v>
      </c>
      <c r="D119" s="29"/>
      <c r="E119" s="29"/>
      <c r="F119" s="29"/>
      <c r="G119" s="29"/>
      <c r="H119" s="29"/>
      <c r="I119" s="29"/>
      <c r="J119" s="29"/>
      <c r="L119" s="55" t="s">
        <v>164</v>
      </c>
      <c r="M119" s="52">
        <f t="shared" si="59"/>
        <v>0</v>
      </c>
      <c r="N119" s="56">
        <f>N113+N114-N115-N116</f>
        <v>0</v>
      </c>
      <c r="O119" s="56">
        <f t="shared" ref="O119:R119" si="108">O113+O114-O115-O116</f>
        <v>0</v>
      </c>
      <c r="P119" s="56">
        <f t="shared" si="108"/>
        <v>0</v>
      </c>
      <c r="Q119" s="56">
        <f t="shared" si="108"/>
        <v>0</v>
      </c>
      <c r="R119" s="56">
        <f t="shared" si="108"/>
        <v>0</v>
      </c>
      <c r="AB119" s="28">
        <v>119</v>
      </c>
      <c r="AC119" s="107">
        <v>1</v>
      </c>
      <c r="AE119" s="108">
        <f>N113+N114-N115-N116</f>
        <v>0</v>
      </c>
      <c r="AF119" s="103">
        <f t="shared" ref="AF119:AI119" si="109">O113+O114-O115-O116</f>
        <v>0</v>
      </c>
      <c r="AG119" s="103">
        <f t="shared" si="109"/>
        <v>0</v>
      </c>
      <c r="AH119" s="103">
        <f t="shared" si="109"/>
        <v>0</v>
      </c>
      <c r="AI119" s="103">
        <f t="shared" si="109"/>
        <v>0</v>
      </c>
      <c r="AJ119" s="107"/>
      <c r="AO119" s="107"/>
      <c r="AQ119" s="107">
        <f t="shared" si="60"/>
        <v>1</v>
      </c>
      <c r="AR119" s="28">
        <f>IF($AQ120&gt;$AQ119, IFERROR(MATCH($AQ119, $AQ120:$AQ$122, 0)-1, ROW($AR$122)-ROW()), "")</f>
        <v>2</v>
      </c>
      <c r="AS119" s="107">
        <f t="shared" ca="1" si="61"/>
        <v>0</v>
      </c>
      <c r="AT119" s="28">
        <f t="shared" ca="1" si="62"/>
        <v>0</v>
      </c>
      <c r="AU119" s="28">
        <f t="shared" ca="1" si="63"/>
        <v>0</v>
      </c>
      <c r="AV119" s="28">
        <f t="shared" ca="1" si="64"/>
        <v>0</v>
      </c>
      <c r="AW119" s="28">
        <f t="shared" ca="1" si="65"/>
        <v>0</v>
      </c>
      <c r="AX119" s="118">
        <f t="shared" ca="1" si="66"/>
        <v>0</v>
      </c>
      <c r="AY119" s="28">
        <f t="shared" ca="1" si="67"/>
        <v>0</v>
      </c>
      <c r="AZ119" s="28">
        <f t="shared" ca="1" si="68"/>
        <v>0</v>
      </c>
      <c r="BA119" s="28">
        <f t="shared" ca="1" si="69"/>
        <v>0</v>
      </c>
      <c r="BB119" s="28">
        <f t="shared" ca="1" si="70"/>
        <v>0</v>
      </c>
      <c r="BC119" s="113" t="str">
        <f t="shared" ca="1" si="71"/>
        <v/>
      </c>
      <c r="BD119" s="33" t="str">
        <f t="shared" ca="1" si="72"/>
        <v/>
      </c>
      <c r="BE119" s="33" t="str">
        <f t="shared" ca="1" si="73"/>
        <v/>
      </c>
      <c r="BF119" s="33" t="str">
        <f t="shared" ca="1" si="74"/>
        <v/>
      </c>
      <c r="BG119" s="33" t="str">
        <f t="shared" ca="1" si="75"/>
        <v/>
      </c>
      <c r="BH119" s="116" t="str">
        <f t="shared" ca="1" si="76"/>
        <v/>
      </c>
      <c r="BI119" s="33" t="str">
        <f t="shared" ca="1" si="77"/>
        <v/>
      </c>
      <c r="BJ119" s="33" t="str">
        <f t="shared" ca="1" si="78"/>
        <v/>
      </c>
      <c r="BK119" s="33" t="str">
        <f t="shared" ca="1" si="79"/>
        <v/>
      </c>
      <c r="BL119" s="33" t="str">
        <f t="shared" ca="1" si="80"/>
        <v/>
      </c>
      <c r="BM119" s="118" t="str">
        <f t="shared" ca="1" si="81"/>
        <v/>
      </c>
      <c r="BN119" s="28" t="str">
        <f t="shared" ca="1" si="82"/>
        <v/>
      </c>
      <c r="BO119" s="28" t="str">
        <f t="shared" ca="1" si="83"/>
        <v/>
      </c>
      <c r="BP119" s="28" t="str">
        <f t="shared" ca="1" si="84"/>
        <v/>
      </c>
      <c r="BQ119" s="28" t="str">
        <f t="shared" ca="1" si="85"/>
        <v/>
      </c>
      <c r="BR119" s="121" t="str">
        <f t="shared" si="95"/>
        <v/>
      </c>
      <c r="BS119" s="122" t="str">
        <f t="shared" ca="1" si="86"/>
        <v/>
      </c>
      <c r="BT119" s="114" t="str">
        <f t="shared" ca="1" si="87"/>
        <v/>
      </c>
      <c r="BU119" s="54" t="str">
        <f t="shared" ca="1" si="88"/>
        <v/>
      </c>
      <c r="BV119" s="54" t="str">
        <f t="shared" ca="1" si="89"/>
        <v/>
      </c>
      <c r="BW119" s="54" t="str">
        <f t="shared" ca="1" si="90"/>
        <v/>
      </c>
      <c r="BX119" s="54" t="str">
        <f t="shared" ca="1" si="91"/>
        <v/>
      </c>
      <c r="BY119" s="124" t="str">
        <f t="shared" ca="1" si="92"/>
        <v/>
      </c>
      <c r="CA119" s="31" t="str">
        <f t="shared" ca="1" si="93"/>
        <v/>
      </c>
    </row>
    <row r="120" spans="1:79" s="28" customFormat="1" ht="14.1" customHeight="1" x14ac:dyDescent="0.3">
      <c r="A120" s="100" t="str">
        <f t="shared" ca="1" si="94"/>
        <v/>
      </c>
      <c r="B120" s="29"/>
      <c r="C120" s="29"/>
      <c r="D120" s="29" t="s">
        <v>158</v>
      </c>
      <c r="E120" s="29"/>
      <c r="F120" s="29"/>
      <c r="G120" s="29"/>
      <c r="H120" s="29"/>
      <c r="I120" s="29"/>
      <c r="J120" s="29"/>
      <c r="L120" s="55" t="s">
        <v>165</v>
      </c>
      <c r="M120" s="52">
        <f t="shared" si="59"/>
        <v>0</v>
      </c>
      <c r="N120" s="56"/>
      <c r="O120" s="56"/>
      <c r="P120" s="56"/>
      <c r="Q120" s="56"/>
      <c r="R120" s="56"/>
      <c r="AB120" s="28">
        <v>120</v>
      </c>
      <c r="AC120" s="107"/>
      <c r="AE120" s="108"/>
      <c r="AF120" s="103"/>
      <c r="AG120" s="103"/>
      <c r="AH120" s="103"/>
      <c r="AI120" s="103"/>
      <c r="AJ120" s="107"/>
      <c r="AO120" s="107"/>
      <c r="AQ120" s="107">
        <f t="shared" si="60"/>
        <v>2</v>
      </c>
      <c r="AR120" s="28" t="str">
        <f>IF($AQ121&gt;$AQ120, IFERROR(MATCH($AQ120, $AQ121:$AQ$122, 0)-1, ROW($AR$122)-ROW()), "")</f>
        <v/>
      </c>
      <c r="AS120" s="107">
        <f t="shared" ca="1" si="61"/>
        <v>0</v>
      </c>
      <c r="AT120" s="28">
        <f t="shared" ca="1" si="62"/>
        <v>0</v>
      </c>
      <c r="AU120" s="28">
        <f t="shared" ca="1" si="63"/>
        <v>0</v>
      </c>
      <c r="AV120" s="28">
        <f t="shared" ca="1" si="64"/>
        <v>0</v>
      </c>
      <c r="AW120" s="28">
        <f t="shared" ca="1" si="65"/>
        <v>0</v>
      </c>
      <c r="AX120" s="118">
        <f t="shared" ca="1" si="66"/>
        <v>0</v>
      </c>
      <c r="AY120" s="28">
        <f t="shared" ca="1" si="67"/>
        <v>0</v>
      </c>
      <c r="AZ120" s="28">
        <f t="shared" ca="1" si="68"/>
        <v>0</v>
      </c>
      <c r="BA120" s="28">
        <f t="shared" ca="1" si="69"/>
        <v>0</v>
      </c>
      <c r="BB120" s="28">
        <f t="shared" ca="1" si="70"/>
        <v>0</v>
      </c>
      <c r="BC120" s="113" t="str">
        <f t="shared" ca="1" si="71"/>
        <v/>
      </c>
      <c r="BD120" s="33" t="str">
        <f t="shared" ca="1" si="72"/>
        <v/>
      </c>
      <c r="BE120" s="33" t="str">
        <f t="shared" ca="1" si="73"/>
        <v/>
      </c>
      <c r="BF120" s="33" t="str">
        <f t="shared" ca="1" si="74"/>
        <v/>
      </c>
      <c r="BG120" s="33" t="str">
        <f t="shared" ca="1" si="75"/>
        <v/>
      </c>
      <c r="BH120" s="116" t="str">
        <f t="shared" ca="1" si="76"/>
        <v/>
      </c>
      <c r="BI120" s="33" t="str">
        <f t="shared" ca="1" si="77"/>
        <v/>
      </c>
      <c r="BJ120" s="33" t="str">
        <f t="shared" ca="1" si="78"/>
        <v/>
      </c>
      <c r="BK120" s="33" t="str">
        <f t="shared" ca="1" si="79"/>
        <v/>
      </c>
      <c r="BL120" s="33" t="str">
        <f t="shared" ca="1" si="80"/>
        <v/>
      </c>
      <c r="BM120" s="118" t="str">
        <f t="shared" ca="1" si="81"/>
        <v/>
      </c>
      <c r="BN120" s="28" t="str">
        <f t="shared" ca="1" si="82"/>
        <v/>
      </c>
      <c r="BO120" s="28" t="str">
        <f t="shared" ca="1" si="83"/>
        <v/>
      </c>
      <c r="BP120" s="28" t="str">
        <f t="shared" ca="1" si="84"/>
        <v/>
      </c>
      <c r="BQ120" s="28" t="str">
        <f t="shared" ca="1" si="85"/>
        <v/>
      </c>
      <c r="BR120" s="121" t="str">
        <f t="shared" si="95"/>
        <v/>
      </c>
      <c r="BS120" s="122" t="str">
        <f t="shared" ca="1" si="86"/>
        <v/>
      </c>
      <c r="BT120" s="114" t="str">
        <f t="shared" ca="1" si="87"/>
        <v/>
      </c>
      <c r="BU120" s="54" t="str">
        <f t="shared" ca="1" si="88"/>
        <v/>
      </c>
      <c r="BV120" s="54" t="str">
        <f t="shared" ca="1" si="89"/>
        <v/>
      </c>
      <c r="BW120" s="54" t="str">
        <f t="shared" ca="1" si="90"/>
        <v/>
      </c>
      <c r="BX120" s="54" t="str">
        <f t="shared" ca="1" si="91"/>
        <v/>
      </c>
      <c r="BY120" s="124" t="str">
        <f t="shared" ca="1" si="92"/>
        <v/>
      </c>
      <c r="CA120" s="31" t="str">
        <f t="shared" ca="1" si="93"/>
        <v/>
      </c>
    </row>
    <row r="121" spans="1:79" s="28" customFormat="1" ht="14.1" customHeight="1" x14ac:dyDescent="0.3">
      <c r="A121" s="100" t="str">
        <f t="shared" ca="1" si="94"/>
        <v/>
      </c>
      <c r="B121" s="29"/>
      <c r="C121" s="29"/>
      <c r="D121" s="29" t="s">
        <v>159</v>
      </c>
      <c r="E121" s="29"/>
      <c r="F121" s="29"/>
      <c r="G121" s="29"/>
      <c r="H121" s="29"/>
      <c r="I121" s="29"/>
      <c r="J121" s="29"/>
      <c r="L121" s="55" t="s">
        <v>166</v>
      </c>
      <c r="M121" s="52">
        <f t="shared" si="59"/>
        <v>0</v>
      </c>
      <c r="N121" s="56"/>
      <c r="O121" s="56"/>
      <c r="P121" s="56"/>
      <c r="Q121" s="56"/>
      <c r="R121" s="56"/>
      <c r="AB121" s="28">
        <v>121</v>
      </c>
      <c r="AC121" s="107"/>
      <c r="AE121" s="108"/>
      <c r="AF121" s="103"/>
      <c r="AG121" s="103"/>
      <c r="AH121" s="103"/>
      <c r="AI121" s="103"/>
      <c r="AJ121" s="107"/>
      <c r="AO121" s="107"/>
      <c r="AQ121" s="107">
        <f t="shared" si="60"/>
        <v>2</v>
      </c>
      <c r="AR121" s="28" t="str">
        <f>IF($AQ122&gt;$AQ121, IFERROR(MATCH($AQ121, $AQ122:$AQ$122, 0)-1, ROW($AR$122)-ROW()), "")</f>
        <v/>
      </c>
      <c r="AS121" s="107">
        <f t="shared" ca="1" si="61"/>
        <v>0</v>
      </c>
      <c r="AT121" s="28">
        <f t="shared" ca="1" si="62"/>
        <v>0</v>
      </c>
      <c r="AU121" s="28">
        <f t="shared" ca="1" si="63"/>
        <v>0</v>
      </c>
      <c r="AV121" s="28">
        <f t="shared" ca="1" si="64"/>
        <v>0</v>
      </c>
      <c r="AW121" s="28">
        <f t="shared" ca="1" si="65"/>
        <v>0</v>
      </c>
      <c r="AX121" s="118">
        <f t="shared" ca="1" si="66"/>
        <v>0</v>
      </c>
      <c r="AY121" s="28">
        <f t="shared" ca="1" si="67"/>
        <v>0</v>
      </c>
      <c r="AZ121" s="28">
        <f t="shared" ca="1" si="68"/>
        <v>0</v>
      </c>
      <c r="BA121" s="28">
        <f t="shared" ca="1" si="69"/>
        <v>0</v>
      </c>
      <c r="BB121" s="28">
        <f t="shared" ca="1" si="70"/>
        <v>0</v>
      </c>
      <c r="BC121" s="113" t="str">
        <f t="shared" ca="1" si="71"/>
        <v/>
      </c>
      <c r="BD121" s="33" t="str">
        <f t="shared" ca="1" si="72"/>
        <v/>
      </c>
      <c r="BE121" s="33" t="str">
        <f t="shared" ca="1" si="73"/>
        <v/>
      </c>
      <c r="BF121" s="33" t="str">
        <f t="shared" ca="1" si="74"/>
        <v/>
      </c>
      <c r="BG121" s="33" t="str">
        <f t="shared" ca="1" si="75"/>
        <v/>
      </c>
      <c r="BH121" s="116" t="str">
        <f t="shared" ca="1" si="76"/>
        <v/>
      </c>
      <c r="BI121" s="33" t="str">
        <f t="shared" ca="1" si="77"/>
        <v/>
      </c>
      <c r="BJ121" s="33" t="str">
        <f t="shared" ca="1" si="78"/>
        <v/>
      </c>
      <c r="BK121" s="33" t="str">
        <f t="shared" ca="1" si="79"/>
        <v/>
      </c>
      <c r="BL121" s="33" t="str">
        <f t="shared" ca="1" si="80"/>
        <v/>
      </c>
      <c r="BM121" s="118" t="str">
        <f t="shared" ca="1" si="81"/>
        <v/>
      </c>
      <c r="BN121" s="28" t="str">
        <f t="shared" ca="1" si="82"/>
        <v/>
      </c>
      <c r="BO121" s="28" t="str">
        <f t="shared" ca="1" si="83"/>
        <v/>
      </c>
      <c r="BP121" s="28" t="str">
        <f t="shared" ca="1" si="84"/>
        <v/>
      </c>
      <c r="BQ121" s="28" t="str">
        <f t="shared" ca="1" si="85"/>
        <v/>
      </c>
      <c r="BR121" s="121" t="str">
        <f t="shared" si="95"/>
        <v/>
      </c>
      <c r="BS121" s="122" t="str">
        <f t="shared" ca="1" si="86"/>
        <v/>
      </c>
      <c r="BT121" s="114" t="str">
        <f t="shared" ca="1" si="87"/>
        <v/>
      </c>
      <c r="BU121" s="54" t="str">
        <f t="shared" ca="1" si="88"/>
        <v/>
      </c>
      <c r="BV121" s="54" t="str">
        <f t="shared" ca="1" si="89"/>
        <v/>
      </c>
      <c r="BW121" s="54" t="str">
        <f t="shared" ca="1" si="90"/>
        <v/>
      </c>
      <c r="BX121" s="54" t="str">
        <f t="shared" ca="1" si="91"/>
        <v/>
      </c>
      <c r="BY121" s="124" t="str">
        <f t="shared" ca="1" si="92"/>
        <v/>
      </c>
      <c r="CA121" s="31" t="str">
        <f t="shared" ca="1" si="93"/>
        <v/>
      </c>
    </row>
    <row r="122" spans="1:79" s="28" customFormat="1" ht="14.1" customHeight="1" x14ac:dyDescent="0.3">
      <c r="A122" s="100" t="str">
        <f t="shared" ca="1" si="94"/>
        <v/>
      </c>
      <c r="B122" s="29"/>
      <c r="C122" s="29" t="s">
        <v>160</v>
      </c>
      <c r="D122" s="29"/>
      <c r="E122" s="29"/>
      <c r="F122" s="29"/>
      <c r="G122" s="29"/>
      <c r="H122" s="29"/>
      <c r="I122" s="29"/>
      <c r="J122" s="29"/>
      <c r="L122" s="55" t="s">
        <v>167</v>
      </c>
      <c r="M122" s="52">
        <f t="shared" si="59"/>
        <v>0</v>
      </c>
      <c r="N122" s="56">
        <f>N119+N120-N121</f>
        <v>0</v>
      </c>
      <c r="O122" s="56">
        <f t="shared" ref="O122:R122" si="110">O119+O120-O121</f>
        <v>0</v>
      </c>
      <c r="P122" s="56">
        <f t="shared" si="110"/>
        <v>0</v>
      </c>
      <c r="Q122" s="56">
        <f t="shared" si="110"/>
        <v>0</v>
      </c>
      <c r="R122" s="56">
        <f t="shared" si="110"/>
        <v>0</v>
      </c>
      <c r="AB122" s="28">
        <v>122</v>
      </c>
      <c r="AC122" s="107">
        <v>1</v>
      </c>
      <c r="AE122" s="108">
        <f>N119+N120-N121</f>
        <v>0</v>
      </c>
      <c r="AF122" s="103">
        <f t="shared" ref="AF122:AI122" si="111">O119+O120-O121</f>
        <v>0</v>
      </c>
      <c r="AG122" s="103">
        <f t="shared" si="111"/>
        <v>0</v>
      </c>
      <c r="AH122" s="103">
        <f t="shared" si="111"/>
        <v>0</v>
      </c>
      <c r="AI122" s="103">
        <f t="shared" si="111"/>
        <v>0</v>
      </c>
      <c r="AJ122" s="108"/>
      <c r="AK122" s="103"/>
      <c r="AL122" s="103"/>
      <c r="AM122" s="103"/>
      <c r="AN122" s="103"/>
      <c r="AO122" s="108"/>
      <c r="AP122" s="103"/>
      <c r="AQ122" s="107">
        <f t="shared" ref="AQ122:AQ123" si="112">IF(C122&lt;&gt;"",1,IF(D122&lt;&gt;"",2,IF(E122&lt;&gt;"",3,IF(F122&lt;&gt;"",4,IF(G122&lt;&gt;"",5,IF(H122&lt;&gt;"",6,IF(I122&lt;&gt;"",7,IF(J122&lt;&gt;"",8))))))))</f>
        <v>1</v>
      </c>
      <c r="AR122" s="28" t="str">
        <f>IF($AQ123&gt;$AQ122, IFERROR(MATCH($AQ122, $AQ$122:$AQ123, 0)-1, ROW($AR$122)-ROW()), "")</f>
        <v/>
      </c>
      <c r="AS122" s="107">
        <f t="shared" ca="1" si="61"/>
        <v>0</v>
      </c>
      <c r="AT122" s="28">
        <f t="shared" ca="1" si="62"/>
        <v>0</v>
      </c>
      <c r="AU122" s="28">
        <f t="shared" ca="1" si="63"/>
        <v>0</v>
      </c>
      <c r="AV122" s="28">
        <f t="shared" ca="1" si="64"/>
        <v>0</v>
      </c>
      <c r="AW122" s="28">
        <f t="shared" ca="1" si="65"/>
        <v>0</v>
      </c>
      <c r="AX122" s="118">
        <f t="shared" ca="1" si="66"/>
        <v>0</v>
      </c>
      <c r="AY122" s="28">
        <f t="shared" ca="1" si="67"/>
        <v>0</v>
      </c>
      <c r="AZ122" s="28">
        <f t="shared" ca="1" si="68"/>
        <v>0</v>
      </c>
      <c r="BA122" s="28">
        <f t="shared" ca="1" si="69"/>
        <v>0</v>
      </c>
      <c r="BB122" s="28">
        <f t="shared" ca="1" si="70"/>
        <v>0</v>
      </c>
      <c r="BC122" s="113" t="str">
        <f t="shared" ca="1" si="71"/>
        <v/>
      </c>
      <c r="BD122" s="33" t="str">
        <f t="shared" ca="1" si="72"/>
        <v/>
      </c>
      <c r="BE122" s="33" t="str">
        <f t="shared" ca="1" si="73"/>
        <v/>
      </c>
      <c r="BF122" s="33" t="str">
        <f t="shared" ca="1" si="74"/>
        <v/>
      </c>
      <c r="BG122" s="33" t="str">
        <f t="shared" ca="1" si="75"/>
        <v/>
      </c>
      <c r="BH122" s="116" t="str">
        <f t="shared" ca="1" si="76"/>
        <v/>
      </c>
      <c r="BI122" s="33" t="str">
        <f t="shared" ca="1" si="77"/>
        <v/>
      </c>
      <c r="BJ122" s="33" t="str">
        <f t="shared" ca="1" si="78"/>
        <v/>
      </c>
      <c r="BK122" s="33" t="str">
        <f t="shared" ca="1" si="79"/>
        <v/>
      </c>
      <c r="BL122" s="33" t="str">
        <f t="shared" ca="1" si="80"/>
        <v/>
      </c>
      <c r="BM122" s="118" t="str">
        <f t="shared" ca="1" si="81"/>
        <v/>
      </c>
      <c r="BN122" s="28" t="str">
        <f t="shared" ca="1" si="82"/>
        <v/>
      </c>
      <c r="BO122" s="28" t="str">
        <f t="shared" ca="1" si="83"/>
        <v/>
      </c>
      <c r="BP122" s="28" t="str">
        <f t="shared" ca="1" si="84"/>
        <v/>
      </c>
      <c r="BQ122" s="28" t="str">
        <f t="shared" ca="1" si="85"/>
        <v/>
      </c>
      <c r="BR122" s="121" t="str">
        <f t="shared" si="95"/>
        <v/>
      </c>
      <c r="BS122" s="122" t="str">
        <f t="shared" ca="1" si="86"/>
        <v/>
      </c>
      <c r="BT122" s="114" t="str">
        <f t="shared" ca="1" si="87"/>
        <v/>
      </c>
      <c r="BU122" s="54" t="str">
        <f t="shared" ca="1" si="88"/>
        <v/>
      </c>
      <c r="BV122" s="54" t="str">
        <f t="shared" ca="1" si="89"/>
        <v/>
      </c>
      <c r="BW122" s="54" t="str">
        <f t="shared" ca="1" si="90"/>
        <v/>
      </c>
      <c r="BX122" s="54" t="str">
        <f t="shared" ca="1" si="91"/>
        <v/>
      </c>
      <c r="BY122" s="124" t="str">
        <f t="shared" ca="1" si="92"/>
        <v/>
      </c>
      <c r="CA122" s="31" t="str">
        <f t="shared" ca="1" si="93"/>
        <v/>
      </c>
    </row>
    <row r="123" spans="1:79" s="28" customFormat="1" ht="14.1" customHeight="1" x14ac:dyDescent="0.3">
      <c r="A123" s="100" t="str">
        <f t="shared" ca="1" si="94"/>
        <v/>
      </c>
      <c r="B123" s="29"/>
      <c r="C123" s="222" t="s">
        <v>419</v>
      </c>
      <c r="D123" s="29"/>
      <c r="E123" s="29"/>
      <c r="F123" s="29"/>
      <c r="G123" s="29"/>
      <c r="H123" s="29"/>
      <c r="I123" s="29"/>
      <c r="J123" s="29"/>
      <c r="L123" s="223" t="s">
        <v>417</v>
      </c>
      <c r="M123" s="52">
        <f t="shared" si="59"/>
        <v>0</v>
      </c>
      <c r="N123" s="56"/>
      <c r="O123" s="56"/>
      <c r="P123" s="56"/>
      <c r="Q123" s="56"/>
      <c r="R123" s="56"/>
      <c r="AB123" s="28">
        <v>123</v>
      </c>
      <c r="AC123" s="107"/>
      <c r="AE123" s="108"/>
      <c r="AF123" s="103"/>
      <c r="AG123" s="103"/>
      <c r="AH123" s="103"/>
      <c r="AI123" s="103"/>
      <c r="AJ123" s="108"/>
      <c r="AK123" s="103"/>
      <c r="AL123" s="103"/>
      <c r="AM123" s="103"/>
      <c r="AN123" s="103"/>
      <c r="AO123" s="108" t="str">
        <f>IF(N122&lt;0, IF(ABS(N122+N123)&gt;0.33*N6, "| Veld '"&amp;AO$4&amp;ROW()&amp;"': Uw organisatie eindigt het boekjaar met een significant verlies (meer dan 33% van de omzet). Gelieve na te kijken of alle opbrengsten en de inbreng van de inrichtende macht correct zijn ingevoerd.  ", ""), "")</f>
        <v/>
      </c>
      <c r="AP123" s="103" t="str">
        <f>IF(Structuur_werking=Structuur_werking_dubbel, IF(O122&lt;0, IF(ABS(O122+O123)&gt;0.33*O6, "| Da andere rechtspersoon eindigt het boekjaar met een significant verlies (meer dan 33% van de omzet). Gelieve na te kijken of alle opbrengsten en de inbreng van de inrichtende macht correct zijn ingevoerd.  ", ""), ""), "")</f>
        <v/>
      </c>
      <c r="AQ123" s="107">
        <f t="shared" si="112"/>
        <v>1</v>
      </c>
      <c r="AR123" s="28" t="str">
        <f>IF($AQ124&gt;$AQ123, IFERROR(MATCH($AQ123, $AQ$122:$AQ124, 0)-1, ROW($AR$122)-ROW()), "")</f>
        <v/>
      </c>
      <c r="AS123" s="107">
        <f t="shared" ref="AS123" ca="1" si="113">IF(AE123&lt;&gt;"", AE123, IF($AR123&lt;&gt;"", SUMIF(OFFSET($AQ123, 1, 0, $AR123), $AQ123+1, OFFSET(N123, 1, 0, $AR123)), N123))</f>
        <v>0</v>
      </c>
      <c r="AT123" s="28">
        <f t="shared" ref="AT123" ca="1" si="114">IF(AF123&lt;&gt;"", AF123, IF($AR123&lt;&gt;"", SUMIF(OFFSET($AQ123, 1, 0, $AR123), $AQ123+1, OFFSET(O123, 1, 0, $AR123)), O123))</f>
        <v>0</v>
      </c>
      <c r="AU123" s="28">
        <f t="shared" ref="AU123" ca="1" si="115">IF(AG123&lt;&gt;"", AG123, IF($AR123&lt;&gt;"", SUMIF(OFFSET($AQ123, 1, 0, $AR123), $AQ123+1, OFFSET(P123, 1, 0, $AR123)), P123))</f>
        <v>0</v>
      </c>
      <c r="AV123" s="28">
        <f t="shared" ref="AV123" ca="1" si="116">IF(AH123&lt;&gt;"", AH123, IF($AR123&lt;&gt;"", SUMIF(OFFSET($AQ123, 1, 0, $AR123), $AQ123+1, OFFSET(Q123, 1, 0, $AR123)), Q123))</f>
        <v>0</v>
      </c>
      <c r="AW123" s="28">
        <f t="shared" ref="AW123" ca="1" si="117">IF(AI123&lt;&gt;"", AI123, IF($AR123&lt;&gt;"", SUMIF(OFFSET($AQ123, 1, 0, $AR123), $AQ123+1, OFFSET(R123, 1, 0, $AR123)), R123))</f>
        <v>0</v>
      </c>
      <c r="AX123" s="118">
        <f t="shared" ref="AX123" ca="1" si="118">IF(AS123&lt;&gt;0, AS123, N123)</f>
        <v>0</v>
      </c>
      <c r="AY123" s="28">
        <f t="shared" ref="AY123" ca="1" si="119">IF(AT123&lt;&gt;0, AT123, O123)</f>
        <v>0</v>
      </c>
      <c r="AZ123" s="28">
        <f t="shared" ref="AZ123" ca="1" si="120">IF(AU123&lt;&gt;0, AU123, P123)</f>
        <v>0</v>
      </c>
      <c r="BA123" s="28">
        <f t="shared" ref="BA123" ca="1" si="121">IF(AV123&lt;&gt;0, AV123, Q123)</f>
        <v>0</v>
      </c>
      <c r="BB123" s="28">
        <f t="shared" ref="BB123" ca="1" si="122">IF(AW123&lt;&gt;0, AW123, R123)</f>
        <v>0</v>
      </c>
      <c r="BC123" s="113" t="str">
        <f t="shared" ref="BC123" ca="1" si="123">IF(ISTEXT(N123), IFERROR(IF(SEARCH(".", N123)&lt;&gt;0, "| Veld '"&amp;BC$4&amp;ROW()&amp;"': "&amp;Fout_punt), "| Veld '"&amp;BC$4&amp;ROW()&amp;"': "&amp;Fout_geen_getal), IF(N123&lt;&gt;AX123, "| Veld '"&amp;BC$4&amp;ROW()&amp;"': "&amp;Fout_som&amp;TEXT(AX123,"#.##0,00 €")&amp;"  ", IF($AD123&lt;&gt;0, IF(N123&gt;0, "| Veld '"&amp;BC$4&amp;ROW()&amp;"': "&amp;Fout_positief, ""), IF($AC123&lt;&gt;1, IF(N123&lt;0, "| Veld '"&amp;BC$4&amp;ROW()&amp;"': "&amp;Fout_negatief, ""), ""))))</f>
        <v/>
      </c>
      <c r="BD123" s="33" t="str">
        <f t="shared" ref="BD123" ca="1" si="124">IF(ISTEXT(O123), IFERROR(IF(SEARCH(".", O123)&lt;&gt;0, "| Veld '"&amp;BD$4&amp;ROW()&amp;"': "&amp;Fout_punt), "| Veld '"&amp;BD$4&amp;ROW()&amp;"': "&amp;Fout_geen_getal), IF(O123&lt;&gt;AY123, "| Veld '"&amp;BD$4&amp;ROW()&amp;"': "&amp;Fout_som&amp;TEXT(AY123,"#.##0,00 €")&amp;"  ", IF($AD123&lt;&gt;0, IF(O123&gt;0, "| Veld '"&amp;BD$4&amp;ROW()&amp;"': "&amp;Fout_positief, ""), IF($AC123&lt;&gt;1, IF(O123&lt;0, "| Veld '"&amp;BD$4&amp;ROW()&amp;"': "&amp;Fout_negatief, ""), ""))))</f>
        <v/>
      </c>
      <c r="BE123" s="33" t="str">
        <f t="shared" ref="BE123" ca="1" si="125">IF(ISTEXT(P123), IFERROR(IF(SEARCH(".", P123)&lt;&gt;0, "| Veld '"&amp;BE$4&amp;ROW()&amp;"': "&amp;Fout_punt), "| Veld '"&amp;BE$4&amp;ROW()&amp;"': "&amp;Fout_geen_getal), IF(P123&lt;&gt;AZ123, "| Veld '"&amp;BE$4&amp;ROW()&amp;"': "&amp;Fout_som&amp;TEXT(AZ123,"#.##0,00 €")&amp;"  ", IF($AD123&lt;&gt;0, IF(P123&gt;0, "| Veld '"&amp;BE$4&amp;ROW()&amp;"': "&amp;Fout_positief, ""), IF($AC123&lt;&gt;1, IF(P123&lt;0, "| Veld '"&amp;BE$4&amp;ROW()&amp;"': "&amp;Fout_negatief, ""), ""))))</f>
        <v/>
      </c>
      <c r="BF123" s="33" t="str">
        <f t="shared" ref="BF123" ca="1" si="126">IF(ISTEXT(Q123), IFERROR(IF(SEARCH(".", Q123)&lt;&gt;0, "| Veld '"&amp;BF$4&amp;ROW()&amp;"': "&amp;Fout_punt), "| Veld '"&amp;BF$4&amp;ROW()&amp;"': "&amp;Fout_geen_getal), IF(Q123&lt;&gt;BA123, "| Veld '"&amp;BF$4&amp;ROW()&amp;"': "&amp;Fout_som&amp;TEXT(BA123,"#.##0,00 €")&amp;"  ", IF($AD123&lt;&gt;0, IF(Q123&gt;0, "| Veld '"&amp;BF$4&amp;ROW()&amp;"': "&amp;Fout_positief, ""), IF($AC123&lt;&gt;1, IF(Q123&lt;0, "| Veld '"&amp;BF$4&amp;ROW()&amp;"': "&amp;Fout_negatief, ""), ""))))</f>
        <v/>
      </c>
      <c r="BG123" s="33" t="str">
        <f t="shared" ref="BG123" ca="1" si="127">IF(ISTEXT(R123), IFERROR(IF(SEARCH(".", R123)&lt;&gt;0, "| Veld '"&amp;BG$4&amp;ROW()&amp;"': "&amp;Fout_punt), "| Veld '"&amp;BG$4&amp;ROW()&amp;"': "&amp;Fout_geen_getal), IF(R123&lt;&gt;BB123, "| Veld '"&amp;BG$4&amp;ROW()&amp;"': "&amp;Fout_som&amp;TEXT(BB123,"#.##0,00 €")&amp;"  ", IF($AD123&lt;&gt;0, IF(R123&gt;0, "| Veld '"&amp;BG$4&amp;ROW()&amp;"': "&amp;Fout_positief, ""), IF($AC123&lt;&gt;1, IF(R123&lt;0, "| Veld '"&amp;BG$4&amp;ROW()&amp;"': "&amp;Fout_negatief, ""), ""))))</f>
        <v/>
      </c>
      <c r="BH123" s="116" t="str">
        <f t="shared" ref="BH123" ca="1" si="128">IF(BC123&lt;&gt;"", ROW(), "")</f>
        <v/>
      </c>
      <c r="BI123" s="33" t="str">
        <f t="shared" ref="BI123" ca="1" si="129">IF(BD123&lt;&gt;"", ROW(), "")</f>
        <v/>
      </c>
      <c r="BJ123" s="33" t="str">
        <f t="shared" ref="BJ123" ca="1" si="130">IF(BE123&lt;&gt;"", ROW(), "")</f>
        <v/>
      </c>
      <c r="BK123" s="33" t="str">
        <f t="shared" ref="BK123" ca="1" si="131">IF(BF123&lt;&gt;"", ROW(), "")</f>
        <v/>
      </c>
      <c r="BL123" s="33" t="str">
        <f t="shared" ref="BL123" ca="1" si="132">IF(BG123&lt;&gt;"", ROW(), "")</f>
        <v/>
      </c>
      <c r="BM123" s="118" t="str">
        <f t="shared" ref="BM123" ca="1" si="133">IF(AS123&lt;&gt;AX123, "| Veld '"&amp;BM$4&amp;ROW()&amp;"': "&amp;Info_lege_velden, "")</f>
        <v/>
      </c>
      <c r="BN123" s="28" t="str">
        <f t="shared" ref="BN123" ca="1" si="134">IF(AT123&lt;&gt;AY123, "| Veld '"&amp;BN$4&amp;ROW()&amp;"': "&amp;Info_lege_velden, "")</f>
        <v/>
      </c>
      <c r="BO123" s="28" t="str">
        <f t="shared" ref="BO123" ca="1" si="135">IF(AU123&lt;&gt;AZ123, "| Veld '"&amp;BO$4&amp;ROW()&amp;"': "&amp;Info_lege_velden, "")</f>
        <v/>
      </c>
      <c r="BP123" s="28" t="str">
        <f t="shared" ref="BP123" ca="1" si="136">IF(AV123&lt;&gt;BA123, "| Veld '"&amp;BP$4&amp;ROW()&amp;"': "&amp;Info_lege_velden, "")</f>
        <v/>
      </c>
      <c r="BQ123" s="28" t="str">
        <f t="shared" ref="BQ123" ca="1" si="137">IF(AW123&lt;&gt;BB123, "| Veld '"&amp;BQ$4&amp;ROW()&amp;"': "&amp;Info_lege_velden, "")</f>
        <v/>
      </c>
      <c r="BR123" s="121" t="str">
        <f t="shared" si="95"/>
        <v/>
      </c>
      <c r="BS123" s="122" t="str">
        <f t="shared" ref="BS123" ca="1" si="138">BC123&amp;BD123&amp;BE123&amp;BF123&amp;BG123&amp;BM123&amp;BN123&amp;BO123&amp;BP123&amp;BQ123</f>
        <v/>
      </c>
      <c r="BT123" s="114" t="str">
        <f t="shared" ref="BT123" ca="1" si="139">IF($AR123&lt;&gt;"", IF(SUMIF(OFFSET($AQ123, 1, 0, $AR123), "&gt;"&amp;$AQ123, OFFSET(BH123, 1, 0, $AR123))&lt;&gt;0, IFERROR( "| Veld '"&amp;BT$4&amp;ROW()&amp;"': "&amp;Waarschuwing_1&amp;_xlfn.TEXTJOIN(" &amp; ", TRUE, OFFSET(BH123,1,0,$AR123))&amp;" in kolom '"&amp;BT$4&amp;"'"&amp;Waarschuwing_2, "| Veld '"&amp;BT$4&amp;ROW()&amp;"': "&amp;Waarschuwing_legacy), ""), "")</f>
        <v/>
      </c>
      <c r="BU123" s="54" t="str">
        <f t="shared" ref="BU123" ca="1" si="140">IF($AR123&lt;&gt;"", IF(SUMIF(OFFSET($AQ123, 1, 0, $AR123), "&gt;"&amp;$AQ123, OFFSET(BI123, 1, 0, $AR123))&lt;&gt;0, IFERROR( "| Veld '"&amp;BU$4&amp;ROW()&amp;"': "&amp;Waarschuwing_1&amp;_xlfn.TEXTJOIN(" &amp; ", TRUE, OFFSET(BI123,1,0,$AR123))&amp;" in kolom '"&amp;BU$4&amp;"'"&amp;Waarschuwing_2, "| Veld '"&amp;BU$4&amp;ROW()&amp;"': "&amp;Waarschuwing_legacy), ""), "")</f>
        <v/>
      </c>
      <c r="BV123" s="54" t="str">
        <f t="shared" ref="BV123" ca="1" si="141">IF($AR123&lt;&gt;"", IF(SUMIF(OFFSET($AQ123, 1, 0, $AR123), "&gt;"&amp;$AQ123, OFFSET(BJ123, 1, 0, $AR123))&lt;&gt;0, IFERROR( "| Veld '"&amp;BV$4&amp;ROW()&amp;"': "&amp;Waarschuwing_1&amp;_xlfn.TEXTJOIN(" &amp; ", TRUE, OFFSET(BJ123,1,0,$AR123))&amp;" in kolom '"&amp;BV$4&amp;"'"&amp;Waarschuwing_2, "| Veld '"&amp;BV$4&amp;ROW()&amp;"': "&amp;Waarschuwing_legacy), ""), "")</f>
        <v/>
      </c>
      <c r="BW123" s="54" t="str">
        <f t="shared" ref="BW123" ca="1" si="142">IF($AR123&lt;&gt;"", IF(SUMIF(OFFSET($AQ123, 1, 0, $AR123), "&gt;"&amp;$AQ123, OFFSET(BK123, 1, 0, $AR123))&lt;&gt;0, IFERROR( "| Veld '"&amp;BW$4&amp;ROW()&amp;"': "&amp;Waarschuwing_1&amp;_xlfn.TEXTJOIN(" &amp; ", TRUE, OFFSET(BK123,1,0,$AR123))&amp;" in kolom '"&amp;BW$4&amp;"'"&amp;Waarschuwing_2, "| Veld '"&amp;BW$4&amp;ROW()&amp;"': "&amp;Waarschuwing_legacy), ""), "")</f>
        <v/>
      </c>
      <c r="BX123" s="54" t="str">
        <f t="shared" ref="BX123" ca="1" si="143">IF($AR123&lt;&gt;"", IF(SUMIF(OFFSET($AQ123, 1, 0, $AR123), "&gt;"&amp;$AQ123, OFFSET(BL123, 1, 0, $AR123))&lt;&gt;0, IFERROR( "| Veld '"&amp;BX$4&amp;ROW()&amp;"': "&amp;Waarschuwing_1&amp;_xlfn.TEXTJOIN(" &amp; ", TRUE, OFFSET(BL123,1,0,$AR123))&amp;" in kolom '"&amp;BX$4&amp;"'"&amp;Waarschuwing_2, "| Veld '"&amp;BX$4&amp;ROW()&amp;"': "&amp;Waarschuwing_legacy), ""), "")</f>
        <v/>
      </c>
      <c r="BY123" s="124" t="str">
        <f t="shared" ref="BY123" ca="1" si="144">BT123&amp;BU123&amp;BV123&amp;BW123&amp;BX123&amp;AO123&amp;AP123</f>
        <v/>
      </c>
      <c r="CA123" s="31" t="str">
        <f t="shared" ca="1" si="93"/>
        <v/>
      </c>
    </row>
    <row r="124" spans="1:79" ht="14.7" customHeight="1" x14ac:dyDescent="0.3">
      <c r="A124" s="35"/>
      <c r="B124" s="58"/>
      <c r="C124" s="35"/>
      <c r="D124" s="58"/>
      <c r="E124" s="35"/>
      <c r="F124" s="58"/>
      <c r="G124" s="35"/>
      <c r="H124" s="58"/>
      <c r="I124" s="35"/>
      <c r="J124" s="58"/>
      <c r="K124" s="35"/>
      <c r="L124" s="58"/>
      <c r="M124" s="35"/>
      <c r="N124" s="35"/>
      <c r="O124" s="58"/>
      <c r="P124" s="58"/>
      <c r="Q124" s="35"/>
      <c r="R124" s="58"/>
      <c r="S124" s="35"/>
      <c r="T124" s="58"/>
      <c r="U124" s="35"/>
      <c r="V124" s="58"/>
      <c r="W124" s="35"/>
      <c r="X124" s="58"/>
      <c r="Y124" s="35"/>
      <c r="Z124" s="58"/>
      <c r="AA124" s="35"/>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60"/>
      <c r="BD124" s="60"/>
      <c r="BE124" s="60"/>
      <c r="BF124" s="60"/>
      <c r="BG124" s="60"/>
      <c r="BH124" s="60"/>
      <c r="BI124" s="60"/>
      <c r="BJ124" s="60"/>
      <c r="BK124" s="60"/>
      <c r="BL124" s="60"/>
      <c r="BM124" s="59"/>
      <c r="BN124" s="59"/>
      <c r="BO124" s="59"/>
      <c r="BP124" s="59"/>
      <c r="BQ124" s="59"/>
      <c r="BR124" s="59"/>
      <c r="BS124" s="59"/>
      <c r="BT124" s="59"/>
      <c r="BU124" s="59"/>
      <c r="BV124" s="59"/>
      <c r="BW124" s="59"/>
      <c r="BX124" s="59"/>
      <c r="BY124" s="59"/>
      <c r="BZ124" s="59" t="s">
        <v>13</v>
      </c>
      <c r="CA124" s="30"/>
    </row>
    <row r="125" spans="1:79" ht="14.7" customHeight="1" x14ac:dyDescent="0.3">
      <c r="B125" s="26"/>
      <c r="C125" s="26"/>
      <c r="D125" s="26"/>
      <c r="E125" s="26"/>
      <c r="F125" s="26"/>
      <c r="G125" s="26"/>
      <c r="H125" s="26"/>
      <c r="I125" s="26"/>
      <c r="J125" s="26"/>
      <c r="L125" s="26"/>
      <c r="M125" s="26"/>
      <c r="N125" s="26"/>
      <c r="O125" s="26"/>
      <c r="P125" s="26"/>
      <c r="Q125" s="26"/>
      <c r="R125" s="26"/>
      <c r="AO125" s="26" cm="1">
        <f t="array" ref="AO125">SUMPRODUCT(--(AO5:AO123&lt;&gt;""))</f>
        <v>0</v>
      </c>
      <c r="AP125" s="26" cm="1">
        <f t="array" ref="AP125">SUMPRODUCT(--(AP5:AP123&lt;&gt;""))</f>
        <v>0</v>
      </c>
      <c r="BC125" s="26">
        <f ca="1">COUNTA(BC5:BC122)-COUNTBLANK(BC5:BC122)</f>
        <v>0</v>
      </c>
      <c r="BD125" s="26">
        <f ca="1">COUNTA(BD5:BD122)-COUNTBLANK(BD5:BD122)</f>
        <v>0</v>
      </c>
      <c r="BE125" s="26">
        <f ca="1">COUNTA(BE5:BE122)-COUNTBLANK(BE5:BE122)</f>
        <v>0</v>
      </c>
      <c r="BF125" s="26">
        <f ca="1">COUNTA(BF5:BF122)-COUNTBLANK(BF5:BF122)</f>
        <v>0</v>
      </c>
      <c r="BG125" s="26">
        <f ca="1">COUNTA(BG5:BG122)-COUNTBLANK(BG5:BG122)</f>
        <v>0</v>
      </c>
      <c r="BH125" s="26"/>
      <c r="BI125" s="26"/>
      <c r="BJ125" s="26"/>
      <c r="BK125" s="26"/>
      <c r="BL125" s="26"/>
      <c r="BM125" s="26">
        <f ca="1">COUNTA(BM5:BM122)-COUNTBLANK(BM5:BM122)</f>
        <v>0</v>
      </c>
      <c r="BN125" s="26">
        <f ca="1">COUNTA(BN5:BN122)-COUNTBLANK(BN5:BN122)</f>
        <v>0</v>
      </c>
      <c r="BO125" s="26">
        <f ca="1">COUNTA(BO5:BO122)-COUNTBLANK(BO5:BO122)</f>
        <v>0</v>
      </c>
      <c r="BP125" s="26">
        <f ca="1">COUNTA(BP5:BP122)-COUNTBLANK(BP5:BP122)</f>
        <v>0</v>
      </c>
      <c r="BQ125" s="26">
        <f ca="1">COUNTA(BQ5:BQ122)-COUNTBLANK(BQ5:BQ122)</f>
        <v>0</v>
      </c>
    </row>
    <row r="126" spans="1:79" ht="14.7" customHeight="1" x14ac:dyDescent="0.3">
      <c r="C126" s="125" t="s">
        <v>144</v>
      </c>
    </row>
    <row r="127" spans="1:79" ht="14.7" customHeight="1" x14ac:dyDescent="0.3">
      <c r="C127" s="125" t="s">
        <v>145</v>
      </c>
    </row>
  </sheetData>
  <sheetProtection algorithmName="SHA-512" hashValue="7M8j17g5puFm1T2QmtdWjvEmgN1nAhBK07fxH6YWrHwjHUGpvDL6TkudE4+BMqqAZlOPHNTjFMZ+dGn+s7dCVw==" saltValue="sPhumWcZT7028/JOW9DHvA==" spinCount="100000" sheet="1" objects="1" scenarios="1" selectLockedCells="1"/>
  <mergeCells count="3">
    <mergeCell ref="D95:K95"/>
    <mergeCell ref="E110:K110"/>
    <mergeCell ref="B2:J3"/>
  </mergeCells>
  <conditionalFormatting sqref="B5:Z123">
    <cfRule type="expression" dxfId="78" priority="1280">
      <formula>$AQ5=1</formula>
    </cfRule>
  </conditionalFormatting>
  <conditionalFormatting sqref="C5:Y123">
    <cfRule type="expression" dxfId="77" priority="1282">
      <formula>$AQ5=2</formula>
    </cfRule>
  </conditionalFormatting>
  <conditionalFormatting sqref="D5:X123">
    <cfRule type="expression" dxfId="76" priority="1284">
      <formula>$AQ5=3</formula>
    </cfRule>
  </conditionalFormatting>
  <conditionalFormatting sqref="E5:W123">
    <cfRule type="expression" dxfId="75" priority="1286">
      <formula>$AQ5=4</formula>
    </cfRule>
  </conditionalFormatting>
  <conditionalFormatting sqref="F5:V123">
    <cfRule type="expression" dxfId="74" priority="1288">
      <formula>$AQ5=5</formula>
    </cfRule>
  </conditionalFormatting>
  <conditionalFormatting sqref="G5:U123">
    <cfRule type="expression" dxfId="73" priority="1290">
      <formula>$AQ5=6</formula>
    </cfRule>
  </conditionalFormatting>
  <conditionalFormatting sqref="H5:T123">
    <cfRule type="expression" dxfId="72" priority="1292">
      <formula>$AQ5=7</formula>
    </cfRule>
  </conditionalFormatting>
  <conditionalFormatting sqref="I5:S123">
    <cfRule type="expression" dxfId="71" priority="1294">
      <formula>$AQ5=8</formula>
    </cfRule>
  </conditionalFormatting>
  <conditionalFormatting sqref="M5:R123">
    <cfRule type="expression" dxfId="70" priority="11">
      <formula>OR(M$4="", M$4="n.v.t.")</formula>
    </cfRule>
    <cfRule type="expression" dxfId="69" priority="722">
      <formula>AND(M$4&lt;&gt;"", M$4&lt;&gt;"n.v.t.", _xlfn.ISFORMULA(M5)=FALSE)</formula>
    </cfRule>
  </conditionalFormatting>
  <conditionalFormatting sqref="N5:O123">
    <cfRule type="expression" dxfId="68" priority="9">
      <formula>AO5&lt;&gt;""</formula>
    </cfRule>
  </conditionalFormatting>
  <conditionalFormatting sqref="N5:R123">
    <cfRule type="expression" dxfId="67" priority="3">
      <formula>BC5&lt;&gt;""</formula>
    </cfRule>
    <cfRule type="expression" dxfId="66" priority="5">
      <formula>BM5&lt;&gt;""</formula>
    </cfRule>
    <cfRule type="expression" dxfId="65" priority="10">
      <formula>BT5&lt;&gt;""</formula>
    </cfRule>
  </conditionalFormatting>
  <conditionalFormatting sqref="AC5:AP123">
    <cfRule type="expression" dxfId="64" priority="1">
      <formula>OR(_xlfn.ISFORMULA(AC5), AC5&lt;&gt;"")</formula>
    </cfRule>
  </conditionalFormatting>
  <conditionalFormatting sqref="CA5:DA123">
    <cfRule type="expression" dxfId="63" priority="729">
      <formula>$BS5&lt;&gt;""</formula>
    </cfRule>
    <cfRule type="expression" dxfId="62" priority="736">
      <formula>$CA5&lt;&gt;""</formula>
    </cfRule>
  </conditionalFormatting>
  <pageMargins left="0.70866141732283472" right="0.70866141732283472" top="0.74803149606299213" bottom="0.74803149606299213" header="0.31496062992125984" footer="0.31496062992125984"/>
  <pageSetup paperSize="9" scale="59" fitToHeight="0" orientation="portrait" r:id="rId1"/>
  <headerFooter>
    <oddHeader>&amp;L&amp;G&amp;R&amp;A</oddHeader>
    <oddFooter>Pagina &amp;P van &amp;N</oddFooter>
  </headerFooter>
  <ignoredErrors>
    <ignoredError sqref="L118:L122"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DBE7-DD42-459B-A1E0-AB5455AABDF2}">
  <sheetPr codeName="Blad7">
    <pageSetUpPr fitToPage="1"/>
  </sheetPr>
  <dimension ref="A1:BF127"/>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ColWidth="8.6640625" defaultRowHeight="14.7" customHeight="1" x14ac:dyDescent="0.3"/>
  <cols>
    <col min="1" max="1" width="2.44140625" style="34" customWidth="1"/>
    <col min="2" max="2" width="1.33203125" style="61" customWidth="1"/>
    <col min="3" max="4" width="1.33203125" style="62" customWidth="1"/>
    <col min="5" max="9" width="1.33203125" style="61" customWidth="1"/>
    <col min="10" max="10" width="42.6640625" style="61" customWidth="1"/>
    <col min="11" max="11" width="10.6640625" style="26" customWidth="1"/>
    <col min="12" max="12" width="10" style="45" customWidth="1"/>
    <col min="13" max="13" width="15.6640625" style="46" customWidth="1"/>
    <col min="14" max="14" width="94.44140625" style="46" customWidth="1"/>
    <col min="15" max="15" width="1.33203125" style="26" customWidth="1"/>
    <col min="16" max="22" width="1.33203125" style="26" hidden="1" customWidth="1"/>
    <col min="23" max="23" width="2.44140625" style="26" hidden="1" customWidth="1"/>
    <col min="24" max="25" width="9.33203125" style="26" hidden="1" customWidth="1"/>
    <col min="26" max="27" width="9" style="26" hidden="1" customWidth="1"/>
    <col min="28" max="30" width="9.33203125" style="26" hidden="1" customWidth="1"/>
    <col min="31" max="31" width="9" style="26" hidden="1" customWidth="1"/>
    <col min="32" max="32" width="2.44140625" style="24" customWidth="1"/>
    <col min="33" max="16384" width="8.6640625" style="26"/>
  </cols>
  <sheetData>
    <row r="1" spans="1:58" ht="24" customHeight="1" x14ac:dyDescent="0.3">
      <c r="A1" s="129"/>
      <c r="B1" s="44"/>
      <c r="C1" s="44"/>
      <c r="D1" s="44"/>
      <c r="E1" s="44"/>
      <c r="F1" s="44"/>
      <c r="G1" s="44"/>
      <c r="H1" s="44"/>
      <c r="I1" s="44"/>
      <c r="J1" s="44"/>
      <c r="K1" s="45"/>
      <c r="N1" s="85"/>
      <c r="X1" s="131" t="str">
        <f>IF($AE$125=1, "Bij 1 rekening ontbreekt er een toelichting – vul aan.", IF($AE$125&gt;1, "Bij "&amp;$AE$125&amp;" rekeningen ontbreekt er een toelichting – vul aan.", ""))</f>
        <v/>
      </c>
      <c r="Y1" s="101" t="s">
        <v>141</v>
      </c>
      <c r="AB1" s="105" t="s">
        <v>142</v>
      </c>
    </row>
    <row r="2" spans="1:58" s="34" customFormat="1" ht="22.5" customHeight="1" x14ac:dyDescent="0.3">
      <c r="B2" s="75" t="s">
        <v>314</v>
      </c>
      <c r="C2" s="75"/>
      <c r="D2" s="75"/>
      <c r="E2" s="75"/>
      <c r="F2" s="75"/>
      <c r="G2" s="75"/>
      <c r="H2" s="75"/>
      <c r="I2" s="75"/>
      <c r="J2" s="75"/>
      <c r="L2" s="49"/>
      <c r="M2" s="138"/>
      <c r="N2" s="154"/>
      <c r="X2" s="26"/>
      <c r="Y2" s="105" t="s">
        <v>98</v>
      </c>
      <c r="Z2" s="26"/>
      <c r="AA2" s="26"/>
      <c r="AB2" s="105"/>
      <c r="AC2" s="26"/>
      <c r="AD2" s="26"/>
      <c r="AE2" s="26"/>
      <c r="AF2" s="24"/>
    </row>
    <row r="3" spans="1:58" s="72" customFormat="1" ht="14.7" customHeight="1" x14ac:dyDescent="0.3">
      <c r="A3" s="155"/>
      <c r="B3" s="64" t="s">
        <v>44</v>
      </c>
      <c r="C3" s="64"/>
      <c r="D3" s="64"/>
      <c r="E3" s="64"/>
      <c r="F3" s="64"/>
      <c r="G3" s="64"/>
      <c r="H3" s="64"/>
      <c r="I3" s="64"/>
      <c r="J3" s="64"/>
      <c r="K3" s="63"/>
      <c r="L3" s="64" t="s">
        <v>0</v>
      </c>
      <c r="M3" s="65" t="str">
        <f>IF(Structuur_werking&lt;&gt;"", IF(Structuur_werking&lt;&gt;Structuur_werking_dubbel, "Eigen rechtspersoon", "Totaal"), "")</f>
        <v/>
      </c>
      <c r="N3" s="66" t="s">
        <v>53</v>
      </c>
      <c r="O3" s="63"/>
      <c r="P3" s="63"/>
      <c r="Q3" s="63"/>
      <c r="R3" s="63"/>
      <c r="S3" s="63"/>
      <c r="T3" s="63"/>
      <c r="U3" s="63"/>
      <c r="V3" s="63"/>
      <c r="W3" s="63"/>
      <c r="X3" s="68" t="s">
        <v>21</v>
      </c>
      <c r="Y3" s="106" t="str">
        <f>"""+"" én ""-"""</f>
        <v>"+" én "-"</v>
      </c>
      <c r="Z3" s="68" t="str">
        <f xml:space="preserve"> "Enkel ""-"""</f>
        <v>Enkel "-"</v>
      </c>
      <c r="AA3" s="68" t="s">
        <v>95</v>
      </c>
      <c r="AB3" s="106" t="s">
        <v>1</v>
      </c>
      <c r="AC3" s="68" t="s">
        <v>2</v>
      </c>
      <c r="AD3" s="68" t="s">
        <v>178</v>
      </c>
      <c r="AE3" s="106" t="s">
        <v>147</v>
      </c>
      <c r="AF3" s="71"/>
      <c r="BF3" s="133" t="s">
        <v>151</v>
      </c>
    </row>
    <row r="4" spans="1:58" s="72" customFormat="1" ht="105" customHeight="1" x14ac:dyDescent="0.3">
      <c r="A4" s="151" t="str">
        <f>IF(AF4&lt;&gt;"", "✘", "")</f>
        <v/>
      </c>
      <c r="B4" s="156"/>
      <c r="C4" s="275" t="s">
        <v>416</v>
      </c>
      <c r="D4" s="156"/>
      <c r="E4" s="156"/>
      <c r="F4" s="156"/>
      <c r="G4" s="156"/>
      <c r="H4" s="156"/>
      <c r="I4" s="156"/>
      <c r="J4" s="156"/>
      <c r="K4" s="34"/>
      <c r="L4" s="276" t="s">
        <v>89</v>
      </c>
      <c r="M4" s="158" t="s">
        <v>89</v>
      </c>
      <c r="N4" s="277"/>
      <c r="O4" s="34"/>
      <c r="P4" s="34"/>
      <c r="Q4" s="34"/>
      <c r="R4" s="34"/>
      <c r="S4" s="34"/>
      <c r="T4" s="34"/>
      <c r="U4" s="34"/>
      <c r="V4" s="34"/>
      <c r="W4" s="34"/>
      <c r="X4" s="34">
        <v>4</v>
      </c>
      <c r="Y4" s="126"/>
      <c r="Z4" s="34"/>
      <c r="AA4" s="34">
        <v>0</v>
      </c>
      <c r="AB4" s="126">
        <f>IF(C4&lt;&gt;"",1,IF(D4&lt;&gt;"",2,IF(E4&lt;&gt;"",3,IF(F4&lt;&gt;"",4,IF(G4&lt;&gt;"",5,IF(H4&lt;&gt;"",6,IF(I4&lt;&gt;"",7,IF(J4&lt;&gt;"",8))))))))</f>
        <v>1</v>
      </c>
      <c r="AC4" s="34" t="str">
        <f>IF($AB5&gt;$AB4, IFERROR(MATCH($AB4, $AB5:$AB$122, 0)-1, ROW($AC$122)-ROW()), "")</f>
        <v/>
      </c>
      <c r="AD4" s="34">
        <f>IF(AND(M4&lt;&gt;0, M4&lt;&gt;""), IF(AA4&lt;&gt;"", AA4, IF(AB5&lt;=AB4, 1, 0)), -1)</f>
        <v>0</v>
      </c>
      <c r="AE4" s="132" t="str">
        <f>IF(AD4&gt;0, IF(N4="", "| Toelichting verplicht.", ""), "")</f>
        <v/>
      </c>
      <c r="AF4" s="127" t="str">
        <f>AE4</f>
        <v/>
      </c>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row>
    <row r="5" spans="1:58" s="34" customFormat="1" ht="52.5" customHeight="1" x14ac:dyDescent="0.3">
      <c r="A5" s="151" t="str">
        <f>IF(AF5&lt;&gt;"", "✘", "")</f>
        <v/>
      </c>
      <c r="B5" s="156"/>
      <c r="C5" s="156" t="s">
        <v>54</v>
      </c>
      <c r="D5" s="156"/>
      <c r="E5" s="156"/>
      <c r="F5" s="156"/>
      <c r="G5" s="156"/>
      <c r="H5" s="156"/>
      <c r="I5" s="156"/>
      <c r="J5" s="156"/>
      <c r="L5" s="157" t="s">
        <v>75</v>
      </c>
      <c r="M5" s="158">
        <f>IF(Structuur_werking&lt;&gt;Structuur_werking_dubbel, Resultatenrekening!N5, Resultatenrekening!M5)</f>
        <v>0</v>
      </c>
      <c r="N5" s="159"/>
      <c r="X5" s="34">
        <v>5</v>
      </c>
      <c r="Y5" s="126"/>
      <c r="AA5" s="34">
        <v>0</v>
      </c>
      <c r="AB5" s="126">
        <f>IF(C5&lt;&gt;"",1,IF(D5&lt;&gt;"",2,IF(E5&lt;&gt;"",3,IF(F5&lt;&gt;"",4,IF(G5&lt;&gt;"",5,IF(H5&lt;&gt;"",6,IF(I5&lt;&gt;"",7,IF(J5&lt;&gt;"",8))))))))</f>
        <v>1</v>
      </c>
      <c r="AC5" s="34">
        <f>IF($AB6&gt;$AB5, IFERROR(MATCH($AB5, $AB6:$AB$122, 0)-1, ROW($AC$122)-ROW()), "")</f>
        <v>77</v>
      </c>
      <c r="AD5" s="34">
        <f>IF(AND(M5&lt;&gt;0, M5&lt;&gt;""), IF(AA5&lt;&gt;"", AA5, IF(AB6&lt;=AB5, 1, 0)), -1)</f>
        <v>-1</v>
      </c>
      <c r="AE5" s="132" t="str">
        <f>IF(AD5&gt;0, IF(N5="", "| Toelichting verplicht.", ""), "")</f>
        <v/>
      </c>
      <c r="AF5" s="127" t="str">
        <f>AE5</f>
        <v/>
      </c>
    </row>
    <row r="6" spans="1:58" s="34" customFormat="1" ht="52.5" customHeight="1" x14ac:dyDescent="0.3">
      <c r="A6" s="151" t="str">
        <f t="shared" ref="A6:A69" si="0">IF(AF6&lt;&gt;"", "✘", "")</f>
        <v/>
      </c>
      <c r="B6" s="156"/>
      <c r="C6" s="156" t="s">
        <v>38</v>
      </c>
      <c r="D6" s="156" t="s">
        <v>5</v>
      </c>
      <c r="E6" s="156"/>
      <c r="F6" s="156"/>
      <c r="G6" s="156"/>
      <c r="H6" s="156"/>
      <c r="I6" s="156"/>
      <c r="J6" s="156"/>
      <c r="L6" s="157">
        <v>70</v>
      </c>
      <c r="M6" s="158">
        <f>IF(Structuur_werking&lt;&gt;Structuur_werking_dubbel, Resultatenrekening!N6, Resultatenrekening!M6)</f>
        <v>0</v>
      </c>
      <c r="N6" s="159"/>
      <c r="X6" s="34">
        <v>6</v>
      </c>
      <c r="Y6" s="126"/>
      <c r="AA6" s="34">
        <v>0</v>
      </c>
      <c r="AB6" s="126">
        <f t="shared" ref="AB6:AB69" si="1">IF(C6&lt;&gt;"",1,IF(D6&lt;&gt;"",2,IF(E6&lt;&gt;"",3,IF(F6&lt;&gt;"",4,IF(G6&lt;&gt;"",5,IF(H6&lt;&gt;"",6,IF(I6&lt;&gt;"",7,IF(J6&lt;&gt;"",8))))))))</f>
        <v>2</v>
      </c>
      <c r="AC6" s="34">
        <f>IF($AB7&gt;$AB6, IFERROR(MATCH($AB6, $AB7:$AB$122, 0)-1, ROW($AC$122)-ROW()), "")</f>
        <v>21</v>
      </c>
      <c r="AD6" s="34">
        <f t="shared" ref="AD6:AD69" si="2">IF(AND(M6&lt;&gt;0, M6&lt;&gt;""), IF(AA6&lt;&gt;"", AA6, IF(AB7&lt;=AB6, 1, 0)), -1)</f>
        <v>-1</v>
      </c>
      <c r="AE6" s="132" t="str">
        <f t="shared" ref="AE6:AE69" si="3">IF(AD6&gt;0, IF(N6="", "| Toelichting verplicht.", ""), "")</f>
        <v/>
      </c>
      <c r="AF6" s="127" t="str">
        <f t="shared" ref="AF6:AF69" si="4">AE6</f>
        <v/>
      </c>
    </row>
    <row r="7" spans="1:58" s="34" customFormat="1" ht="52.5" customHeight="1" x14ac:dyDescent="0.3">
      <c r="A7" s="151" t="str">
        <f t="shared" si="0"/>
        <v/>
      </c>
      <c r="B7" s="156"/>
      <c r="C7" s="156" t="s">
        <v>38</v>
      </c>
      <c r="D7" s="156" t="s">
        <v>38</v>
      </c>
      <c r="E7" s="156" t="s">
        <v>99</v>
      </c>
      <c r="F7" s="156"/>
      <c r="G7" s="156"/>
      <c r="H7" s="156"/>
      <c r="I7" s="156"/>
      <c r="J7" s="156"/>
      <c r="L7" s="157">
        <v>700</v>
      </c>
      <c r="M7" s="158">
        <f>IF(Structuur_werking&lt;&gt;Structuur_werking_dubbel, Resultatenrekening!N7, Resultatenrekening!M7)</f>
        <v>0</v>
      </c>
      <c r="N7" s="159"/>
      <c r="X7" s="34">
        <v>7</v>
      </c>
      <c r="Y7" s="126"/>
      <c r="AA7" s="34">
        <v>0</v>
      </c>
      <c r="AB7" s="126">
        <f t="shared" si="1"/>
        <v>3</v>
      </c>
      <c r="AC7" s="34">
        <f>IF($AB8&gt;$AB7, IFERROR(MATCH($AB7, $AB8:$AB$122, 0)-1, ROW($AC$122)-ROW()), "")</f>
        <v>6</v>
      </c>
      <c r="AD7" s="34">
        <f t="shared" si="2"/>
        <v>-1</v>
      </c>
      <c r="AE7" s="132" t="str">
        <f t="shared" si="3"/>
        <v/>
      </c>
      <c r="AF7" s="127" t="str">
        <f t="shared" si="4"/>
        <v/>
      </c>
    </row>
    <row r="8" spans="1:58" s="34" customFormat="1" ht="52.5" customHeight="1" x14ac:dyDescent="0.3">
      <c r="A8" s="151" t="str">
        <f t="shared" si="0"/>
        <v/>
      </c>
      <c r="B8" s="156"/>
      <c r="C8" s="156"/>
      <c r="D8" s="156"/>
      <c r="E8" s="156"/>
      <c r="F8" s="156" t="s">
        <v>373</v>
      </c>
      <c r="G8" s="156"/>
      <c r="H8" s="156"/>
      <c r="I8" s="156"/>
      <c r="J8" s="156"/>
      <c r="L8" s="157">
        <v>7000</v>
      </c>
      <c r="M8" s="158">
        <f>IF(Structuur_werking&lt;&gt;Structuur_werking_dubbel, Resultatenrekening!N8, Resultatenrekening!M8)</f>
        <v>0</v>
      </c>
      <c r="N8" s="171"/>
      <c r="X8" s="34">
        <v>8</v>
      </c>
      <c r="Y8" s="126"/>
      <c r="AA8" s="34">
        <v>0</v>
      </c>
      <c r="AB8" s="126">
        <f t="shared" si="1"/>
        <v>4</v>
      </c>
      <c r="AC8" s="34" t="str">
        <f>IF($AB9&gt;$AB8, IFERROR(MATCH($AB8, $AB9:$AB$122, 0)-1, ROW($AC$122)-ROW()), "")</f>
        <v/>
      </c>
      <c r="AD8" s="34">
        <f t="shared" si="2"/>
        <v>-1</v>
      </c>
      <c r="AE8" s="132" t="str">
        <f t="shared" si="3"/>
        <v/>
      </c>
      <c r="AF8" s="127" t="str">
        <f t="shared" si="4"/>
        <v/>
      </c>
    </row>
    <row r="9" spans="1:58" s="34" customFormat="1" ht="52.5" customHeight="1" x14ac:dyDescent="0.3">
      <c r="A9" s="151" t="str">
        <f t="shared" si="0"/>
        <v/>
      </c>
      <c r="B9" s="156"/>
      <c r="C9" s="156" t="s">
        <v>38</v>
      </c>
      <c r="D9" s="156" t="s">
        <v>38</v>
      </c>
      <c r="E9" s="156" t="s">
        <v>38</v>
      </c>
      <c r="F9" s="156" t="s">
        <v>308</v>
      </c>
      <c r="G9" s="156"/>
      <c r="H9" s="156"/>
      <c r="I9" s="156"/>
      <c r="J9" s="156"/>
      <c r="L9" s="157">
        <v>7001</v>
      </c>
      <c r="M9" s="158">
        <f>IF(Structuur_werking&lt;&gt;Structuur_werking_dubbel, Resultatenrekening!N9, Resultatenrekening!M9)</f>
        <v>0</v>
      </c>
      <c r="N9" s="159"/>
      <c r="X9" s="34">
        <v>9</v>
      </c>
      <c r="Y9" s="126"/>
      <c r="AA9" s="34">
        <v>0</v>
      </c>
      <c r="AB9" s="126">
        <f t="shared" si="1"/>
        <v>4</v>
      </c>
      <c r="AC9" s="34">
        <f>IF($AB10&gt;$AB9, IFERROR(MATCH($AB9, $AB10:$AB$122, 0)-1, ROW($AC$122)-ROW()), "")</f>
        <v>2</v>
      </c>
      <c r="AD9" s="34">
        <f t="shared" si="2"/>
        <v>-1</v>
      </c>
      <c r="AE9" s="132" t="str">
        <f t="shared" si="3"/>
        <v/>
      </c>
      <c r="AF9" s="127" t="str">
        <f t="shared" si="4"/>
        <v/>
      </c>
    </row>
    <row r="10" spans="1:58" s="34" customFormat="1" ht="52.5" customHeight="1" x14ac:dyDescent="0.3">
      <c r="A10" s="151" t="str">
        <f t="shared" si="0"/>
        <v/>
      </c>
      <c r="B10" s="156"/>
      <c r="C10" s="156"/>
      <c r="D10" s="156"/>
      <c r="E10" s="156"/>
      <c r="F10" s="156"/>
      <c r="G10" s="156" t="s">
        <v>371</v>
      </c>
      <c r="H10" s="156"/>
      <c r="I10" s="156"/>
      <c r="J10" s="156"/>
      <c r="L10" s="157">
        <v>70010</v>
      </c>
      <c r="M10" s="158">
        <f>IF(Structuur_werking&lt;&gt;Structuur_werking_dubbel, Resultatenrekening!N10, Resultatenrekening!M10)</f>
        <v>0</v>
      </c>
      <c r="N10" s="159"/>
      <c r="X10" s="34">
        <v>10</v>
      </c>
      <c r="Y10" s="126"/>
      <c r="AA10" s="34">
        <v>0</v>
      </c>
      <c r="AB10" s="126">
        <f t="shared" si="1"/>
        <v>5</v>
      </c>
      <c r="AC10" s="34" t="str">
        <f>IF($AB11&gt;$AB10, IFERROR(MATCH($AB10, $AB11:$AB$122, 0)-1, ROW($AC$122)-ROW()), "")</f>
        <v/>
      </c>
      <c r="AD10" s="34">
        <f t="shared" si="2"/>
        <v>-1</v>
      </c>
      <c r="AE10" s="132" t="str">
        <f t="shared" si="3"/>
        <v/>
      </c>
      <c r="AF10" s="127" t="str">
        <f t="shared" si="4"/>
        <v/>
      </c>
    </row>
    <row r="11" spans="1:58" s="34" customFormat="1" ht="52.5" customHeight="1" x14ac:dyDescent="0.3">
      <c r="A11" s="151" t="str">
        <f t="shared" si="0"/>
        <v/>
      </c>
      <c r="B11" s="156"/>
      <c r="C11" s="156"/>
      <c r="D11" s="156"/>
      <c r="E11" s="156"/>
      <c r="F11" s="156"/>
      <c r="G11" s="156" t="s">
        <v>372</v>
      </c>
      <c r="H11" s="156"/>
      <c r="I11" s="156"/>
      <c r="J11" s="156"/>
      <c r="L11" s="157">
        <v>70011</v>
      </c>
      <c r="M11" s="158">
        <f>IF(Structuur_werking&lt;&gt;Structuur_werking_dubbel, Resultatenrekening!N11, Resultatenrekening!M11)</f>
        <v>0</v>
      </c>
      <c r="N11" s="159"/>
      <c r="X11" s="34">
        <v>11</v>
      </c>
      <c r="Y11" s="126"/>
      <c r="AA11" s="34">
        <v>0</v>
      </c>
      <c r="AB11" s="126">
        <f t="shared" si="1"/>
        <v>5</v>
      </c>
      <c r="AC11" s="34" t="str">
        <f>IF($AB12&gt;$AB11, IFERROR(MATCH($AB11, $AB12:$AB$122, 0)-1, ROW($AC$122)-ROW()), "")</f>
        <v/>
      </c>
      <c r="AD11" s="34">
        <f t="shared" si="2"/>
        <v>-1</v>
      </c>
      <c r="AE11" s="132" t="str">
        <f t="shared" si="3"/>
        <v/>
      </c>
      <c r="AF11" s="127" t="str">
        <f t="shared" si="4"/>
        <v/>
      </c>
    </row>
    <row r="12" spans="1:58" s="34" customFormat="1" ht="52.5" customHeight="1" x14ac:dyDescent="0.3">
      <c r="A12" s="151" t="str">
        <f t="shared" si="0"/>
        <v/>
      </c>
      <c r="B12" s="156"/>
      <c r="C12" s="156"/>
      <c r="D12" s="156"/>
      <c r="E12" s="156"/>
      <c r="F12" s="156" t="s">
        <v>139</v>
      </c>
      <c r="G12" s="156"/>
      <c r="H12" s="156"/>
      <c r="I12" s="156"/>
      <c r="J12" s="156"/>
      <c r="L12" s="157">
        <v>7005</v>
      </c>
      <c r="M12" s="158">
        <f>IF(Structuur_werking&lt;&gt;Structuur_werking_dubbel, Resultatenrekening!N12, Resultatenrekening!M12)</f>
        <v>0</v>
      </c>
      <c r="N12" s="159"/>
      <c r="X12" s="34">
        <v>12</v>
      </c>
      <c r="Y12" s="126"/>
      <c r="AA12" s="34">
        <v>0</v>
      </c>
      <c r="AB12" s="126">
        <f t="shared" si="1"/>
        <v>4</v>
      </c>
      <c r="AC12" s="34" t="str">
        <f>IF($AB13&gt;$AB12, IFERROR(MATCH($AB12, $AB13:$AB$122, 0)-1, ROW($AC$122)-ROW()), "")</f>
        <v/>
      </c>
      <c r="AD12" s="34">
        <f t="shared" si="2"/>
        <v>-1</v>
      </c>
      <c r="AE12" s="132" t="str">
        <f t="shared" si="3"/>
        <v/>
      </c>
      <c r="AF12" s="127" t="str">
        <f t="shared" si="4"/>
        <v/>
      </c>
    </row>
    <row r="13" spans="1:58" s="34" customFormat="1" ht="52.5" customHeight="1" x14ac:dyDescent="0.3">
      <c r="A13" s="151" t="str">
        <f t="shared" si="0"/>
        <v/>
      </c>
      <c r="B13" s="156"/>
      <c r="C13" s="156" t="s">
        <v>38</v>
      </c>
      <c r="D13" s="156" t="s">
        <v>38</v>
      </c>
      <c r="E13" s="156" t="s">
        <v>38</v>
      </c>
      <c r="F13" s="156" t="s">
        <v>304</v>
      </c>
      <c r="G13" s="156"/>
      <c r="H13" s="156"/>
      <c r="I13" s="156"/>
      <c r="J13" s="156"/>
      <c r="L13" s="157">
        <v>7008</v>
      </c>
      <c r="M13" s="158">
        <f>IF(Structuur_werking&lt;&gt;Structuur_werking_dubbel, Resultatenrekening!N13, Resultatenrekening!M13)</f>
        <v>0</v>
      </c>
      <c r="N13" s="159"/>
      <c r="X13" s="34">
        <v>13</v>
      </c>
      <c r="Y13" s="126"/>
      <c r="AA13" s="34">
        <v>0</v>
      </c>
      <c r="AB13" s="126">
        <f t="shared" si="1"/>
        <v>4</v>
      </c>
      <c r="AC13" s="34" t="str">
        <f>IF($AB14&gt;$AB13, IFERROR(MATCH($AB13, $AB14:$AB$122, 0)-1, ROW($AC$122)-ROW()), "")</f>
        <v/>
      </c>
      <c r="AD13" s="34">
        <f t="shared" si="2"/>
        <v>-1</v>
      </c>
      <c r="AE13" s="132" t="str">
        <f t="shared" si="3"/>
        <v/>
      </c>
      <c r="AF13" s="127" t="str">
        <f t="shared" si="4"/>
        <v/>
      </c>
    </row>
    <row r="14" spans="1:58" s="34" customFormat="1" ht="52.5" customHeight="1" x14ac:dyDescent="0.3">
      <c r="A14" s="151" t="str">
        <f t="shared" si="0"/>
        <v/>
      </c>
      <c r="B14" s="156"/>
      <c r="C14" s="156" t="s">
        <v>38</v>
      </c>
      <c r="D14" s="156" t="s">
        <v>38</v>
      </c>
      <c r="E14" s="156" t="s">
        <v>100</v>
      </c>
      <c r="F14" s="156"/>
      <c r="G14" s="156"/>
      <c r="H14" s="156"/>
      <c r="I14" s="156"/>
      <c r="J14" s="156"/>
      <c r="L14" s="157">
        <v>701</v>
      </c>
      <c r="M14" s="158">
        <f>IF(Structuur_werking&lt;&gt;Structuur_werking_dubbel, Resultatenrekening!N14, Resultatenrekening!M14)</f>
        <v>0</v>
      </c>
      <c r="N14" s="159"/>
      <c r="X14" s="34">
        <v>14</v>
      </c>
      <c r="Y14" s="126"/>
      <c r="AA14" s="34">
        <v>0</v>
      </c>
      <c r="AB14" s="126">
        <f t="shared" si="1"/>
        <v>3</v>
      </c>
      <c r="AC14" s="34">
        <f>IF($AB15&gt;$AB14, IFERROR(MATCH($AB14, $AB15:$AB$122, 0)-1, ROW($AC$122)-ROW()), "")</f>
        <v>3</v>
      </c>
      <c r="AD14" s="34">
        <f t="shared" si="2"/>
        <v>-1</v>
      </c>
      <c r="AE14" s="132" t="str">
        <f t="shared" si="3"/>
        <v/>
      </c>
      <c r="AF14" s="127" t="str">
        <f t="shared" si="4"/>
        <v/>
      </c>
    </row>
    <row r="15" spans="1:58" s="34" customFormat="1" ht="52.5" customHeight="1" x14ac:dyDescent="0.3">
      <c r="A15" s="151" t="str">
        <f t="shared" si="0"/>
        <v/>
      </c>
      <c r="B15" s="156"/>
      <c r="C15" s="156" t="s">
        <v>38</v>
      </c>
      <c r="D15" s="156" t="s">
        <v>38</v>
      </c>
      <c r="E15" s="156" t="s">
        <v>38</v>
      </c>
      <c r="F15" s="156" t="s">
        <v>295</v>
      </c>
      <c r="G15" s="156"/>
      <c r="H15" s="156"/>
      <c r="I15" s="156"/>
      <c r="J15" s="156"/>
      <c r="L15" s="157">
        <v>7010</v>
      </c>
      <c r="M15" s="158">
        <f>IF(Structuur_werking&lt;&gt;Structuur_werking_dubbel, Resultatenrekening!N15, Resultatenrekening!M15)</f>
        <v>0</v>
      </c>
      <c r="N15" s="159"/>
      <c r="X15" s="34">
        <v>15</v>
      </c>
      <c r="Y15" s="126"/>
      <c r="AA15" s="34">
        <v>0</v>
      </c>
      <c r="AB15" s="126">
        <f t="shared" si="1"/>
        <v>4</v>
      </c>
      <c r="AC15" s="34" t="str">
        <f>IF($AB16&gt;$AB15, IFERROR(MATCH($AB15, $AB16:$AB$122, 0)-1, ROW($AC$122)-ROW()), "")</f>
        <v/>
      </c>
      <c r="AD15" s="34">
        <f t="shared" si="2"/>
        <v>-1</v>
      </c>
      <c r="AE15" s="132" t="str">
        <f t="shared" si="3"/>
        <v/>
      </c>
      <c r="AF15" s="127" t="str">
        <f t="shared" si="4"/>
        <v/>
      </c>
    </row>
    <row r="16" spans="1:58" s="34" customFormat="1" ht="52.5" customHeight="1" x14ac:dyDescent="0.3">
      <c r="A16" s="151" t="str">
        <f t="shared" si="0"/>
        <v/>
      </c>
      <c r="B16" s="156"/>
      <c r="C16" s="156" t="s">
        <v>38</v>
      </c>
      <c r="D16" s="156" t="s">
        <v>38</v>
      </c>
      <c r="E16" s="156" t="s">
        <v>38</v>
      </c>
      <c r="F16" s="156" t="s">
        <v>101</v>
      </c>
      <c r="G16" s="156"/>
      <c r="H16" s="156"/>
      <c r="I16" s="156"/>
      <c r="J16" s="156"/>
      <c r="L16" s="157">
        <v>7011</v>
      </c>
      <c r="M16" s="158">
        <f>IF(Structuur_werking&lt;&gt;Structuur_werking_dubbel, Resultatenrekening!N16, Resultatenrekening!M16)</f>
        <v>0</v>
      </c>
      <c r="N16" s="159"/>
      <c r="X16" s="34">
        <v>16</v>
      </c>
      <c r="Y16" s="126"/>
      <c r="AA16" s="34">
        <v>0</v>
      </c>
      <c r="AB16" s="126">
        <f t="shared" si="1"/>
        <v>4</v>
      </c>
      <c r="AC16" s="34" t="str">
        <f>IF($AB17&gt;$AB16, IFERROR(MATCH($AB16, $AB17:$AB$122, 0)-1, ROW($AC$122)-ROW()), "")</f>
        <v/>
      </c>
      <c r="AD16" s="34">
        <f t="shared" si="2"/>
        <v>-1</v>
      </c>
      <c r="AE16" s="132" t="str">
        <f t="shared" si="3"/>
        <v/>
      </c>
      <c r="AF16" s="127" t="str">
        <f t="shared" si="4"/>
        <v/>
      </c>
    </row>
    <row r="17" spans="1:32" s="34" customFormat="1" ht="52.5" customHeight="1" x14ac:dyDescent="0.3">
      <c r="A17" s="151" t="str">
        <f t="shared" si="0"/>
        <v/>
      </c>
      <c r="B17" s="156"/>
      <c r="C17" s="156"/>
      <c r="D17" s="156"/>
      <c r="E17" s="156"/>
      <c r="F17" s="156" t="s">
        <v>374</v>
      </c>
      <c r="G17" s="156"/>
      <c r="H17" s="156"/>
      <c r="I17" s="156"/>
      <c r="J17" s="156"/>
      <c r="L17" s="157">
        <v>7012</v>
      </c>
      <c r="M17" s="158">
        <f>IF(Structuur_werking&lt;&gt;Structuur_werking_dubbel, Resultatenrekening!N17, Resultatenrekening!M17)</f>
        <v>0</v>
      </c>
      <c r="N17" s="159"/>
      <c r="X17" s="34">
        <v>17</v>
      </c>
      <c r="Y17" s="126"/>
      <c r="AA17" s="34">
        <v>0</v>
      </c>
      <c r="AB17" s="126">
        <f t="shared" si="1"/>
        <v>4</v>
      </c>
      <c r="AC17" s="34" t="str">
        <f>IF($AB18&gt;$AB17, IFERROR(MATCH($AB17, $AB18:$AB$122, 0)-1, ROW($AC$122)-ROW()), "")</f>
        <v/>
      </c>
      <c r="AD17" s="34">
        <f t="shared" si="2"/>
        <v>-1</v>
      </c>
      <c r="AE17" s="132" t="str">
        <f t="shared" si="3"/>
        <v/>
      </c>
      <c r="AF17" s="127" t="str">
        <f t="shared" si="4"/>
        <v/>
      </c>
    </row>
    <row r="18" spans="1:32" s="34" customFormat="1" ht="52.5" customHeight="1" x14ac:dyDescent="0.3">
      <c r="A18" s="151" t="str">
        <f t="shared" si="0"/>
        <v/>
      </c>
      <c r="B18" s="156"/>
      <c r="C18" s="156" t="s">
        <v>38</v>
      </c>
      <c r="D18" s="156" t="s">
        <v>38</v>
      </c>
      <c r="E18" s="156" t="s">
        <v>102</v>
      </c>
      <c r="F18" s="156"/>
      <c r="G18" s="156"/>
      <c r="H18" s="156"/>
      <c r="I18" s="156"/>
      <c r="J18" s="156"/>
      <c r="L18" s="157">
        <v>702</v>
      </c>
      <c r="M18" s="158">
        <f>IF(Structuur_werking&lt;&gt;Structuur_werking_dubbel, Resultatenrekening!N18, Resultatenrekening!M18)</f>
        <v>0</v>
      </c>
      <c r="N18" s="159"/>
      <c r="X18" s="34">
        <v>18</v>
      </c>
      <c r="Y18" s="126"/>
      <c r="AA18" s="34">
        <v>0</v>
      </c>
      <c r="AB18" s="126">
        <f t="shared" si="1"/>
        <v>3</v>
      </c>
      <c r="AC18" s="34">
        <f>IF($AB19&gt;$AB18, IFERROR(MATCH($AB18, $AB19:$AB$122, 0)-1, ROW($AC$122)-ROW()), "")</f>
        <v>3</v>
      </c>
      <c r="AD18" s="34">
        <f t="shared" si="2"/>
        <v>-1</v>
      </c>
      <c r="AE18" s="132" t="str">
        <f t="shared" si="3"/>
        <v/>
      </c>
      <c r="AF18" s="127" t="str">
        <f t="shared" si="4"/>
        <v/>
      </c>
    </row>
    <row r="19" spans="1:32" s="34" customFormat="1" ht="52.5" customHeight="1" x14ac:dyDescent="0.3">
      <c r="A19" s="151" t="str">
        <f t="shared" si="0"/>
        <v/>
      </c>
      <c r="B19" s="156"/>
      <c r="C19" s="156"/>
      <c r="D19" s="156"/>
      <c r="E19" s="156"/>
      <c r="F19" s="156" t="s">
        <v>305</v>
      </c>
      <c r="G19" s="156"/>
      <c r="H19" s="156"/>
      <c r="I19" s="156"/>
      <c r="J19" s="156"/>
      <c r="L19" s="157">
        <v>7020</v>
      </c>
      <c r="M19" s="158">
        <f>IF(Structuur_werking&lt;&gt;Structuur_werking_dubbel, Resultatenrekening!N19, Resultatenrekening!M19)</f>
        <v>0</v>
      </c>
      <c r="N19" s="159"/>
      <c r="X19" s="34">
        <v>19</v>
      </c>
      <c r="Y19" s="126"/>
      <c r="AA19" s="34">
        <v>0</v>
      </c>
      <c r="AB19" s="126">
        <f t="shared" si="1"/>
        <v>4</v>
      </c>
      <c r="AC19" s="34" t="str">
        <f>IF($AB20&gt;$AB19, IFERROR(MATCH($AB19, $AB20:$AB$122, 0)-1, ROW($AC$122)-ROW()), "")</f>
        <v/>
      </c>
      <c r="AD19" s="34">
        <f t="shared" si="2"/>
        <v>-1</v>
      </c>
      <c r="AE19" s="132" t="str">
        <f t="shared" si="3"/>
        <v/>
      </c>
      <c r="AF19" s="127" t="str">
        <f t="shared" si="4"/>
        <v/>
      </c>
    </row>
    <row r="20" spans="1:32" s="34" customFormat="1" ht="52.5" customHeight="1" x14ac:dyDescent="0.3">
      <c r="A20" s="151" t="str">
        <f t="shared" si="0"/>
        <v/>
      </c>
      <c r="B20" s="156"/>
      <c r="C20" s="156"/>
      <c r="D20" s="156"/>
      <c r="E20" s="156"/>
      <c r="F20" s="156" t="s">
        <v>306</v>
      </c>
      <c r="G20" s="156"/>
      <c r="H20" s="156"/>
      <c r="I20" s="156"/>
      <c r="J20" s="156"/>
      <c r="L20" s="157">
        <v>7021</v>
      </c>
      <c r="M20" s="158">
        <f>IF(Structuur_werking&lt;&gt;Structuur_werking_dubbel, Resultatenrekening!N20, Resultatenrekening!M20)</f>
        <v>0</v>
      </c>
      <c r="N20" s="159"/>
      <c r="X20" s="34">
        <v>20</v>
      </c>
      <c r="Y20" s="126"/>
      <c r="AA20" s="34">
        <v>0</v>
      </c>
      <c r="AB20" s="126">
        <f t="shared" si="1"/>
        <v>4</v>
      </c>
      <c r="AC20" s="34" t="str">
        <f>IF($AB21&gt;$AB20, IFERROR(MATCH($AB20, $AB21:$AB$122, 0)-1, ROW($AC$122)-ROW()), "")</f>
        <v/>
      </c>
      <c r="AD20" s="34">
        <f t="shared" si="2"/>
        <v>-1</v>
      </c>
      <c r="AE20" s="132" t="str">
        <f t="shared" si="3"/>
        <v/>
      </c>
      <c r="AF20" s="127" t="str">
        <f t="shared" si="4"/>
        <v/>
      </c>
    </row>
    <row r="21" spans="1:32" s="34" customFormat="1" ht="52.5" customHeight="1" x14ac:dyDescent="0.3">
      <c r="A21" s="151" t="str">
        <f t="shared" si="0"/>
        <v/>
      </c>
      <c r="B21" s="156"/>
      <c r="C21" s="156"/>
      <c r="D21" s="156"/>
      <c r="E21" s="156"/>
      <c r="F21" s="156" t="s">
        <v>307</v>
      </c>
      <c r="G21" s="156"/>
      <c r="H21" s="156"/>
      <c r="I21" s="156"/>
      <c r="J21" s="156"/>
      <c r="L21" s="157">
        <v>7028</v>
      </c>
      <c r="M21" s="158">
        <f>IF(Structuur_werking&lt;&gt;Structuur_werking_dubbel, Resultatenrekening!N21, Resultatenrekening!M21)</f>
        <v>0</v>
      </c>
      <c r="N21" s="159"/>
      <c r="X21" s="34">
        <v>21</v>
      </c>
      <c r="Y21" s="126"/>
      <c r="AA21" s="34">
        <v>0</v>
      </c>
      <c r="AB21" s="126">
        <f t="shared" si="1"/>
        <v>4</v>
      </c>
      <c r="AC21" s="34" t="str">
        <f>IF($AB22&gt;$AB21, IFERROR(MATCH($AB21, $AB22:$AB$122, 0)-1, ROW($AC$122)-ROW()), "")</f>
        <v/>
      </c>
      <c r="AD21" s="34">
        <f t="shared" si="2"/>
        <v>-1</v>
      </c>
      <c r="AE21" s="132" t="str">
        <f t="shared" si="3"/>
        <v/>
      </c>
      <c r="AF21" s="127" t="str">
        <f t="shared" si="4"/>
        <v/>
      </c>
    </row>
    <row r="22" spans="1:32" s="34" customFormat="1" ht="52.5" customHeight="1" x14ac:dyDescent="0.3">
      <c r="A22" s="151" t="str">
        <f t="shared" si="0"/>
        <v/>
      </c>
      <c r="B22" s="156"/>
      <c r="C22" s="156" t="s">
        <v>38</v>
      </c>
      <c r="D22" s="156" t="s">
        <v>38</v>
      </c>
      <c r="E22" s="156" t="s">
        <v>103</v>
      </c>
      <c r="F22" s="156"/>
      <c r="G22" s="156"/>
      <c r="H22" s="156"/>
      <c r="I22" s="156"/>
      <c r="J22" s="156"/>
      <c r="L22" s="157">
        <v>703</v>
      </c>
      <c r="M22" s="158">
        <f>IF(Structuur_werking&lt;&gt;Structuur_werking_dubbel, Resultatenrekening!N22, Resultatenrekening!M22)</f>
        <v>0</v>
      </c>
      <c r="N22" s="159"/>
      <c r="X22" s="34">
        <v>22</v>
      </c>
      <c r="Y22" s="126"/>
      <c r="AA22" s="34">
        <v>0</v>
      </c>
      <c r="AB22" s="126">
        <f t="shared" si="1"/>
        <v>3</v>
      </c>
      <c r="AC22" s="34">
        <f>IF($AB23&gt;$AB22, IFERROR(MATCH($AB22, $AB23:$AB$122, 0)-1, ROW($AC$122)-ROW()), "")</f>
        <v>3</v>
      </c>
      <c r="AD22" s="34">
        <f t="shared" si="2"/>
        <v>-1</v>
      </c>
      <c r="AE22" s="132" t="str">
        <f t="shared" si="3"/>
        <v/>
      </c>
      <c r="AF22" s="127" t="str">
        <f t="shared" si="4"/>
        <v/>
      </c>
    </row>
    <row r="23" spans="1:32" s="34" customFormat="1" ht="52.5" customHeight="1" x14ac:dyDescent="0.3">
      <c r="A23" s="151" t="str">
        <f t="shared" si="0"/>
        <v/>
      </c>
      <c r="B23" s="156"/>
      <c r="C23" s="156" t="s">
        <v>38</v>
      </c>
      <c r="D23" s="156" t="s">
        <v>38</v>
      </c>
      <c r="E23" s="156" t="s">
        <v>38</v>
      </c>
      <c r="F23" s="156" t="s">
        <v>104</v>
      </c>
      <c r="G23" s="156"/>
      <c r="H23" s="156"/>
      <c r="I23" s="156"/>
      <c r="J23" s="156"/>
      <c r="L23" s="157">
        <v>7030</v>
      </c>
      <c r="M23" s="158">
        <f>IF(Structuur_werking&lt;&gt;Structuur_werking_dubbel, Resultatenrekening!N23, Resultatenrekening!M23)</f>
        <v>0</v>
      </c>
      <c r="N23" s="159"/>
      <c r="X23" s="34">
        <v>23</v>
      </c>
      <c r="Y23" s="126"/>
      <c r="AA23" s="34">
        <v>0</v>
      </c>
      <c r="AB23" s="126">
        <f t="shared" si="1"/>
        <v>4</v>
      </c>
      <c r="AC23" s="34" t="str">
        <f>IF($AB24&gt;$AB23, IFERROR(MATCH($AB23, $AB24:$AB$122, 0)-1, ROW($AC$122)-ROW()), "")</f>
        <v/>
      </c>
      <c r="AD23" s="34">
        <f t="shared" si="2"/>
        <v>-1</v>
      </c>
      <c r="AE23" s="132" t="str">
        <f t="shared" si="3"/>
        <v/>
      </c>
      <c r="AF23" s="127" t="str">
        <f t="shared" si="4"/>
        <v/>
      </c>
    </row>
    <row r="24" spans="1:32" s="34" customFormat="1" ht="52.5" customHeight="1" x14ac:dyDescent="0.3">
      <c r="A24" s="151" t="str">
        <f t="shared" si="0"/>
        <v/>
      </c>
      <c r="B24" s="156"/>
      <c r="C24" s="156" t="s">
        <v>38</v>
      </c>
      <c r="D24" s="156" t="s">
        <v>38</v>
      </c>
      <c r="E24" s="156" t="s">
        <v>38</v>
      </c>
      <c r="F24" s="156" t="s">
        <v>105</v>
      </c>
      <c r="G24" s="156"/>
      <c r="H24" s="156"/>
      <c r="I24" s="156"/>
      <c r="J24" s="156"/>
      <c r="L24" s="157">
        <v>7032</v>
      </c>
      <c r="M24" s="158">
        <f>IF(Structuur_werking&lt;&gt;Structuur_werking_dubbel, Resultatenrekening!N24, Resultatenrekening!M24)</f>
        <v>0</v>
      </c>
      <c r="N24" s="159"/>
      <c r="X24" s="34">
        <v>24</v>
      </c>
      <c r="Y24" s="126"/>
      <c r="AA24" s="34">
        <v>0</v>
      </c>
      <c r="AB24" s="126">
        <f t="shared" si="1"/>
        <v>4</v>
      </c>
      <c r="AC24" s="34" t="str">
        <f>IF($AB25&gt;$AB24, IFERROR(MATCH($AB24, $AB25:$AB$122, 0)-1, ROW($AC$122)-ROW()), "")</f>
        <v/>
      </c>
      <c r="AD24" s="34">
        <f t="shared" si="2"/>
        <v>-1</v>
      </c>
      <c r="AE24" s="132" t="str">
        <f t="shared" si="3"/>
        <v/>
      </c>
      <c r="AF24" s="127" t="str">
        <f t="shared" si="4"/>
        <v/>
      </c>
    </row>
    <row r="25" spans="1:32" s="34" customFormat="1" ht="52.5" customHeight="1" x14ac:dyDescent="0.3">
      <c r="A25" s="151" t="str">
        <f t="shared" si="0"/>
        <v/>
      </c>
      <c r="B25" s="156"/>
      <c r="C25" s="156" t="s">
        <v>38</v>
      </c>
      <c r="D25" s="156" t="s">
        <v>38</v>
      </c>
      <c r="E25" s="156" t="s">
        <v>38</v>
      </c>
      <c r="F25" s="156" t="s">
        <v>106</v>
      </c>
      <c r="G25" s="156"/>
      <c r="H25" s="156"/>
      <c r="I25" s="156"/>
      <c r="J25" s="156"/>
      <c r="L25" s="157">
        <v>7038</v>
      </c>
      <c r="M25" s="158">
        <f>IF(Structuur_werking&lt;&gt;Structuur_werking_dubbel, Resultatenrekening!N25, Resultatenrekening!M25)</f>
        <v>0</v>
      </c>
      <c r="N25" s="159"/>
      <c r="X25" s="34">
        <v>25</v>
      </c>
      <c r="Y25" s="126"/>
      <c r="AA25" s="34">
        <v>0</v>
      </c>
      <c r="AB25" s="126">
        <f t="shared" si="1"/>
        <v>4</v>
      </c>
      <c r="AC25" s="34" t="str">
        <f>IF($AB26&gt;$AB25, IFERROR(MATCH($AB25, $AB26:$AB$122, 0)-1, ROW($AC$122)-ROW()), "")</f>
        <v/>
      </c>
      <c r="AD25" s="34">
        <f t="shared" si="2"/>
        <v>-1</v>
      </c>
      <c r="AE25" s="132" t="str">
        <f t="shared" si="3"/>
        <v/>
      </c>
      <c r="AF25" s="127" t="str">
        <f t="shared" si="4"/>
        <v/>
      </c>
    </row>
    <row r="26" spans="1:32" s="34" customFormat="1" ht="52.5" customHeight="1" x14ac:dyDescent="0.3">
      <c r="A26" s="151" t="str">
        <f t="shared" si="0"/>
        <v/>
      </c>
      <c r="B26" s="156"/>
      <c r="C26" s="156"/>
      <c r="D26" s="156"/>
      <c r="E26" s="156" t="s">
        <v>332</v>
      </c>
      <c r="F26" s="156"/>
      <c r="G26" s="156"/>
      <c r="H26" s="156"/>
      <c r="I26" s="156"/>
      <c r="J26" s="156"/>
      <c r="L26" s="157">
        <v>707</v>
      </c>
      <c r="M26" s="158">
        <f>IF(Structuur_werking&lt;&gt;Structuur_werking_dubbel, Resultatenrekening!N26, Resultatenrekening!M26)</f>
        <v>0</v>
      </c>
      <c r="N26" s="159"/>
      <c r="X26" s="34">
        <v>26</v>
      </c>
      <c r="Y26" s="126"/>
      <c r="AA26" s="34">
        <v>0</v>
      </c>
      <c r="AB26" s="126">
        <f t="shared" si="1"/>
        <v>3</v>
      </c>
      <c r="AC26" s="34" t="str">
        <f>IF($AB27&gt;$AB26, IFERROR(MATCH($AB26, $AB27:$AB$122, 0)-1, ROW($AC$122)-ROW()), "")</f>
        <v/>
      </c>
      <c r="AD26" s="34">
        <f t="shared" si="2"/>
        <v>-1</v>
      </c>
      <c r="AE26" s="132" t="str">
        <f t="shared" si="3"/>
        <v/>
      </c>
      <c r="AF26" s="127" t="str">
        <f t="shared" si="4"/>
        <v/>
      </c>
    </row>
    <row r="27" spans="1:32" s="34" customFormat="1" ht="52.5" customHeight="1" x14ac:dyDescent="0.3">
      <c r="A27" s="151" t="str">
        <f t="shared" si="0"/>
        <v/>
      </c>
      <c r="B27" s="156"/>
      <c r="C27" s="156" t="s">
        <v>38</v>
      </c>
      <c r="D27" s="156" t="s">
        <v>38</v>
      </c>
      <c r="E27" s="156" t="s">
        <v>107</v>
      </c>
      <c r="F27" s="156"/>
      <c r="G27" s="156"/>
      <c r="H27" s="156"/>
      <c r="I27" s="156"/>
      <c r="J27" s="156"/>
      <c r="L27" s="157">
        <v>708</v>
      </c>
      <c r="M27" s="158">
        <f>IF(Structuur_werking&lt;&gt;Structuur_werking_dubbel, Resultatenrekening!N27, Resultatenrekening!M27)</f>
        <v>0</v>
      </c>
      <c r="N27" s="159"/>
      <c r="X27" s="34">
        <v>27</v>
      </c>
      <c r="Y27" s="126"/>
      <c r="AA27" s="34">
        <v>0</v>
      </c>
      <c r="AB27" s="126">
        <f t="shared" si="1"/>
        <v>3</v>
      </c>
      <c r="AC27" s="34" t="str">
        <f>IF($AB28&gt;$AB27, IFERROR(MATCH($AB27, $AB28:$AB$122, 0)-1, ROW($AC$122)-ROW()), "")</f>
        <v/>
      </c>
      <c r="AD27" s="34">
        <f t="shared" si="2"/>
        <v>-1</v>
      </c>
      <c r="AE27" s="132" t="str">
        <f t="shared" si="3"/>
        <v/>
      </c>
      <c r="AF27" s="127" t="str">
        <f t="shared" si="4"/>
        <v/>
      </c>
    </row>
    <row r="28" spans="1:32" s="34" customFormat="1" ht="52.5" customHeight="1" x14ac:dyDescent="0.3">
      <c r="A28" s="151" t="str">
        <f t="shared" si="0"/>
        <v/>
      </c>
      <c r="B28" s="156"/>
      <c r="C28" s="156" t="s">
        <v>38</v>
      </c>
      <c r="D28" s="287" t="s">
        <v>29</v>
      </c>
      <c r="E28" s="287"/>
      <c r="F28" s="287"/>
      <c r="G28" s="287"/>
      <c r="H28" s="287"/>
      <c r="I28" s="287"/>
      <c r="J28" s="287"/>
      <c r="K28" s="287"/>
      <c r="L28" s="157">
        <v>71</v>
      </c>
      <c r="M28" s="158">
        <f>IF(Structuur_werking&lt;&gt;Structuur_werking_dubbel, Resultatenrekening!N28, Resultatenrekening!M28)</f>
        <v>0</v>
      </c>
      <c r="N28" s="159"/>
      <c r="X28" s="34">
        <v>28</v>
      </c>
      <c r="Y28" s="126"/>
      <c r="AA28" s="34">
        <v>0</v>
      </c>
      <c r="AB28" s="126">
        <f t="shared" si="1"/>
        <v>2</v>
      </c>
      <c r="AC28" s="34" t="str">
        <f>IF($AB29&gt;$AB28, IFERROR(MATCH($AB28, $AB29:$AB$122, 0)-1, ROW($AC$122)-ROW()), "")</f>
        <v/>
      </c>
      <c r="AD28" s="34">
        <f t="shared" si="2"/>
        <v>-1</v>
      </c>
      <c r="AE28" s="132" t="str">
        <f t="shared" si="3"/>
        <v/>
      </c>
      <c r="AF28" s="127" t="str">
        <f t="shared" si="4"/>
        <v/>
      </c>
    </row>
    <row r="29" spans="1:32" s="34" customFormat="1" ht="52.5" customHeight="1" x14ac:dyDescent="0.3">
      <c r="A29" s="151" t="str">
        <f t="shared" si="0"/>
        <v/>
      </c>
      <c r="B29" s="156"/>
      <c r="C29" s="156" t="s">
        <v>38</v>
      </c>
      <c r="D29" s="156" t="s">
        <v>6</v>
      </c>
      <c r="E29" s="156"/>
      <c r="F29" s="156"/>
      <c r="G29" s="156"/>
      <c r="H29" s="156"/>
      <c r="I29" s="156"/>
      <c r="J29" s="156"/>
      <c r="L29" s="157">
        <v>72</v>
      </c>
      <c r="M29" s="158">
        <f>IF(Structuur_werking&lt;&gt;Structuur_werking_dubbel, Resultatenrekening!N29, Resultatenrekening!M29)</f>
        <v>0</v>
      </c>
      <c r="N29" s="159"/>
      <c r="X29" s="34">
        <v>29</v>
      </c>
      <c r="Y29" s="126"/>
      <c r="AA29" s="34">
        <v>0</v>
      </c>
      <c r="AB29" s="126">
        <f t="shared" si="1"/>
        <v>2</v>
      </c>
      <c r="AC29" s="34" t="str">
        <f>IF($AB30&gt;$AB29, IFERROR(MATCH($AB29, $AB30:$AB$122, 0)-1, ROW($AC$122)-ROW()), "")</f>
        <v/>
      </c>
      <c r="AD29" s="34">
        <f t="shared" si="2"/>
        <v>-1</v>
      </c>
      <c r="AE29" s="132" t="str">
        <f t="shared" si="3"/>
        <v/>
      </c>
      <c r="AF29" s="127" t="str">
        <f t="shared" si="4"/>
        <v/>
      </c>
    </row>
    <row r="30" spans="1:32" s="34" customFormat="1" ht="52.5" customHeight="1" x14ac:dyDescent="0.3">
      <c r="A30" s="151" t="str">
        <f t="shared" si="0"/>
        <v/>
      </c>
      <c r="B30" s="156"/>
      <c r="C30" s="156" t="s">
        <v>38</v>
      </c>
      <c r="D30" s="156" t="s">
        <v>30</v>
      </c>
      <c r="E30" s="156"/>
      <c r="F30" s="156"/>
      <c r="G30" s="156"/>
      <c r="H30" s="156"/>
      <c r="I30" s="156"/>
      <c r="J30" s="156"/>
      <c r="L30" s="157">
        <v>73</v>
      </c>
      <c r="M30" s="158">
        <f>IF(Structuur_werking&lt;&gt;Structuur_werking_dubbel, Resultatenrekening!N30, Resultatenrekening!M30)</f>
        <v>0</v>
      </c>
      <c r="N30" s="159"/>
      <c r="X30" s="34">
        <v>30</v>
      </c>
      <c r="Y30" s="126"/>
      <c r="AA30" s="34">
        <v>0</v>
      </c>
      <c r="AB30" s="126">
        <f t="shared" si="1"/>
        <v>2</v>
      </c>
      <c r="AC30" s="34">
        <f>IF($AB31&gt;$AB30, IFERROR(MATCH($AB30, $AB31:$AB$122, 0)-1, ROW($AC$122)-ROW()), "")</f>
        <v>50</v>
      </c>
      <c r="AD30" s="34">
        <f t="shared" si="2"/>
        <v>-1</v>
      </c>
      <c r="AE30" s="132" t="str">
        <f t="shared" si="3"/>
        <v/>
      </c>
      <c r="AF30" s="127" t="str">
        <f t="shared" si="4"/>
        <v/>
      </c>
    </row>
    <row r="31" spans="1:32" s="34" customFormat="1" ht="52.5" customHeight="1" x14ac:dyDescent="0.3">
      <c r="A31" s="151" t="str">
        <f t="shared" si="0"/>
        <v/>
      </c>
      <c r="B31" s="156"/>
      <c r="C31" s="156" t="s">
        <v>38</v>
      </c>
      <c r="D31" s="156" t="s">
        <v>38</v>
      </c>
      <c r="E31" s="156" t="s">
        <v>108</v>
      </c>
      <c r="F31" s="156"/>
      <c r="G31" s="156"/>
      <c r="H31" s="156"/>
      <c r="I31" s="156"/>
      <c r="J31" s="156"/>
      <c r="L31" s="157">
        <v>730</v>
      </c>
      <c r="M31" s="158">
        <f>IF(Structuur_werking&lt;&gt;Structuur_werking_dubbel, Resultatenrekening!N31, Resultatenrekening!M31)</f>
        <v>0</v>
      </c>
      <c r="N31" s="159"/>
      <c r="X31" s="34">
        <v>31</v>
      </c>
      <c r="Y31" s="126"/>
      <c r="AA31" s="34">
        <v>0</v>
      </c>
      <c r="AB31" s="126">
        <f t="shared" si="1"/>
        <v>3</v>
      </c>
      <c r="AC31" s="34" t="str">
        <f>IF($AB32&gt;$AB31, IFERROR(MATCH($AB31, $AB32:$AB$122, 0)-1, ROW($AC$122)-ROW()), "")</f>
        <v/>
      </c>
      <c r="AD31" s="34">
        <f t="shared" si="2"/>
        <v>-1</v>
      </c>
      <c r="AE31" s="132" t="str">
        <f t="shared" si="3"/>
        <v/>
      </c>
      <c r="AF31" s="127" t="str">
        <f t="shared" si="4"/>
        <v/>
      </c>
    </row>
    <row r="32" spans="1:32" s="34" customFormat="1" ht="52.5" customHeight="1" x14ac:dyDescent="0.3">
      <c r="A32" s="151" t="str">
        <f t="shared" si="0"/>
        <v/>
      </c>
      <c r="B32" s="156"/>
      <c r="C32" s="156" t="s">
        <v>38</v>
      </c>
      <c r="D32" s="156" t="s">
        <v>38</v>
      </c>
      <c r="E32" s="156" t="s">
        <v>109</v>
      </c>
      <c r="F32" s="156"/>
      <c r="G32" s="156"/>
      <c r="H32" s="156"/>
      <c r="I32" s="156"/>
      <c r="J32" s="156"/>
      <c r="L32" s="157">
        <v>731</v>
      </c>
      <c r="M32" s="158">
        <f>IF(Structuur_werking&lt;&gt;Structuur_werking_dubbel, Resultatenrekening!N32, Resultatenrekening!M32)</f>
        <v>0</v>
      </c>
      <c r="N32" s="159"/>
      <c r="X32" s="34">
        <v>32</v>
      </c>
      <c r="Y32" s="126"/>
      <c r="AA32" s="34">
        <v>0</v>
      </c>
      <c r="AB32" s="126">
        <f t="shared" si="1"/>
        <v>3</v>
      </c>
      <c r="AC32" s="34" t="str">
        <f>IF($AB33&gt;$AB32, IFERROR(MATCH($AB32, $AB33:$AB$122, 0)-1, ROW($AC$122)-ROW()), "")</f>
        <v/>
      </c>
      <c r="AD32" s="34">
        <f t="shared" si="2"/>
        <v>-1</v>
      </c>
      <c r="AE32" s="132" t="str">
        <f t="shared" si="3"/>
        <v/>
      </c>
      <c r="AF32" s="127" t="str">
        <f t="shared" si="4"/>
        <v/>
      </c>
    </row>
    <row r="33" spans="1:32" s="34" customFormat="1" ht="52.5" customHeight="1" x14ac:dyDescent="0.3">
      <c r="A33" s="151" t="str">
        <f t="shared" si="0"/>
        <v/>
      </c>
      <c r="B33" s="156"/>
      <c r="C33" s="156" t="s">
        <v>38</v>
      </c>
      <c r="D33" s="156" t="s">
        <v>38</v>
      </c>
      <c r="E33" s="156" t="s">
        <v>110</v>
      </c>
      <c r="F33" s="156"/>
      <c r="G33" s="156"/>
      <c r="H33" s="156"/>
      <c r="I33" s="156"/>
      <c r="J33" s="156"/>
      <c r="L33" s="157">
        <v>732</v>
      </c>
      <c r="M33" s="158">
        <f>IF(Structuur_werking&lt;&gt;Structuur_werking_dubbel, Resultatenrekening!N33, Resultatenrekening!M33)</f>
        <v>0</v>
      </c>
      <c r="N33" s="159"/>
      <c r="X33" s="34">
        <v>33</v>
      </c>
      <c r="Y33" s="126"/>
      <c r="AA33" s="34">
        <v>0</v>
      </c>
      <c r="AB33" s="126">
        <f t="shared" si="1"/>
        <v>3</v>
      </c>
      <c r="AC33" s="34" t="str">
        <f>IF($AB34&gt;$AB33, IFERROR(MATCH($AB33, $AB34:$AB$122, 0)-1, ROW($AC$122)-ROW()), "")</f>
        <v/>
      </c>
      <c r="AD33" s="34">
        <f t="shared" si="2"/>
        <v>-1</v>
      </c>
      <c r="AE33" s="132" t="str">
        <f t="shared" si="3"/>
        <v/>
      </c>
      <c r="AF33" s="127" t="str">
        <f t="shared" si="4"/>
        <v/>
      </c>
    </row>
    <row r="34" spans="1:32" s="34" customFormat="1" ht="52.5" customHeight="1" x14ac:dyDescent="0.3">
      <c r="A34" s="151" t="str">
        <f t="shared" si="0"/>
        <v/>
      </c>
      <c r="B34" s="156"/>
      <c r="C34" s="156" t="s">
        <v>38</v>
      </c>
      <c r="D34" s="156" t="s">
        <v>38</v>
      </c>
      <c r="E34" s="156" t="s">
        <v>111</v>
      </c>
      <c r="F34" s="156"/>
      <c r="G34" s="156"/>
      <c r="H34" s="156"/>
      <c r="I34" s="156"/>
      <c r="J34" s="156"/>
      <c r="L34" s="157">
        <v>733</v>
      </c>
      <c r="M34" s="158">
        <f>IF(Structuur_werking&lt;&gt;Structuur_werking_dubbel, Resultatenrekening!N34, Resultatenrekening!M34)</f>
        <v>0</v>
      </c>
      <c r="N34" s="159"/>
      <c r="X34" s="34">
        <v>34</v>
      </c>
      <c r="Y34" s="126"/>
      <c r="AA34" s="34">
        <v>0</v>
      </c>
      <c r="AB34" s="126">
        <f t="shared" si="1"/>
        <v>3</v>
      </c>
      <c r="AC34" s="34">
        <f>IF($AB35&gt;$AB34, IFERROR(MATCH($AB34, $AB35:$AB$122, 0)-1, ROW($AC$122)-ROW()), "")</f>
        <v>37</v>
      </c>
      <c r="AD34" s="34">
        <f t="shared" si="2"/>
        <v>-1</v>
      </c>
      <c r="AE34" s="132" t="str">
        <f t="shared" si="3"/>
        <v/>
      </c>
      <c r="AF34" s="127" t="str">
        <f t="shared" si="4"/>
        <v/>
      </c>
    </row>
    <row r="35" spans="1:32" s="34" customFormat="1" ht="52.5" customHeight="1" x14ac:dyDescent="0.3">
      <c r="A35" s="151" t="str">
        <f t="shared" si="0"/>
        <v/>
      </c>
      <c r="B35" s="156"/>
      <c r="C35" s="156" t="s">
        <v>38</v>
      </c>
      <c r="D35" s="156" t="s">
        <v>38</v>
      </c>
      <c r="E35" s="156" t="s">
        <v>38</v>
      </c>
      <c r="F35" s="156" t="s">
        <v>112</v>
      </c>
      <c r="G35" s="156"/>
      <c r="H35" s="156"/>
      <c r="I35" s="156"/>
      <c r="J35" s="156"/>
      <c r="L35" s="157">
        <v>7330</v>
      </c>
      <c r="M35" s="158">
        <f>IF(Structuur_werking&lt;&gt;Structuur_werking_dubbel, Resultatenrekening!N35, Resultatenrekening!M35)</f>
        <v>0</v>
      </c>
      <c r="N35" s="159"/>
      <c r="X35" s="34">
        <v>35</v>
      </c>
      <c r="Y35" s="126"/>
      <c r="AA35" s="34">
        <v>0</v>
      </c>
      <c r="AB35" s="126">
        <f t="shared" si="1"/>
        <v>4</v>
      </c>
      <c r="AC35" s="34" t="str">
        <f>IF($AB36&gt;$AB35, IFERROR(MATCH($AB35, $AB36:$AB$122, 0)-1, ROW($AC$122)-ROW()), "")</f>
        <v/>
      </c>
      <c r="AD35" s="34">
        <f t="shared" si="2"/>
        <v>-1</v>
      </c>
      <c r="AE35" s="132" t="str">
        <f t="shared" si="3"/>
        <v/>
      </c>
      <c r="AF35" s="127" t="str">
        <f t="shared" si="4"/>
        <v/>
      </c>
    </row>
    <row r="36" spans="1:32" s="34" customFormat="1" ht="52.5" customHeight="1" x14ac:dyDescent="0.3">
      <c r="A36" s="151" t="str">
        <f t="shared" si="0"/>
        <v/>
      </c>
      <c r="B36" s="156"/>
      <c r="C36" s="156" t="s">
        <v>38</v>
      </c>
      <c r="D36" s="156" t="s">
        <v>38</v>
      </c>
      <c r="E36" s="156" t="s">
        <v>38</v>
      </c>
      <c r="F36" s="156" t="s">
        <v>113</v>
      </c>
      <c r="G36" s="156"/>
      <c r="H36" s="156"/>
      <c r="I36" s="156"/>
      <c r="J36" s="156"/>
      <c r="L36" s="157">
        <v>7331</v>
      </c>
      <c r="M36" s="158">
        <f>IF(Structuur_werking&lt;&gt;Structuur_werking_dubbel, Resultatenrekening!N36, Resultatenrekening!M36)</f>
        <v>0</v>
      </c>
      <c r="N36" s="159"/>
      <c r="X36" s="34">
        <v>36</v>
      </c>
      <c r="Y36" s="126"/>
      <c r="AA36" s="34">
        <v>0</v>
      </c>
      <c r="AB36" s="126">
        <f t="shared" si="1"/>
        <v>4</v>
      </c>
      <c r="AC36" s="34" t="str">
        <f>IF($AB37&gt;$AB36, IFERROR(MATCH($AB36, $AB37:$AB$122, 0)-1, ROW($AC$122)-ROW()), "")</f>
        <v/>
      </c>
      <c r="AD36" s="34">
        <f t="shared" si="2"/>
        <v>-1</v>
      </c>
      <c r="AE36" s="132" t="str">
        <f t="shared" si="3"/>
        <v/>
      </c>
      <c r="AF36" s="127" t="str">
        <f t="shared" si="4"/>
        <v/>
      </c>
    </row>
    <row r="37" spans="1:32" s="34" customFormat="1" ht="52.5" customHeight="1" x14ac:dyDescent="0.3">
      <c r="A37" s="151" t="str">
        <f t="shared" si="0"/>
        <v/>
      </c>
      <c r="B37" s="156"/>
      <c r="C37" s="156" t="s">
        <v>38</v>
      </c>
      <c r="D37" s="156" t="s">
        <v>38</v>
      </c>
      <c r="E37" s="156" t="s">
        <v>38</v>
      </c>
      <c r="F37" s="156" t="s">
        <v>114</v>
      </c>
      <c r="G37" s="156"/>
      <c r="H37" s="156"/>
      <c r="I37" s="156"/>
      <c r="J37" s="156"/>
      <c r="L37" s="157">
        <v>7332</v>
      </c>
      <c r="M37" s="158">
        <f>IF(Structuur_werking&lt;&gt;Structuur_werking_dubbel, Resultatenrekening!N37, Resultatenrekening!M37)</f>
        <v>0</v>
      </c>
      <c r="N37" s="159"/>
      <c r="X37" s="34">
        <v>37</v>
      </c>
      <c r="Y37" s="126"/>
      <c r="AA37" s="34">
        <v>0</v>
      </c>
      <c r="AB37" s="126">
        <f t="shared" si="1"/>
        <v>4</v>
      </c>
      <c r="AC37" s="34">
        <f>IF($AB38&gt;$AB37, IFERROR(MATCH($AB37, $AB38:$AB$122, 0)-1, ROW($AC$122)-ROW()), "")</f>
        <v>9</v>
      </c>
      <c r="AD37" s="34">
        <f t="shared" si="2"/>
        <v>-1</v>
      </c>
      <c r="AE37" s="132" t="str">
        <f t="shared" si="3"/>
        <v/>
      </c>
      <c r="AF37" s="127" t="str">
        <f t="shared" si="4"/>
        <v/>
      </c>
    </row>
    <row r="38" spans="1:32" s="34" customFormat="1" ht="52.5" customHeight="1" x14ac:dyDescent="0.3">
      <c r="A38" s="151" t="str">
        <f t="shared" si="0"/>
        <v/>
      </c>
      <c r="B38" s="156"/>
      <c r="C38" s="156" t="s">
        <v>38</v>
      </c>
      <c r="D38" s="156" t="s">
        <v>38</v>
      </c>
      <c r="E38" s="156" t="s">
        <v>38</v>
      </c>
      <c r="F38" s="156" t="s">
        <v>38</v>
      </c>
      <c r="G38" s="156" t="s">
        <v>302</v>
      </c>
      <c r="H38" s="156"/>
      <c r="I38" s="156"/>
      <c r="J38" s="156"/>
      <c r="L38" s="157"/>
      <c r="M38" s="158">
        <f>IF(Structuur_werking&lt;&gt;Structuur_werking_dubbel, Resultatenrekening!N38, Resultatenrekening!M38)</f>
        <v>0</v>
      </c>
      <c r="N38" s="159"/>
      <c r="X38" s="34">
        <v>38</v>
      </c>
      <c r="Y38" s="126"/>
      <c r="AA38" s="34">
        <v>0</v>
      </c>
      <c r="AB38" s="126">
        <f t="shared" si="1"/>
        <v>5</v>
      </c>
      <c r="AC38" s="34" t="str">
        <f>IF($AB39&gt;$AB38, IFERROR(MATCH($AB38, $AB39:$AB$122, 0)-1, ROW($AC$122)-ROW()), "")</f>
        <v/>
      </c>
      <c r="AD38" s="34">
        <f t="shared" si="2"/>
        <v>-1</v>
      </c>
      <c r="AE38" s="132" t="str">
        <f t="shared" si="3"/>
        <v/>
      </c>
      <c r="AF38" s="127" t="str">
        <f t="shared" si="4"/>
        <v/>
      </c>
    </row>
    <row r="39" spans="1:32" s="34" customFormat="1" ht="52.5" customHeight="1" x14ac:dyDescent="0.3">
      <c r="A39" s="151" t="str">
        <f t="shared" si="0"/>
        <v/>
      </c>
      <c r="B39" s="156"/>
      <c r="C39" s="156"/>
      <c r="D39" s="156" t="s">
        <v>38</v>
      </c>
      <c r="E39" s="156" t="s">
        <v>38</v>
      </c>
      <c r="F39" s="156" t="s">
        <v>38</v>
      </c>
      <c r="G39" s="156" t="s">
        <v>168</v>
      </c>
      <c r="H39" s="156"/>
      <c r="I39" s="156"/>
      <c r="J39" s="156"/>
      <c r="L39" s="157"/>
      <c r="M39" s="158">
        <f>IF(Structuur_werking&lt;&gt;Structuur_werking_dubbel, Resultatenrekening!N39, Resultatenrekening!M39)</f>
        <v>0</v>
      </c>
      <c r="N39" s="159"/>
      <c r="X39" s="34">
        <v>39</v>
      </c>
      <c r="Y39" s="126"/>
      <c r="AA39" s="34">
        <v>0</v>
      </c>
      <c r="AB39" s="126">
        <f t="shared" si="1"/>
        <v>5</v>
      </c>
      <c r="AC39" s="34" t="str">
        <f>IF($AB40&gt;$AB39, IFERROR(MATCH($AB39, $AB40:$AB$122, 0)-1, ROW($AC$122)-ROW()), "")</f>
        <v/>
      </c>
      <c r="AD39" s="34">
        <f t="shared" si="2"/>
        <v>-1</v>
      </c>
      <c r="AE39" s="132" t="str">
        <f t="shared" si="3"/>
        <v/>
      </c>
      <c r="AF39" s="127" t="str">
        <f t="shared" si="4"/>
        <v/>
      </c>
    </row>
    <row r="40" spans="1:32" s="34" customFormat="1" ht="52.5" customHeight="1" x14ac:dyDescent="0.3">
      <c r="A40" s="151" t="str">
        <f t="shared" si="0"/>
        <v/>
      </c>
      <c r="B40" s="156"/>
      <c r="C40" s="156"/>
      <c r="D40" s="156"/>
      <c r="E40" s="156"/>
      <c r="F40" s="156"/>
      <c r="G40" s="156" t="s">
        <v>315</v>
      </c>
      <c r="H40" s="156"/>
      <c r="I40" s="156"/>
      <c r="J40" s="156"/>
      <c r="L40" s="157"/>
      <c r="M40" s="158">
        <f>IF(Structuur_werking&lt;&gt;Structuur_werking_dubbel, Resultatenrekening!N40, Resultatenrekening!M40)</f>
        <v>0</v>
      </c>
      <c r="N40" s="159"/>
      <c r="X40" s="34">
        <v>40</v>
      </c>
      <c r="Y40" s="126"/>
      <c r="AA40" s="34">
        <v>0</v>
      </c>
      <c r="AB40" s="126">
        <f t="shared" si="1"/>
        <v>5</v>
      </c>
      <c r="AC40" s="34" t="str">
        <f>IF($AB41&gt;$AB40, IFERROR(MATCH($AB40, $AB41:$AB$122, 0)-1, ROW($AC$122)-ROW()), "")</f>
        <v/>
      </c>
      <c r="AD40" s="34">
        <f t="shared" si="2"/>
        <v>-1</v>
      </c>
      <c r="AE40" s="132" t="str">
        <f t="shared" si="3"/>
        <v/>
      </c>
      <c r="AF40" s="127" t="str">
        <f t="shared" si="4"/>
        <v/>
      </c>
    </row>
    <row r="41" spans="1:32" s="34" customFormat="1" ht="52.5" customHeight="1" x14ac:dyDescent="0.3">
      <c r="A41" s="151" t="str">
        <f t="shared" si="0"/>
        <v/>
      </c>
      <c r="B41" s="156"/>
      <c r="C41" s="156"/>
      <c r="D41" s="156"/>
      <c r="E41" s="156"/>
      <c r="F41" s="156"/>
      <c r="G41" s="156" t="s">
        <v>169</v>
      </c>
      <c r="H41" s="156"/>
      <c r="I41" s="156"/>
      <c r="J41" s="156"/>
      <c r="L41" s="157"/>
      <c r="M41" s="158">
        <f>IF(Structuur_werking&lt;&gt;Structuur_werking_dubbel, Resultatenrekening!N41, Resultatenrekening!M41)</f>
        <v>0</v>
      </c>
      <c r="N41" s="159"/>
      <c r="X41" s="34">
        <v>41</v>
      </c>
      <c r="Y41" s="126"/>
      <c r="AA41" s="34">
        <v>0</v>
      </c>
      <c r="AB41" s="126">
        <f t="shared" si="1"/>
        <v>5</v>
      </c>
      <c r="AC41" s="34" t="str">
        <f>IF($AB42&gt;$AB41, IFERROR(MATCH($AB41, $AB42:$AB$122, 0)-1, ROW($AC$122)-ROW()), "")</f>
        <v/>
      </c>
      <c r="AD41" s="34">
        <f t="shared" si="2"/>
        <v>-1</v>
      </c>
      <c r="AE41" s="132" t="str">
        <f t="shared" si="3"/>
        <v/>
      </c>
      <c r="AF41" s="127" t="str">
        <f t="shared" si="4"/>
        <v/>
      </c>
    </row>
    <row r="42" spans="1:32" s="34" customFormat="1" ht="52.5" customHeight="1" x14ac:dyDescent="0.3">
      <c r="A42" s="151" t="str">
        <f t="shared" si="0"/>
        <v/>
      </c>
      <c r="B42" s="156"/>
      <c r="C42" s="156"/>
      <c r="D42" s="156"/>
      <c r="E42" s="156"/>
      <c r="F42" s="156"/>
      <c r="G42" s="156" t="s">
        <v>303</v>
      </c>
      <c r="H42" s="156"/>
      <c r="I42" s="156"/>
      <c r="J42" s="156"/>
      <c r="L42" s="157"/>
      <c r="M42" s="158">
        <f>IF(Structuur_werking&lt;&gt;Structuur_werking_dubbel, Resultatenrekening!N42, Resultatenrekening!M42)</f>
        <v>0</v>
      </c>
      <c r="N42" s="159"/>
      <c r="X42" s="34">
        <v>42</v>
      </c>
      <c r="Y42" s="126"/>
      <c r="AA42" s="34">
        <v>0</v>
      </c>
      <c r="AB42" s="126">
        <f t="shared" si="1"/>
        <v>5</v>
      </c>
      <c r="AC42" s="34" t="str">
        <f>IF($AB43&gt;$AB42, IFERROR(MATCH($AB42, $AB43:$AB$122, 0)-1, ROW($AC$122)-ROW()), "")</f>
        <v/>
      </c>
      <c r="AD42" s="34">
        <f t="shared" si="2"/>
        <v>-1</v>
      </c>
      <c r="AE42" s="132" t="str">
        <f t="shared" si="3"/>
        <v/>
      </c>
      <c r="AF42" s="127" t="str">
        <f t="shared" si="4"/>
        <v/>
      </c>
    </row>
    <row r="43" spans="1:32" s="34" customFormat="1" ht="52.5" customHeight="1" x14ac:dyDescent="0.3">
      <c r="A43" s="151" t="str">
        <f t="shared" si="0"/>
        <v/>
      </c>
      <c r="B43" s="156"/>
      <c r="C43" s="156"/>
      <c r="D43" s="156"/>
      <c r="E43" s="156"/>
      <c r="F43" s="156"/>
      <c r="G43" s="156" t="s">
        <v>170</v>
      </c>
      <c r="H43" s="156"/>
      <c r="I43" s="156"/>
      <c r="J43" s="156"/>
      <c r="L43" s="157"/>
      <c r="M43" s="158">
        <f>IF(Structuur_werking&lt;&gt;Structuur_werking_dubbel, Resultatenrekening!N43, Resultatenrekening!M43)</f>
        <v>0</v>
      </c>
      <c r="N43" s="159"/>
      <c r="X43" s="34">
        <v>43</v>
      </c>
      <c r="Y43" s="126"/>
      <c r="AA43" s="34">
        <v>0</v>
      </c>
      <c r="AB43" s="126">
        <f t="shared" si="1"/>
        <v>5</v>
      </c>
      <c r="AC43" s="34" t="str">
        <f>IF($AB44&gt;$AB43, IFERROR(MATCH($AB43, $AB44:$AB$122, 0)-1, ROW($AC$122)-ROW()), "")</f>
        <v/>
      </c>
      <c r="AD43" s="34">
        <f t="shared" si="2"/>
        <v>-1</v>
      </c>
      <c r="AE43" s="132" t="str">
        <f t="shared" si="3"/>
        <v/>
      </c>
      <c r="AF43" s="127" t="str">
        <f t="shared" si="4"/>
        <v/>
      </c>
    </row>
    <row r="44" spans="1:32" s="34" customFormat="1" ht="52.5" customHeight="1" x14ac:dyDescent="0.3">
      <c r="A44" s="151" t="str">
        <f t="shared" si="0"/>
        <v/>
      </c>
      <c r="B44" s="156"/>
      <c r="C44" s="156"/>
      <c r="D44" s="156"/>
      <c r="E44" s="156"/>
      <c r="F44" s="156"/>
      <c r="G44" s="156" t="s">
        <v>375</v>
      </c>
      <c r="H44" s="156"/>
      <c r="I44" s="156"/>
      <c r="J44" s="156"/>
      <c r="L44" s="157"/>
      <c r="M44" s="158">
        <f>IF(Structuur_werking&lt;&gt;Structuur_werking_dubbel, Resultatenrekening!N44, Resultatenrekening!M44)</f>
        <v>0</v>
      </c>
      <c r="N44" s="159"/>
      <c r="X44" s="34">
        <v>44</v>
      </c>
      <c r="Y44" s="126"/>
      <c r="AA44" s="34">
        <v>0</v>
      </c>
      <c r="AB44" s="126">
        <f t="shared" si="1"/>
        <v>5</v>
      </c>
      <c r="AC44" s="34" t="str">
        <f>IF($AB45&gt;$AB44, IFERROR(MATCH($AB44, $AB45:$AB$122, 0)-1, ROW($AC$122)-ROW()), "")</f>
        <v/>
      </c>
      <c r="AD44" s="34">
        <f t="shared" si="2"/>
        <v>-1</v>
      </c>
      <c r="AE44" s="132" t="str">
        <f t="shared" si="3"/>
        <v/>
      </c>
      <c r="AF44" s="127" t="str">
        <f t="shared" si="4"/>
        <v/>
      </c>
    </row>
    <row r="45" spans="1:32" s="34" customFormat="1" ht="52.5" customHeight="1" x14ac:dyDescent="0.3">
      <c r="A45" s="151" t="str">
        <f t="shared" si="0"/>
        <v/>
      </c>
      <c r="B45" s="156"/>
      <c r="C45" s="156"/>
      <c r="D45" s="156"/>
      <c r="E45" s="156"/>
      <c r="F45" s="156"/>
      <c r="G45" s="156" t="s">
        <v>171</v>
      </c>
      <c r="H45" s="156"/>
      <c r="I45" s="156"/>
      <c r="J45" s="156"/>
      <c r="L45" s="157"/>
      <c r="M45" s="158">
        <f>IF(Structuur_werking&lt;&gt;Structuur_werking_dubbel, Resultatenrekening!N45, Resultatenrekening!M45)</f>
        <v>0</v>
      </c>
      <c r="N45" s="159"/>
      <c r="X45" s="34">
        <v>45</v>
      </c>
      <c r="Y45" s="126"/>
      <c r="AA45" s="34">
        <v>0</v>
      </c>
      <c r="AB45" s="126">
        <f t="shared" si="1"/>
        <v>5</v>
      </c>
      <c r="AC45" s="34" t="str">
        <f>IF($AB46&gt;$AB45, IFERROR(MATCH($AB45, $AB46:$AB$122, 0)-1, ROW($AC$122)-ROW()), "")</f>
        <v/>
      </c>
      <c r="AD45" s="34">
        <f t="shared" si="2"/>
        <v>-1</v>
      </c>
      <c r="AE45" s="132" t="str">
        <f t="shared" si="3"/>
        <v/>
      </c>
      <c r="AF45" s="127" t="str">
        <f t="shared" si="4"/>
        <v/>
      </c>
    </row>
    <row r="46" spans="1:32" s="34" customFormat="1" ht="52.5" customHeight="1" x14ac:dyDescent="0.3">
      <c r="A46" s="151" t="str">
        <f t="shared" si="0"/>
        <v/>
      </c>
      <c r="B46" s="156"/>
      <c r="C46" s="156"/>
      <c r="D46" s="156"/>
      <c r="E46" s="156"/>
      <c r="F46" s="156"/>
      <c r="G46" s="156" t="s">
        <v>172</v>
      </c>
      <c r="H46" s="156"/>
      <c r="I46" s="156"/>
      <c r="J46" s="156"/>
      <c r="L46" s="157"/>
      <c r="M46" s="158">
        <f>IF(Structuur_werking&lt;&gt;Structuur_werking_dubbel, Resultatenrekening!N46, Resultatenrekening!M46)</f>
        <v>0</v>
      </c>
      <c r="N46" s="159"/>
      <c r="X46" s="34">
        <v>46</v>
      </c>
      <c r="Y46" s="126"/>
      <c r="AA46" s="34">
        <v>0</v>
      </c>
      <c r="AB46" s="126">
        <f t="shared" si="1"/>
        <v>5</v>
      </c>
      <c r="AC46" s="34" t="str">
        <f>IF($AB47&gt;$AB46, IFERROR(MATCH($AB46, $AB47:$AB$122, 0)-1, ROW($AC$122)-ROW()), "")</f>
        <v/>
      </c>
      <c r="AD46" s="34">
        <f t="shared" si="2"/>
        <v>-1</v>
      </c>
      <c r="AE46" s="132" t="str">
        <f t="shared" si="3"/>
        <v/>
      </c>
      <c r="AF46" s="127" t="str">
        <f t="shared" si="4"/>
        <v/>
      </c>
    </row>
    <row r="47" spans="1:32" s="34" customFormat="1" ht="52.5" customHeight="1" x14ac:dyDescent="0.3">
      <c r="A47" s="151" t="str">
        <f t="shared" si="0"/>
        <v/>
      </c>
      <c r="B47" s="156"/>
      <c r="C47" s="156"/>
      <c r="D47" s="156" t="s">
        <v>38</v>
      </c>
      <c r="E47" s="156" t="s">
        <v>38</v>
      </c>
      <c r="F47" s="156" t="s">
        <v>310</v>
      </c>
      <c r="G47" s="156"/>
      <c r="H47" s="156"/>
      <c r="I47" s="156"/>
      <c r="J47" s="156"/>
      <c r="L47" s="157">
        <v>7333</v>
      </c>
      <c r="M47" s="158">
        <f>IF(Structuur_werking&lt;&gt;Structuur_werking_dubbel, Resultatenrekening!N47, Resultatenrekening!M47)</f>
        <v>0</v>
      </c>
      <c r="N47" s="159"/>
      <c r="X47" s="34">
        <v>47</v>
      </c>
      <c r="Y47" s="126"/>
      <c r="AA47" s="34">
        <v>0</v>
      </c>
      <c r="AB47" s="126">
        <f t="shared" si="1"/>
        <v>4</v>
      </c>
      <c r="AC47" s="34">
        <f>IF($AB48&gt;$AB47, IFERROR(MATCH($AB47, $AB48:$AB$122, 0)-1, ROW($AC$122)-ROW()), "")</f>
        <v>6</v>
      </c>
      <c r="AD47" s="34">
        <f t="shared" si="2"/>
        <v>-1</v>
      </c>
      <c r="AE47" s="132" t="str">
        <f t="shared" si="3"/>
        <v/>
      </c>
      <c r="AF47" s="127" t="str">
        <f t="shared" si="4"/>
        <v/>
      </c>
    </row>
    <row r="48" spans="1:32" s="34" customFormat="1" ht="52.5" customHeight="1" x14ac:dyDescent="0.3">
      <c r="A48" s="151" t="str">
        <f t="shared" si="0"/>
        <v/>
      </c>
      <c r="B48" s="156"/>
      <c r="C48" s="156"/>
      <c r="D48" s="156" t="s">
        <v>38</v>
      </c>
      <c r="E48" s="156" t="s">
        <v>38</v>
      </c>
      <c r="F48" s="156" t="s">
        <v>38</v>
      </c>
      <c r="G48" s="156" t="s">
        <v>115</v>
      </c>
      <c r="H48" s="156"/>
      <c r="I48" s="156"/>
      <c r="J48" s="156"/>
      <c r="L48" s="157">
        <v>73330</v>
      </c>
      <c r="M48" s="158">
        <f>IF(Structuur_werking&lt;&gt;Structuur_werking_dubbel, Resultatenrekening!N48, Resultatenrekening!M48)</f>
        <v>0</v>
      </c>
      <c r="N48" s="159"/>
      <c r="X48" s="34">
        <v>48</v>
      </c>
      <c r="Y48" s="126"/>
      <c r="AA48" s="34">
        <v>0</v>
      </c>
      <c r="AB48" s="126">
        <f t="shared" si="1"/>
        <v>5</v>
      </c>
      <c r="AC48" s="34" t="str">
        <f>IF($AB49&gt;$AB48, IFERROR(MATCH($AB48, $AB49:$AB$122, 0)-1, ROW($AC$122)-ROW()), "")</f>
        <v/>
      </c>
      <c r="AD48" s="34">
        <f t="shared" si="2"/>
        <v>-1</v>
      </c>
      <c r="AE48" s="132" t="str">
        <f t="shared" si="3"/>
        <v/>
      </c>
      <c r="AF48" s="127" t="str">
        <f t="shared" si="4"/>
        <v/>
      </c>
    </row>
    <row r="49" spans="1:32" s="34" customFormat="1" ht="52.5" customHeight="1" x14ac:dyDescent="0.3">
      <c r="A49" s="151" t="str">
        <f t="shared" si="0"/>
        <v/>
      </c>
      <c r="B49" s="156"/>
      <c r="C49" s="156" t="s">
        <v>38</v>
      </c>
      <c r="D49" s="156" t="s">
        <v>38</v>
      </c>
      <c r="E49" s="156" t="s">
        <v>38</v>
      </c>
      <c r="F49" s="156" t="s">
        <v>38</v>
      </c>
      <c r="G49" s="156" t="s">
        <v>116</v>
      </c>
      <c r="H49" s="156"/>
      <c r="I49" s="156"/>
      <c r="J49" s="156"/>
      <c r="L49" s="157">
        <v>73331</v>
      </c>
      <c r="M49" s="158">
        <f>IF(Structuur_werking&lt;&gt;Structuur_werking_dubbel, Resultatenrekening!N49, Resultatenrekening!M49)</f>
        <v>0</v>
      </c>
      <c r="N49" s="159"/>
      <c r="X49" s="34">
        <v>49</v>
      </c>
      <c r="Y49" s="126"/>
      <c r="AA49" s="34">
        <v>0</v>
      </c>
      <c r="AB49" s="126">
        <f t="shared" si="1"/>
        <v>5</v>
      </c>
      <c r="AC49" s="34" t="str">
        <f>IF($AB50&gt;$AB49, IFERROR(MATCH($AB49, $AB50:$AB$122, 0)-1, ROW($AC$122)-ROW()), "")</f>
        <v/>
      </c>
      <c r="AD49" s="34">
        <f t="shared" si="2"/>
        <v>-1</v>
      </c>
      <c r="AE49" s="132" t="str">
        <f t="shared" si="3"/>
        <v/>
      </c>
      <c r="AF49" s="127" t="str">
        <f t="shared" si="4"/>
        <v/>
      </c>
    </row>
    <row r="50" spans="1:32" s="34" customFormat="1" ht="52.5" customHeight="1" x14ac:dyDescent="0.3">
      <c r="A50" s="151" t="str">
        <f t="shared" si="0"/>
        <v/>
      </c>
      <c r="B50" s="156"/>
      <c r="C50" s="156" t="s">
        <v>38</v>
      </c>
      <c r="D50" s="156" t="s">
        <v>38</v>
      </c>
      <c r="E50" s="156" t="s">
        <v>38</v>
      </c>
      <c r="F50" s="156" t="s">
        <v>38</v>
      </c>
      <c r="G50" s="156" t="s">
        <v>117</v>
      </c>
      <c r="H50" s="156"/>
      <c r="I50" s="156"/>
      <c r="J50" s="156"/>
      <c r="L50" s="157">
        <v>73332</v>
      </c>
      <c r="M50" s="158">
        <f>IF(Structuur_werking&lt;&gt;Structuur_werking_dubbel, Resultatenrekening!N50, Resultatenrekening!M50)</f>
        <v>0</v>
      </c>
      <c r="N50" s="159"/>
      <c r="X50" s="34">
        <v>50</v>
      </c>
      <c r="Y50" s="126"/>
      <c r="AA50" s="34">
        <v>0</v>
      </c>
      <c r="AB50" s="126">
        <f t="shared" si="1"/>
        <v>5</v>
      </c>
      <c r="AC50" s="34" t="str">
        <f>IF($AB51&gt;$AB50, IFERROR(MATCH($AB50, $AB51:$AB$122, 0)-1, ROW($AC$122)-ROW()), "")</f>
        <v/>
      </c>
      <c r="AD50" s="34">
        <f t="shared" si="2"/>
        <v>-1</v>
      </c>
      <c r="AE50" s="132" t="str">
        <f t="shared" si="3"/>
        <v/>
      </c>
      <c r="AF50" s="127" t="str">
        <f t="shared" si="4"/>
        <v/>
      </c>
    </row>
    <row r="51" spans="1:32" s="34" customFormat="1" ht="52.5" customHeight="1" x14ac:dyDescent="0.3">
      <c r="A51" s="151" t="str">
        <f t="shared" si="0"/>
        <v/>
      </c>
      <c r="B51" s="156"/>
      <c r="C51" s="156" t="s">
        <v>38</v>
      </c>
      <c r="D51" s="156" t="s">
        <v>38</v>
      </c>
      <c r="E51" s="156" t="s">
        <v>38</v>
      </c>
      <c r="F51" s="156" t="s">
        <v>38</v>
      </c>
      <c r="G51" s="156" t="s">
        <v>184</v>
      </c>
      <c r="H51" s="156"/>
      <c r="I51" s="156"/>
      <c r="J51" s="156"/>
      <c r="L51" s="157">
        <v>73333</v>
      </c>
      <c r="M51" s="158">
        <f>IF(Structuur_werking&lt;&gt;Structuur_werking_dubbel, Resultatenrekening!N51, Resultatenrekening!M51)</f>
        <v>0</v>
      </c>
      <c r="N51" s="159"/>
      <c r="X51" s="34">
        <v>51</v>
      </c>
      <c r="Y51" s="126"/>
      <c r="AA51" s="34">
        <v>0</v>
      </c>
      <c r="AB51" s="126">
        <f t="shared" si="1"/>
        <v>5</v>
      </c>
      <c r="AC51" s="34" t="str">
        <f>IF($AB52&gt;$AB51, IFERROR(MATCH($AB51, $AB52:$AB$122, 0)-1, ROW($AC$122)-ROW()), "")</f>
        <v/>
      </c>
      <c r="AD51" s="34">
        <f t="shared" si="2"/>
        <v>-1</v>
      </c>
      <c r="AE51" s="132" t="str">
        <f t="shared" si="3"/>
        <v/>
      </c>
      <c r="AF51" s="127" t="str">
        <f t="shared" si="4"/>
        <v/>
      </c>
    </row>
    <row r="52" spans="1:32" s="34" customFormat="1" ht="52.5" customHeight="1" x14ac:dyDescent="0.3">
      <c r="A52" s="151" t="str">
        <f t="shared" si="0"/>
        <v/>
      </c>
      <c r="B52" s="156"/>
      <c r="C52" s="156" t="s">
        <v>38</v>
      </c>
      <c r="D52" s="156" t="s">
        <v>38</v>
      </c>
      <c r="E52" s="156" t="s">
        <v>38</v>
      </c>
      <c r="F52" s="156" t="s">
        <v>38</v>
      </c>
      <c r="G52" s="156" t="s">
        <v>118</v>
      </c>
      <c r="H52" s="156"/>
      <c r="I52" s="156"/>
      <c r="J52" s="156"/>
      <c r="L52" s="157">
        <v>73334</v>
      </c>
      <c r="M52" s="158">
        <f>IF(Structuur_werking&lt;&gt;Structuur_werking_dubbel, Resultatenrekening!N52, Resultatenrekening!M52)</f>
        <v>0</v>
      </c>
      <c r="N52" s="159"/>
      <c r="X52" s="34">
        <v>52</v>
      </c>
      <c r="Y52" s="126"/>
      <c r="AA52" s="34">
        <v>0</v>
      </c>
      <c r="AB52" s="126">
        <f t="shared" si="1"/>
        <v>5</v>
      </c>
      <c r="AC52" s="34" t="str">
        <f>IF($AB53&gt;$AB52, IFERROR(MATCH($AB52, $AB53:$AB$122, 0)-1, ROW($AC$122)-ROW()), "")</f>
        <v/>
      </c>
      <c r="AD52" s="34">
        <f t="shared" si="2"/>
        <v>-1</v>
      </c>
      <c r="AE52" s="132" t="str">
        <f t="shared" si="3"/>
        <v/>
      </c>
      <c r="AF52" s="127" t="str">
        <f t="shared" si="4"/>
        <v/>
      </c>
    </row>
    <row r="53" spans="1:32" s="34" customFormat="1" ht="52.5" customHeight="1" x14ac:dyDescent="0.3">
      <c r="A53" s="151" t="str">
        <f t="shared" si="0"/>
        <v/>
      </c>
      <c r="B53" s="156"/>
      <c r="C53" s="156" t="s">
        <v>38</v>
      </c>
      <c r="D53" s="156" t="s">
        <v>38</v>
      </c>
      <c r="E53" s="156" t="s">
        <v>38</v>
      </c>
      <c r="F53" s="156" t="s">
        <v>38</v>
      </c>
      <c r="G53" s="156" t="s">
        <v>309</v>
      </c>
      <c r="H53" s="156"/>
      <c r="I53" s="156"/>
      <c r="J53" s="156"/>
      <c r="L53" s="157">
        <v>73338</v>
      </c>
      <c r="M53" s="158">
        <f>IF(Structuur_werking&lt;&gt;Structuur_werking_dubbel, Resultatenrekening!N53, Resultatenrekening!M53)</f>
        <v>0</v>
      </c>
      <c r="N53" s="159"/>
      <c r="X53" s="34">
        <v>53</v>
      </c>
      <c r="Y53" s="126"/>
      <c r="AA53" s="34">
        <v>0</v>
      </c>
      <c r="AB53" s="126">
        <f t="shared" si="1"/>
        <v>5</v>
      </c>
      <c r="AC53" s="34" t="str">
        <f>IF($AB54&gt;$AB53, IFERROR(MATCH($AB53, $AB54:$AB$122, 0)-1, ROW($AC$122)-ROW()), "")</f>
        <v/>
      </c>
      <c r="AD53" s="34">
        <f t="shared" si="2"/>
        <v>-1</v>
      </c>
      <c r="AE53" s="132" t="str">
        <f t="shared" si="3"/>
        <v/>
      </c>
      <c r="AF53" s="127" t="str">
        <f t="shared" si="4"/>
        <v/>
      </c>
    </row>
    <row r="54" spans="1:32" s="34" customFormat="1" ht="52.5" customHeight="1" x14ac:dyDescent="0.3">
      <c r="A54" s="151" t="str">
        <f t="shared" si="0"/>
        <v/>
      </c>
      <c r="B54" s="156"/>
      <c r="C54" s="156" t="s">
        <v>38</v>
      </c>
      <c r="D54" s="156" t="s">
        <v>38</v>
      </c>
      <c r="E54" s="156" t="s">
        <v>38</v>
      </c>
      <c r="F54" s="156" t="s">
        <v>119</v>
      </c>
      <c r="G54" s="156"/>
      <c r="H54" s="156"/>
      <c r="I54" s="156"/>
      <c r="J54" s="156"/>
      <c r="L54" s="157">
        <v>7334</v>
      </c>
      <c r="M54" s="158">
        <f>IF(Structuur_werking&lt;&gt;Structuur_werking_dubbel, Resultatenrekening!N54, Resultatenrekening!M54)</f>
        <v>0</v>
      </c>
      <c r="N54" s="159"/>
      <c r="X54" s="34">
        <v>54</v>
      </c>
      <c r="Y54" s="126"/>
      <c r="AA54" s="34">
        <v>0</v>
      </c>
      <c r="AB54" s="126">
        <f t="shared" si="1"/>
        <v>4</v>
      </c>
      <c r="AC54" s="34" t="str">
        <f>IF($AB55&gt;$AB54, IFERROR(MATCH($AB54, $AB55:$AB$122, 0)-1, ROW($AC$122)-ROW()), "")</f>
        <v/>
      </c>
      <c r="AD54" s="34">
        <f t="shared" si="2"/>
        <v>-1</v>
      </c>
      <c r="AE54" s="132" t="str">
        <f t="shared" si="3"/>
        <v/>
      </c>
      <c r="AF54" s="127" t="str">
        <f t="shared" si="4"/>
        <v/>
      </c>
    </row>
    <row r="55" spans="1:32" s="34" customFormat="1" ht="52.5" customHeight="1" x14ac:dyDescent="0.3">
      <c r="A55" s="151" t="str">
        <f t="shared" si="0"/>
        <v/>
      </c>
      <c r="B55" s="156"/>
      <c r="C55" s="156" t="s">
        <v>38</v>
      </c>
      <c r="D55" s="156" t="s">
        <v>38</v>
      </c>
      <c r="E55" s="156" t="s">
        <v>38</v>
      </c>
      <c r="F55" s="156" t="s">
        <v>120</v>
      </c>
      <c r="G55" s="156"/>
      <c r="H55" s="156"/>
      <c r="I55" s="156"/>
      <c r="J55" s="156"/>
      <c r="L55" s="157">
        <v>7335</v>
      </c>
      <c r="M55" s="158">
        <f>IF(Structuur_werking&lt;&gt;Structuur_werking_dubbel, Resultatenrekening!N55, Resultatenrekening!M55)</f>
        <v>0</v>
      </c>
      <c r="N55" s="159"/>
      <c r="X55" s="34">
        <v>55</v>
      </c>
      <c r="Y55" s="126"/>
      <c r="AA55" s="34">
        <v>0</v>
      </c>
      <c r="AB55" s="126">
        <f t="shared" si="1"/>
        <v>4</v>
      </c>
      <c r="AC55" s="34">
        <f>IF($AB56&gt;$AB55, IFERROR(MATCH($AB55, $AB56:$AB$122, 0)-1, ROW($AC$122)-ROW()), "")</f>
        <v>13</v>
      </c>
      <c r="AD55" s="34">
        <f t="shared" si="2"/>
        <v>-1</v>
      </c>
      <c r="AE55" s="132" t="str">
        <f t="shared" si="3"/>
        <v/>
      </c>
      <c r="AF55" s="127" t="str">
        <f t="shared" si="4"/>
        <v/>
      </c>
    </row>
    <row r="56" spans="1:32" s="34" customFormat="1" ht="52.5" customHeight="1" x14ac:dyDescent="0.3">
      <c r="A56" s="151" t="str">
        <f t="shared" si="0"/>
        <v/>
      </c>
      <c r="B56" s="156"/>
      <c r="C56" s="156" t="s">
        <v>38</v>
      </c>
      <c r="D56" s="156" t="s">
        <v>38</v>
      </c>
      <c r="E56" s="156" t="s">
        <v>38</v>
      </c>
      <c r="F56" s="156" t="s">
        <v>38</v>
      </c>
      <c r="G56" s="156" t="s">
        <v>121</v>
      </c>
      <c r="H56" s="156"/>
      <c r="I56" s="156"/>
      <c r="J56" s="156"/>
      <c r="L56" s="157">
        <v>73350</v>
      </c>
      <c r="M56" s="158">
        <f>IF(Structuur_werking&lt;&gt;Structuur_werking_dubbel, Resultatenrekening!N56, Resultatenrekening!M56)</f>
        <v>0</v>
      </c>
      <c r="N56" s="159"/>
      <c r="X56" s="34">
        <v>56</v>
      </c>
      <c r="Y56" s="126"/>
      <c r="AA56" s="34">
        <v>0</v>
      </c>
      <c r="AB56" s="126">
        <f t="shared" si="1"/>
        <v>5</v>
      </c>
      <c r="AC56" s="34">
        <f>IF($AB57&gt;$AB56, IFERROR(MATCH($AB56, $AB57:$AB$122, 0)-1, ROW($AC$122)-ROW()), "")</f>
        <v>4</v>
      </c>
      <c r="AD56" s="34">
        <f t="shared" si="2"/>
        <v>-1</v>
      </c>
      <c r="AE56" s="132" t="str">
        <f t="shared" si="3"/>
        <v/>
      </c>
      <c r="AF56" s="127" t="str">
        <f t="shared" si="4"/>
        <v/>
      </c>
    </row>
    <row r="57" spans="1:32" s="34" customFormat="1" ht="52.5" customHeight="1" x14ac:dyDescent="0.3">
      <c r="A57" s="151" t="str">
        <f t="shared" si="0"/>
        <v/>
      </c>
      <c r="B57" s="156"/>
      <c r="C57" s="156" t="s">
        <v>38</v>
      </c>
      <c r="D57" s="156" t="s">
        <v>38</v>
      </c>
      <c r="E57" s="156" t="s">
        <v>38</v>
      </c>
      <c r="F57" s="156" t="s">
        <v>38</v>
      </c>
      <c r="G57" s="156" t="s">
        <v>38</v>
      </c>
      <c r="H57" s="156" t="s">
        <v>122</v>
      </c>
      <c r="I57" s="156"/>
      <c r="J57" s="156"/>
      <c r="L57" s="157">
        <v>733500</v>
      </c>
      <c r="M57" s="158">
        <f>IF(Structuur_werking&lt;&gt;Structuur_werking_dubbel, Resultatenrekening!N57, Resultatenrekening!M57)</f>
        <v>0</v>
      </c>
      <c r="N57" s="159"/>
      <c r="X57" s="34">
        <v>57</v>
      </c>
      <c r="Y57" s="126"/>
      <c r="AA57" s="34">
        <v>0</v>
      </c>
      <c r="AB57" s="126">
        <f t="shared" si="1"/>
        <v>6</v>
      </c>
      <c r="AC57" s="34" t="str">
        <f>IF($AB58&gt;$AB57, IFERROR(MATCH($AB57, $AB58:$AB$122, 0)-1, ROW($AC$122)-ROW()), "")</f>
        <v/>
      </c>
      <c r="AD57" s="34">
        <f t="shared" si="2"/>
        <v>-1</v>
      </c>
      <c r="AE57" s="132" t="str">
        <f t="shared" si="3"/>
        <v/>
      </c>
      <c r="AF57" s="127" t="str">
        <f t="shared" si="4"/>
        <v/>
      </c>
    </row>
    <row r="58" spans="1:32" s="34" customFormat="1" ht="52.5" customHeight="1" x14ac:dyDescent="0.3">
      <c r="A58" s="151" t="str">
        <f t="shared" si="0"/>
        <v/>
      </c>
      <c r="B58" s="156"/>
      <c r="C58" s="156" t="s">
        <v>38</v>
      </c>
      <c r="D58" s="156" t="s">
        <v>38</v>
      </c>
      <c r="E58" s="156" t="s">
        <v>38</v>
      </c>
      <c r="F58" s="156" t="s">
        <v>38</v>
      </c>
      <c r="G58" s="156" t="s">
        <v>38</v>
      </c>
      <c r="H58" s="156" t="s">
        <v>123</v>
      </c>
      <c r="I58" s="156"/>
      <c r="J58" s="156"/>
      <c r="L58" s="157">
        <v>733501</v>
      </c>
      <c r="M58" s="158">
        <f>IF(Structuur_werking&lt;&gt;Structuur_werking_dubbel, Resultatenrekening!N58, Resultatenrekening!M58)</f>
        <v>0</v>
      </c>
      <c r="N58" s="159"/>
      <c r="X58" s="34">
        <v>58</v>
      </c>
      <c r="Y58" s="126"/>
      <c r="AA58" s="34">
        <v>0</v>
      </c>
      <c r="AB58" s="126">
        <f t="shared" si="1"/>
        <v>6</v>
      </c>
      <c r="AC58" s="34" t="str">
        <f>IF($AB59&gt;$AB58, IFERROR(MATCH($AB58, $AB59:$AB$122, 0)-1, ROW($AC$122)-ROW()), "")</f>
        <v/>
      </c>
      <c r="AD58" s="34">
        <f t="shared" si="2"/>
        <v>-1</v>
      </c>
      <c r="AE58" s="132" t="str">
        <f t="shared" si="3"/>
        <v/>
      </c>
      <c r="AF58" s="127" t="str">
        <f t="shared" si="4"/>
        <v/>
      </c>
    </row>
    <row r="59" spans="1:32" s="34" customFormat="1" ht="52.5" customHeight="1" x14ac:dyDescent="0.3">
      <c r="A59" s="151" t="str">
        <f t="shared" si="0"/>
        <v/>
      </c>
      <c r="B59" s="156"/>
      <c r="C59" s="156" t="s">
        <v>38</v>
      </c>
      <c r="D59" s="156" t="s">
        <v>38</v>
      </c>
      <c r="E59" s="156" t="s">
        <v>38</v>
      </c>
      <c r="F59" s="156" t="s">
        <v>38</v>
      </c>
      <c r="G59" s="156" t="s">
        <v>38</v>
      </c>
      <c r="H59" s="156" t="s">
        <v>124</v>
      </c>
      <c r="I59" s="156"/>
      <c r="J59" s="156"/>
      <c r="L59" s="157">
        <v>733502</v>
      </c>
      <c r="M59" s="158">
        <f>IF(Structuur_werking&lt;&gt;Structuur_werking_dubbel, Resultatenrekening!N59, Resultatenrekening!M59)</f>
        <v>0</v>
      </c>
      <c r="N59" s="159"/>
      <c r="X59" s="34">
        <v>59</v>
      </c>
      <c r="Y59" s="126"/>
      <c r="AA59" s="34">
        <v>0</v>
      </c>
      <c r="AB59" s="126">
        <f t="shared" si="1"/>
        <v>6</v>
      </c>
      <c r="AC59" s="34" t="str">
        <f>IF($AB60&gt;$AB59, IFERROR(MATCH($AB59, $AB60:$AB$122, 0)-1, ROW($AC$122)-ROW()), "")</f>
        <v/>
      </c>
      <c r="AD59" s="34">
        <f t="shared" si="2"/>
        <v>-1</v>
      </c>
      <c r="AE59" s="132" t="str">
        <f t="shared" si="3"/>
        <v/>
      </c>
      <c r="AF59" s="127" t="str">
        <f t="shared" si="4"/>
        <v/>
      </c>
    </row>
    <row r="60" spans="1:32" s="34" customFormat="1" ht="52.5" customHeight="1" x14ac:dyDescent="0.3">
      <c r="A60" s="151" t="str">
        <f t="shared" si="0"/>
        <v/>
      </c>
      <c r="B60" s="156"/>
      <c r="C60" s="156" t="s">
        <v>38</v>
      </c>
      <c r="D60" s="156"/>
      <c r="E60" s="156"/>
      <c r="F60" s="156"/>
      <c r="G60" s="156"/>
      <c r="H60" s="156" t="s">
        <v>140</v>
      </c>
      <c r="I60" s="156"/>
      <c r="J60" s="156"/>
      <c r="L60" s="157">
        <v>733508</v>
      </c>
      <c r="M60" s="158">
        <f>IF(Structuur_werking&lt;&gt;Structuur_werking_dubbel, Resultatenrekening!N60, Resultatenrekening!M60)</f>
        <v>0</v>
      </c>
      <c r="N60" s="159"/>
      <c r="X60" s="34">
        <v>60</v>
      </c>
      <c r="Y60" s="126"/>
      <c r="AA60" s="34">
        <v>0</v>
      </c>
      <c r="AB60" s="126">
        <f t="shared" si="1"/>
        <v>6</v>
      </c>
      <c r="AC60" s="34" t="str">
        <f>IF($AB61&gt;$AB60, IFERROR(MATCH($AB60, $AB61:$AB$122, 0)-1, ROW($AC$122)-ROW()), "")</f>
        <v/>
      </c>
      <c r="AD60" s="34">
        <f t="shared" si="2"/>
        <v>-1</v>
      </c>
      <c r="AE60" s="132" t="str">
        <f t="shared" si="3"/>
        <v/>
      </c>
      <c r="AF60" s="127" t="str">
        <f t="shared" si="4"/>
        <v/>
      </c>
    </row>
    <row r="61" spans="1:32" s="34" customFormat="1" ht="52.5" customHeight="1" x14ac:dyDescent="0.3">
      <c r="A61" s="151" t="str">
        <f t="shared" si="0"/>
        <v/>
      </c>
      <c r="B61" s="156"/>
      <c r="C61" s="156" t="s">
        <v>38</v>
      </c>
      <c r="D61" s="156" t="s">
        <v>38</v>
      </c>
      <c r="E61" s="156" t="s">
        <v>38</v>
      </c>
      <c r="F61" s="156" t="s">
        <v>38</v>
      </c>
      <c r="G61" s="156" t="s">
        <v>182</v>
      </c>
      <c r="H61" s="156"/>
      <c r="I61" s="156"/>
      <c r="J61" s="156"/>
      <c r="L61" s="157">
        <v>73351</v>
      </c>
      <c r="M61" s="158">
        <f>IF(Structuur_werking&lt;&gt;Structuur_werking_dubbel, Resultatenrekening!N61, Resultatenrekening!M61)</f>
        <v>0</v>
      </c>
      <c r="N61" s="159"/>
      <c r="X61" s="34">
        <v>61</v>
      </c>
      <c r="Y61" s="126"/>
      <c r="AA61" s="34">
        <v>0</v>
      </c>
      <c r="AB61" s="126">
        <f t="shared" si="1"/>
        <v>5</v>
      </c>
      <c r="AC61" s="34" t="str">
        <f>IF($AB62&gt;$AB61, IFERROR(MATCH($AB61, $AB62:$AB$122, 0)-1, ROW($AC$122)-ROW()), "")</f>
        <v/>
      </c>
      <c r="AD61" s="34">
        <f t="shared" si="2"/>
        <v>-1</v>
      </c>
      <c r="AE61" s="132" t="str">
        <f t="shared" si="3"/>
        <v/>
      </c>
      <c r="AF61" s="127" t="str">
        <f t="shared" si="4"/>
        <v/>
      </c>
    </row>
    <row r="62" spans="1:32" s="34" customFormat="1" ht="52.5" customHeight="1" x14ac:dyDescent="0.3">
      <c r="A62" s="151" t="str">
        <f t="shared" si="0"/>
        <v/>
      </c>
      <c r="B62" s="156"/>
      <c r="C62" s="156" t="s">
        <v>38</v>
      </c>
      <c r="D62" s="156" t="s">
        <v>38</v>
      </c>
      <c r="E62" s="156" t="s">
        <v>38</v>
      </c>
      <c r="F62" s="156" t="s">
        <v>38</v>
      </c>
      <c r="G62" s="156" t="s">
        <v>183</v>
      </c>
      <c r="H62" s="156"/>
      <c r="I62" s="156"/>
      <c r="J62" s="156"/>
      <c r="L62" s="157">
        <v>73352</v>
      </c>
      <c r="M62" s="158">
        <f>IF(Structuur_werking&lt;&gt;Structuur_werking_dubbel, Resultatenrekening!N62, Resultatenrekening!M62)</f>
        <v>0</v>
      </c>
      <c r="N62" s="159"/>
      <c r="X62" s="34">
        <v>62</v>
      </c>
      <c r="Y62" s="126"/>
      <c r="AA62" s="34">
        <v>0</v>
      </c>
      <c r="AB62" s="126">
        <f t="shared" si="1"/>
        <v>5</v>
      </c>
      <c r="AC62" s="34" t="str">
        <f>IF($AB63&gt;$AB62, IFERROR(MATCH($AB62, $AB63:$AB$122, 0)-1, ROW($AC$122)-ROW()), "")</f>
        <v/>
      </c>
      <c r="AD62" s="34">
        <f t="shared" si="2"/>
        <v>-1</v>
      </c>
      <c r="AE62" s="132" t="str">
        <f t="shared" si="3"/>
        <v/>
      </c>
      <c r="AF62" s="127" t="str">
        <f t="shared" si="4"/>
        <v/>
      </c>
    </row>
    <row r="63" spans="1:32" s="34" customFormat="1" ht="52.5" customHeight="1" x14ac:dyDescent="0.3">
      <c r="A63" s="151" t="str">
        <f t="shared" si="0"/>
        <v/>
      </c>
      <c r="B63" s="156"/>
      <c r="C63" s="156"/>
      <c r="D63" s="156" t="s">
        <v>38</v>
      </c>
      <c r="E63" s="156" t="s">
        <v>38</v>
      </c>
      <c r="F63" s="156" t="s">
        <v>38</v>
      </c>
      <c r="G63" s="156" t="s">
        <v>148</v>
      </c>
      <c r="H63" s="156"/>
      <c r="I63" s="156"/>
      <c r="J63" s="156"/>
      <c r="L63" s="157">
        <v>73353</v>
      </c>
      <c r="M63" s="158">
        <f>IF(Structuur_werking&lt;&gt;Structuur_werking_dubbel, Resultatenrekening!N63, Resultatenrekening!M63)</f>
        <v>0</v>
      </c>
      <c r="N63" s="159"/>
      <c r="X63" s="34">
        <v>63</v>
      </c>
      <c r="Y63" s="126"/>
      <c r="AA63" s="34">
        <v>0</v>
      </c>
      <c r="AB63" s="126">
        <f t="shared" si="1"/>
        <v>5</v>
      </c>
      <c r="AC63" s="34" t="str">
        <f>IF($AB64&gt;$AB63, IFERROR(MATCH($AB63, $AB64:$AB$122, 0)-1, ROW($AC$122)-ROW()), "")</f>
        <v/>
      </c>
      <c r="AD63" s="34">
        <f t="shared" si="2"/>
        <v>-1</v>
      </c>
      <c r="AE63" s="132" t="str">
        <f t="shared" si="3"/>
        <v/>
      </c>
      <c r="AF63" s="127" t="str">
        <f t="shared" si="4"/>
        <v/>
      </c>
    </row>
    <row r="64" spans="1:32" s="34" customFormat="1" ht="52.5" customHeight="1" x14ac:dyDescent="0.3">
      <c r="A64" s="151" t="str">
        <f t="shared" si="0"/>
        <v/>
      </c>
      <c r="B64" s="156"/>
      <c r="C64" s="156" t="s">
        <v>38</v>
      </c>
      <c r="D64" s="156" t="s">
        <v>38</v>
      </c>
      <c r="E64" s="156" t="s">
        <v>38</v>
      </c>
      <c r="F64" s="156" t="s">
        <v>38</v>
      </c>
      <c r="G64" s="156" t="s">
        <v>125</v>
      </c>
      <c r="H64" s="156"/>
      <c r="I64" s="156"/>
      <c r="J64" s="156"/>
      <c r="L64" s="157">
        <v>73354</v>
      </c>
      <c r="M64" s="158">
        <f>IF(Structuur_werking&lt;&gt;Structuur_werking_dubbel, Resultatenrekening!N64, Resultatenrekening!M64)</f>
        <v>0</v>
      </c>
      <c r="N64" s="159"/>
      <c r="X64" s="34">
        <v>64</v>
      </c>
      <c r="Y64" s="126"/>
      <c r="AA64" s="34">
        <v>0</v>
      </c>
      <c r="AB64" s="126">
        <f t="shared" si="1"/>
        <v>5</v>
      </c>
      <c r="AC64" s="34" t="str">
        <f>IF($AB65&gt;$AB64, IFERROR(MATCH($AB64, $AB65:$AB$122, 0)-1, ROW($AC$122)-ROW()), "")</f>
        <v/>
      </c>
      <c r="AD64" s="34">
        <f t="shared" si="2"/>
        <v>-1</v>
      </c>
      <c r="AE64" s="132" t="str">
        <f t="shared" si="3"/>
        <v/>
      </c>
      <c r="AF64" s="127" t="str">
        <f t="shared" si="4"/>
        <v/>
      </c>
    </row>
    <row r="65" spans="1:32" s="34" customFormat="1" ht="52.5" customHeight="1" x14ac:dyDescent="0.3">
      <c r="A65" s="151" t="str">
        <f t="shared" si="0"/>
        <v/>
      </c>
      <c r="B65" s="156"/>
      <c r="C65" s="156" t="s">
        <v>38</v>
      </c>
      <c r="D65" s="156" t="s">
        <v>38</v>
      </c>
      <c r="E65" s="156" t="s">
        <v>38</v>
      </c>
      <c r="F65" s="156" t="s">
        <v>38</v>
      </c>
      <c r="G65" s="156" t="s">
        <v>126</v>
      </c>
      <c r="H65" s="156"/>
      <c r="I65" s="156"/>
      <c r="J65" s="156"/>
      <c r="L65" s="157">
        <v>73355</v>
      </c>
      <c r="M65" s="158">
        <f>IF(Structuur_werking&lt;&gt;Structuur_werking_dubbel, Resultatenrekening!N65, Resultatenrekening!M65)</f>
        <v>0</v>
      </c>
      <c r="N65" s="159"/>
      <c r="X65" s="34">
        <v>65</v>
      </c>
      <c r="Y65" s="126"/>
      <c r="AA65" s="34">
        <v>0</v>
      </c>
      <c r="AB65" s="126">
        <f t="shared" si="1"/>
        <v>5</v>
      </c>
      <c r="AC65" s="34" t="str">
        <f>IF($AB66&gt;$AB65, IFERROR(MATCH($AB65, $AB66:$AB$122, 0)-1, ROW($AC$122)-ROW()), "")</f>
        <v/>
      </c>
      <c r="AD65" s="34">
        <f t="shared" si="2"/>
        <v>-1</v>
      </c>
      <c r="AE65" s="132" t="str">
        <f t="shared" si="3"/>
        <v/>
      </c>
      <c r="AF65" s="127" t="str">
        <f t="shared" si="4"/>
        <v/>
      </c>
    </row>
    <row r="66" spans="1:32" s="34" customFormat="1" ht="52.5" customHeight="1" x14ac:dyDescent="0.3">
      <c r="A66" s="151" t="str">
        <f t="shared" si="0"/>
        <v/>
      </c>
      <c r="B66" s="156"/>
      <c r="C66" s="156" t="s">
        <v>38</v>
      </c>
      <c r="D66" s="156" t="s">
        <v>38</v>
      </c>
      <c r="E66" s="156" t="s">
        <v>38</v>
      </c>
      <c r="F66" s="156" t="s">
        <v>38</v>
      </c>
      <c r="G66" s="156" t="s">
        <v>127</v>
      </c>
      <c r="H66" s="156"/>
      <c r="I66" s="156"/>
      <c r="J66" s="156"/>
      <c r="L66" s="157">
        <v>73356</v>
      </c>
      <c r="M66" s="158">
        <f>IF(Structuur_werking&lt;&gt;Structuur_werking_dubbel, Resultatenrekening!N66, Resultatenrekening!M66)</f>
        <v>0</v>
      </c>
      <c r="N66" s="159"/>
      <c r="X66" s="34">
        <v>66</v>
      </c>
      <c r="Y66" s="126"/>
      <c r="AA66" s="34">
        <v>0</v>
      </c>
      <c r="AB66" s="126">
        <f t="shared" si="1"/>
        <v>5</v>
      </c>
      <c r="AC66" s="34" t="str">
        <f>IF($AB67&gt;$AB66, IFERROR(MATCH($AB66, $AB67:$AB$122, 0)-1, ROW($AC$122)-ROW()), "")</f>
        <v/>
      </c>
      <c r="AD66" s="34">
        <f t="shared" si="2"/>
        <v>-1</v>
      </c>
      <c r="AE66" s="132" t="str">
        <f t="shared" si="3"/>
        <v/>
      </c>
      <c r="AF66" s="127" t="str">
        <f t="shared" si="4"/>
        <v/>
      </c>
    </row>
    <row r="67" spans="1:32" s="34" customFormat="1" ht="52.5" customHeight="1" x14ac:dyDescent="0.3">
      <c r="A67" s="151" t="str">
        <f t="shared" si="0"/>
        <v/>
      </c>
      <c r="B67" s="156"/>
      <c r="C67" s="156" t="s">
        <v>38</v>
      </c>
      <c r="D67" s="156" t="s">
        <v>38</v>
      </c>
      <c r="E67" s="156" t="s">
        <v>38</v>
      </c>
      <c r="F67" s="156" t="s">
        <v>38</v>
      </c>
      <c r="G67" s="156" t="s">
        <v>128</v>
      </c>
      <c r="H67" s="156"/>
      <c r="I67" s="156"/>
      <c r="J67" s="156"/>
      <c r="L67" s="157">
        <v>73357</v>
      </c>
      <c r="M67" s="158">
        <f>IF(Structuur_werking&lt;&gt;Structuur_werking_dubbel, Resultatenrekening!N67, Resultatenrekening!M67)</f>
        <v>0</v>
      </c>
      <c r="N67" s="159"/>
      <c r="X67" s="34">
        <v>67</v>
      </c>
      <c r="Y67" s="126"/>
      <c r="AA67" s="34">
        <v>0</v>
      </c>
      <c r="AB67" s="126">
        <f t="shared" si="1"/>
        <v>5</v>
      </c>
      <c r="AC67" s="34" t="str">
        <f>IF($AB68&gt;$AB67, IFERROR(MATCH($AB67, $AB68:$AB$122, 0)-1, ROW($AC$122)-ROW()), "")</f>
        <v/>
      </c>
      <c r="AD67" s="34">
        <f t="shared" si="2"/>
        <v>-1</v>
      </c>
      <c r="AE67" s="132" t="str">
        <f t="shared" si="3"/>
        <v/>
      </c>
      <c r="AF67" s="127" t="str">
        <f t="shared" si="4"/>
        <v/>
      </c>
    </row>
    <row r="68" spans="1:32" s="34" customFormat="1" ht="52.5" customHeight="1" x14ac:dyDescent="0.3">
      <c r="A68" s="151" t="str">
        <f t="shared" si="0"/>
        <v/>
      </c>
      <c r="B68" s="156"/>
      <c r="C68" s="156" t="s">
        <v>38</v>
      </c>
      <c r="D68" s="156" t="s">
        <v>38</v>
      </c>
      <c r="E68" s="156" t="s">
        <v>38</v>
      </c>
      <c r="F68" s="156" t="s">
        <v>38</v>
      </c>
      <c r="G68" s="156" t="s">
        <v>298</v>
      </c>
      <c r="H68" s="156"/>
      <c r="I68" s="156"/>
      <c r="J68" s="156"/>
      <c r="L68" s="157">
        <v>73358</v>
      </c>
      <c r="M68" s="158">
        <f>IF(Structuur_werking&lt;&gt;Structuur_werking_dubbel, Resultatenrekening!N68, Resultatenrekening!M68)</f>
        <v>0</v>
      </c>
      <c r="N68" s="159"/>
      <c r="X68" s="34">
        <v>68</v>
      </c>
      <c r="Y68" s="126"/>
      <c r="AA68" s="34">
        <v>0</v>
      </c>
      <c r="AB68" s="126">
        <f t="shared" si="1"/>
        <v>5</v>
      </c>
      <c r="AC68" s="34" t="str">
        <f>IF($AB69&gt;$AB68, IFERROR(MATCH($AB68, $AB69:$AB$122, 0)-1, ROW($AC$122)-ROW()), "")</f>
        <v/>
      </c>
      <c r="AD68" s="34">
        <f t="shared" si="2"/>
        <v>-1</v>
      </c>
      <c r="AE68" s="132" t="str">
        <f t="shared" si="3"/>
        <v/>
      </c>
      <c r="AF68" s="127" t="str">
        <f t="shared" si="4"/>
        <v/>
      </c>
    </row>
    <row r="69" spans="1:32" s="34" customFormat="1" ht="52.5" customHeight="1" x14ac:dyDescent="0.3">
      <c r="A69" s="151" t="str">
        <f t="shared" si="0"/>
        <v/>
      </c>
      <c r="B69" s="156"/>
      <c r="C69" s="156" t="s">
        <v>38</v>
      </c>
      <c r="D69" s="156" t="s">
        <v>38</v>
      </c>
      <c r="E69" s="156" t="s">
        <v>38</v>
      </c>
      <c r="F69" s="156" t="s">
        <v>297</v>
      </c>
      <c r="G69" s="156"/>
      <c r="H69" s="156"/>
      <c r="I69" s="156"/>
      <c r="J69" s="156"/>
      <c r="L69" s="157">
        <v>7336</v>
      </c>
      <c r="M69" s="158">
        <f>IF(Structuur_werking&lt;&gt;Structuur_werking_dubbel, Resultatenrekening!N69, Resultatenrekening!M69)</f>
        <v>0</v>
      </c>
      <c r="N69" s="159"/>
      <c r="X69" s="34">
        <v>69</v>
      </c>
      <c r="Y69" s="126"/>
      <c r="AA69" s="34">
        <v>0</v>
      </c>
      <c r="AB69" s="126">
        <f t="shared" si="1"/>
        <v>4</v>
      </c>
      <c r="AC69" s="34" t="str">
        <f>IF($AB70&gt;$AB69, IFERROR(MATCH($AB69, $AB70:$AB$122, 0)-1, ROW($AC$122)-ROW()), "")</f>
        <v/>
      </c>
      <c r="AD69" s="34">
        <f t="shared" si="2"/>
        <v>-1</v>
      </c>
      <c r="AE69" s="132" t="str">
        <f t="shared" si="3"/>
        <v/>
      </c>
      <c r="AF69" s="127" t="str">
        <f t="shared" si="4"/>
        <v/>
      </c>
    </row>
    <row r="70" spans="1:32" s="34" customFormat="1" ht="52.5" customHeight="1" x14ac:dyDescent="0.3">
      <c r="A70" s="151" t="str">
        <f t="shared" ref="A70:A123" si="5">IF(AF70&lt;&gt;"", "✘", "")</f>
        <v/>
      </c>
      <c r="B70" s="156"/>
      <c r="C70" s="156" t="s">
        <v>38</v>
      </c>
      <c r="D70" s="156" t="s">
        <v>38</v>
      </c>
      <c r="E70" s="156" t="s">
        <v>38</v>
      </c>
      <c r="F70" s="156" t="s">
        <v>129</v>
      </c>
      <c r="G70" s="156"/>
      <c r="H70" s="156"/>
      <c r="I70" s="156"/>
      <c r="J70" s="156"/>
      <c r="L70" s="157">
        <v>7337</v>
      </c>
      <c r="M70" s="158">
        <f>IF(Structuur_werking&lt;&gt;Structuur_werking_dubbel, Resultatenrekening!N70, Resultatenrekening!M70)</f>
        <v>0</v>
      </c>
      <c r="N70" s="159"/>
      <c r="X70" s="34">
        <v>70</v>
      </c>
      <c r="Y70" s="126"/>
      <c r="AA70" s="34">
        <v>0</v>
      </c>
      <c r="AB70" s="126">
        <f t="shared" ref="AB70:AB121" si="6">IF(C70&lt;&gt;"",1,IF(D70&lt;&gt;"",2,IF(E70&lt;&gt;"",3,IF(F70&lt;&gt;"",4,IF(G70&lt;&gt;"",5,IF(H70&lt;&gt;"",6,IF(I70&lt;&gt;"",7,IF(J70&lt;&gt;"",8))))))))</f>
        <v>4</v>
      </c>
      <c r="AC70" s="34" t="str">
        <f>IF($AB71&gt;$AB70, IFERROR(MATCH($AB70, $AB71:$AB$122, 0)-1, ROW($AC$122)-ROW()), "")</f>
        <v/>
      </c>
      <c r="AD70" s="34">
        <f t="shared" ref="AD70:AD121" si="7">IF(AND(M70&lt;&gt;0, M70&lt;&gt;""), IF(AA70&lt;&gt;"", AA70, IF(AB71&lt;=AB70, 1, 0)), -1)</f>
        <v>-1</v>
      </c>
      <c r="AE70" s="132" t="str">
        <f t="shared" ref="AE70:AE122" si="8">IF(AD70&gt;0, IF(N70="", "| Toelichting verplicht.", ""), "")</f>
        <v/>
      </c>
      <c r="AF70" s="127" t="str">
        <f t="shared" ref="AF70:AF122" si="9">AE70</f>
        <v/>
      </c>
    </row>
    <row r="71" spans="1:32" s="34" customFormat="1" ht="52.5" customHeight="1" x14ac:dyDescent="0.3">
      <c r="A71" s="151" t="str">
        <f t="shared" si="5"/>
        <v/>
      </c>
      <c r="B71" s="156"/>
      <c r="C71" s="156" t="s">
        <v>38</v>
      </c>
      <c r="D71" s="156" t="s">
        <v>38</v>
      </c>
      <c r="E71" s="156" t="s">
        <v>38</v>
      </c>
      <c r="F71" s="156" t="s">
        <v>130</v>
      </c>
      <c r="G71" s="156"/>
      <c r="H71" s="156"/>
      <c r="I71" s="156"/>
      <c r="J71" s="156"/>
      <c r="L71" s="157">
        <v>7338</v>
      </c>
      <c r="M71" s="158">
        <f>IF(Structuur_werking&lt;&gt;Structuur_werking_dubbel, Resultatenrekening!N71, Resultatenrekening!M71)</f>
        <v>0</v>
      </c>
      <c r="N71" s="159"/>
      <c r="X71" s="34">
        <v>71</v>
      </c>
      <c r="Y71" s="126"/>
      <c r="AA71" s="34">
        <v>0</v>
      </c>
      <c r="AB71" s="126">
        <f t="shared" si="6"/>
        <v>4</v>
      </c>
      <c r="AC71" s="34" t="str">
        <f>IF($AB72&gt;$AB71, IFERROR(MATCH($AB71, $AB72:$AB$122, 0)-1, ROW($AC$122)-ROW()), "")</f>
        <v/>
      </c>
      <c r="AD71" s="34">
        <f t="shared" si="7"/>
        <v>-1</v>
      </c>
      <c r="AE71" s="132" t="str">
        <f t="shared" si="8"/>
        <v/>
      </c>
      <c r="AF71" s="127" t="str">
        <f t="shared" si="9"/>
        <v/>
      </c>
    </row>
    <row r="72" spans="1:32" s="34" customFormat="1" ht="52.5" customHeight="1" x14ac:dyDescent="0.3">
      <c r="A72" s="151" t="str">
        <f t="shared" si="5"/>
        <v/>
      </c>
      <c r="B72" s="156"/>
      <c r="C72" s="156" t="s">
        <v>38</v>
      </c>
      <c r="D72" s="156" t="s">
        <v>38</v>
      </c>
      <c r="E72" s="156" t="s">
        <v>131</v>
      </c>
      <c r="F72" s="156"/>
      <c r="G72" s="156"/>
      <c r="H72" s="156"/>
      <c r="I72" s="156"/>
      <c r="J72" s="156"/>
      <c r="L72" s="157">
        <v>734</v>
      </c>
      <c r="M72" s="158">
        <f>IF(Structuur_werking&lt;&gt;Structuur_werking_dubbel, Resultatenrekening!N72, Resultatenrekening!M72)</f>
        <v>0</v>
      </c>
      <c r="N72" s="159"/>
      <c r="X72" s="34">
        <v>72</v>
      </c>
      <c r="Y72" s="126"/>
      <c r="AA72" s="34">
        <v>0</v>
      </c>
      <c r="AB72" s="126">
        <f t="shared" si="6"/>
        <v>3</v>
      </c>
      <c r="AC72" s="34">
        <f>IF($AB73&gt;$AB72, IFERROR(MATCH($AB72, $AB73:$AB$122, 0)-1, ROW($AC$122)-ROW()), "")</f>
        <v>6</v>
      </c>
      <c r="AD72" s="34">
        <f t="shared" si="7"/>
        <v>-1</v>
      </c>
      <c r="AE72" s="132" t="str">
        <f t="shared" si="8"/>
        <v/>
      </c>
      <c r="AF72" s="127" t="str">
        <f t="shared" si="9"/>
        <v/>
      </c>
    </row>
    <row r="73" spans="1:32" s="34" customFormat="1" ht="52.5" customHeight="1" x14ac:dyDescent="0.3">
      <c r="A73" s="151" t="str">
        <f t="shared" si="5"/>
        <v/>
      </c>
      <c r="B73" s="156"/>
      <c r="C73" s="156" t="s">
        <v>38</v>
      </c>
      <c r="D73" s="156"/>
      <c r="E73" s="156"/>
      <c r="F73" s="156" t="s">
        <v>327</v>
      </c>
      <c r="G73" s="156"/>
      <c r="H73" s="156"/>
      <c r="I73" s="156"/>
      <c r="J73" s="156"/>
      <c r="L73" s="157">
        <v>7340</v>
      </c>
      <c r="M73" s="158">
        <f>IF(Structuur_werking&lt;&gt;Structuur_werking_dubbel, Resultatenrekening!N73, Resultatenrekening!M73)</f>
        <v>0</v>
      </c>
      <c r="N73" s="159"/>
      <c r="X73" s="34">
        <v>73</v>
      </c>
      <c r="Y73" s="126"/>
      <c r="AA73" s="34">
        <v>0</v>
      </c>
      <c r="AB73" s="126">
        <f t="shared" si="6"/>
        <v>4</v>
      </c>
      <c r="AC73" s="34" t="str">
        <f>IF($AB74&gt;$AB73, IFERROR(MATCH($AB73, $AB74:$AB$122, 0)-1, ROW($AC$122)-ROW()), "")</f>
        <v/>
      </c>
      <c r="AD73" s="34">
        <f t="shared" si="7"/>
        <v>-1</v>
      </c>
      <c r="AE73" s="132" t="str">
        <f t="shared" si="8"/>
        <v/>
      </c>
      <c r="AF73" s="127" t="str">
        <f t="shared" si="9"/>
        <v/>
      </c>
    </row>
    <row r="74" spans="1:32" s="34" customFormat="1" ht="52.5" customHeight="1" x14ac:dyDescent="0.3">
      <c r="A74" s="151" t="str">
        <f t="shared" si="5"/>
        <v/>
      </c>
      <c r="B74" s="156"/>
      <c r="C74" s="156" t="s">
        <v>38</v>
      </c>
      <c r="D74" s="156"/>
      <c r="E74" s="156"/>
      <c r="F74" s="156" t="s">
        <v>328</v>
      </c>
      <c r="G74" s="156"/>
      <c r="H74" s="156"/>
      <c r="I74" s="156"/>
      <c r="J74" s="156"/>
      <c r="L74" s="157">
        <v>7341</v>
      </c>
      <c r="M74" s="158">
        <f>IF(Structuur_werking&lt;&gt;Structuur_werking_dubbel, Resultatenrekening!N74, Resultatenrekening!M74)</f>
        <v>0</v>
      </c>
      <c r="N74" s="159"/>
      <c r="X74" s="34">
        <v>74</v>
      </c>
      <c r="Y74" s="126"/>
      <c r="AA74" s="34">
        <v>0</v>
      </c>
      <c r="AB74" s="126">
        <f t="shared" si="6"/>
        <v>4</v>
      </c>
      <c r="AC74" s="34" t="str">
        <f>IF($AB75&gt;$AB74, IFERROR(MATCH($AB74, $AB75:$AB$122, 0)-1, ROW($AC$122)-ROW()), "")</f>
        <v/>
      </c>
      <c r="AD74" s="34">
        <f t="shared" si="7"/>
        <v>-1</v>
      </c>
      <c r="AE74" s="132" t="str">
        <f t="shared" si="8"/>
        <v/>
      </c>
      <c r="AF74" s="127" t="str">
        <f t="shared" si="9"/>
        <v/>
      </c>
    </row>
    <row r="75" spans="1:32" s="34" customFormat="1" ht="52.5" customHeight="1" x14ac:dyDescent="0.3">
      <c r="A75" s="151" t="str">
        <f t="shared" si="5"/>
        <v/>
      </c>
      <c r="B75" s="156"/>
      <c r="C75" s="156" t="s">
        <v>38</v>
      </c>
      <c r="D75" s="156"/>
      <c r="E75" s="156"/>
      <c r="F75" s="156" t="s">
        <v>329</v>
      </c>
      <c r="G75" s="156"/>
      <c r="H75" s="156"/>
      <c r="I75" s="156"/>
      <c r="J75" s="156"/>
      <c r="L75" s="157">
        <v>7342</v>
      </c>
      <c r="M75" s="158">
        <f>IF(Structuur_werking&lt;&gt;Structuur_werking_dubbel, Resultatenrekening!N75, Resultatenrekening!M75)</f>
        <v>0</v>
      </c>
      <c r="N75" s="159"/>
      <c r="X75" s="34">
        <v>75</v>
      </c>
      <c r="Y75" s="126"/>
      <c r="AA75" s="34">
        <v>0</v>
      </c>
      <c r="AB75" s="126">
        <f t="shared" si="6"/>
        <v>4</v>
      </c>
      <c r="AC75" s="34">
        <f>IF($AB76&gt;$AB75, IFERROR(MATCH($AB75, $AB76:$AB$122, 0)-1, ROW($AC$122)-ROW()), "")</f>
        <v>2</v>
      </c>
      <c r="AD75" s="34">
        <f t="shared" si="7"/>
        <v>-1</v>
      </c>
      <c r="AE75" s="132" t="str">
        <f t="shared" si="8"/>
        <v/>
      </c>
      <c r="AF75" s="127" t="str">
        <f t="shared" si="9"/>
        <v/>
      </c>
    </row>
    <row r="76" spans="1:32" s="34" customFormat="1" ht="52.5" customHeight="1" x14ac:dyDescent="0.3">
      <c r="A76" s="151" t="str">
        <f t="shared" si="5"/>
        <v/>
      </c>
      <c r="B76" s="156"/>
      <c r="C76" s="156"/>
      <c r="D76" s="156"/>
      <c r="E76" s="156"/>
      <c r="F76" s="156"/>
      <c r="G76" s="156" t="s">
        <v>330</v>
      </c>
      <c r="H76" s="156"/>
      <c r="I76" s="156"/>
      <c r="J76" s="156"/>
      <c r="L76" s="157">
        <v>73420</v>
      </c>
      <c r="M76" s="158">
        <f>IF(Structuur_werking&lt;&gt;Structuur_werking_dubbel, Resultatenrekening!N76, Resultatenrekening!M76)</f>
        <v>0</v>
      </c>
      <c r="N76" s="159"/>
      <c r="X76" s="34">
        <v>76</v>
      </c>
      <c r="Y76" s="126"/>
      <c r="AA76" s="34">
        <v>0</v>
      </c>
      <c r="AB76" s="126">
        <f t="shared" si="6"/>
        <v>5</v>
      </c>
      <c r="AC76" s="34" t="str">
        <f>IF($AB77&gt;$AB76, IFERROR(MATCH($AB76, $AB77:$AB$122, 0)-1, ROW($AC$122)-ROW()), "")</f>
        <v/>
      </c>
      <c r="AD76" s="34">
        <f t="shared" si="7"/>
        <v>-1</v>
      </c>
      <c r="AE76" s="132" t="str">
        <f t="shared" si="8"/>
        <v/>
      </c>
      <c r="AF76" s="127" t="str">
        <f t="shared" si="9"/>
        <v/>
      </c>
    </row>
    <row r="77" spans="1:32" s="34" customFormat="1" ht="52.5" customHeight="1" x14ac:dyDescent="0.3">
      <c r="A77" s="151" t="str">
        <f t="shared" si="5"/>
        <v/>
      </c>
      <c r="B77" s="156"/>
      <c r="C77" s="156"/>
      <c r="D77" s="156"/>
      <c r="E77" s="156"/>
      <c r="F77" s="156"/>
      <c r="G77" s="156" t="s">
        <v>331</v>
      </c>
      <c r="H77" s="156"/>
      <c r="I77" s="156"/>
      <c r="J77" s="156"/>
      <c r="L77" s="157">
        <v>72428</v>
      </c>
      <c r="M77" s="158">
        <f>IF(Structuur_werking&lt;&gt;Structuur_werking_dubbel, Resultatenrekening!N77, Resultatenrekening!M77)</f>
        <v>0</v>
      </c>
      <c r="N77" s="159"/>
      <c r="X77" s="34">
        <v>77</v>
      </c>
      <c r="Y77" s="126"/>
      <c r="AA77" s="34">
        <v>0</v>
      </c>
      <c r="AB77" s="126">
        <f t="shared" si="6"/>
        <v>5</v>
      </c>
      <c r="AC77" s="34" t="str">
        <f>IF($AB78&gt;$AB77, IFERROR(MATCH($AB77, $AB78:$AB$122, 0)-1, ROW($AC$122)-ROW()), "")</f>
        <v/>
      </c>
      <c r="AD77" s="34">
        <f t="shared" si="7"/>
        <v>-1</v>
      </c>
      <c r="AE77" s="132" t="str">
        <f t="shared" si="8"/>
        <v/>
      </c>
      <c r="AF77" s="127" t="str">
        <f t="shared" si="9"/>
        <v/>
      </c>
    </row>
    <row r="78" spans="1:32" s="34" customFormat="1" ht="52.5" customHeight="1" x14ac:dyDescent="0.3">
      <c r="A78" s="151" t="str">
        <f t="shared" si="5"/>
        <v/>
      </c>
      <c r="B78" s="156"/>
      <c r="C78" s="156"/>
      <c r="D78" s="156"/>
      <c r="E78" s="156"/>
      <c r="F78" s="156" t="s">
        <v>296</v>
      </c>
      <c r="G78" s="156"/>
      <c r="H78" s="156"/>
      <c r="I78" s="156"/>
      <c r="J78" s="156"/>
      <c r="L78" s="157">
        <v>7348</v>
      </c>
      <c r="M78" s="158">
        <f>IF(Structuur_werking&lt;&gt;Structuur_werking_dubbel, Resultatenrekening!N78, Resultatenrekening!M78)</f>
        <v>0</v>
      </c>
      <c r="N78" s="159"/>
      <c r="X78" s="34">
        <v>78</v>
      </c>
      <c r="Y78" s="126"/>
      <c r="AA78" s="34">
        <v>0</v>
      </c>
      <c r="AB78" s="126">
        <f t="shared" si="6"/>
        <v>4</v>
      </c>
      <c r="AC78" s="34" t="str">
        <f>IF($AB79&gt;$AB78, IFERROR(MATCH($AB78, $AB79:$AB$122, 0)-1, ROW($AC$122)-ROW()), "")</f>
        <v/>
      </c>
      <c r="AD78" s="34">
        <f t="shared" si="7"/>
        <v>-1</v>
      </c>
      <c r="AE78" s="132" t="str">
        <f t="shared" si="8"/>
        <v/>
      </c>
      <c r="AF78" s="127" t="str">
        <f t="shared" si="9"/>
        <v/>
      </c>
    </row>
    <row r="79" spans="1:32" s="34" customFormat="1" ht="52.5" customHeight="1" x14ac:dyDescent="0.3">
      <c r="A79" s="151" t="str">
        <f t="shared" si="5"/>
        <v/>
      </c>
      <c r="B79" s="156"/>
      <c r="C79" s="156"/>
      <c r="D79" s="156" t="s">
        <v>38</v>
      </c>
      <c r="E79" s="288" t="s">
        <v>418</v>
      </c>
      <c r="F79" s="288"/>
      <c r="G79" s="288"/>
      <c r="H79" s="288"/>
      <c r="I79" s="288"/>
      <c r="J79" s="288"/>
      <c r="K79" s="288"/>
      <c r="L79" s="157">
        <v>735</v>
      </c>
      <c r="M79" s="158">
        <f>IF(Structuur_werking&lt;&gt;Structuur_werking_dubbel, Resultatenrekening!N79, Resultatenrekening!M79)</f>
        <v>0</v>
      </c>
      <c r="N79" s="159"/>
      <c r="X79" s="34">
        <v>79</v>
      </c>
      <c r="Y79" s="126"/>
      <c r="AA79" s="34">
        <v>0</v>
      </c>
      <c r="AB79" s="126">
        <f t="shared" si="6"/>
        <v>3</v>
      </c>
      <c r="AC79" s="34" t="str">
        <f>IF($AB80&gt;$AB79, IFERROR(MATCH($AB79, $AB80:$AB$122, 0)-1, ROW($AC$122)-ROW()), "")</f>
        <v/>
      </c>
      <c r="AD79" s="34">
        <f t="shared" si="7"/>
        <v>-1</v>
      </c>
      <c r="AE79" s="132" t="str">
        <f t="shared" si="8"/>
        <v/>
      </c>
      <c r="AF79" s="127" t="str">
        <f t="shared" si="9"/>
        <v/>
      </c>
    </row>
    <row r="80" spans="1:32" s="34" customFormat="1" ht="52.5" customHeight="1" x14ac:dyDescent="0.3">
      <c r="A80" s="151" t="str">
        <f t="shared" si="5"/>
        <v/>
      </c>
      <c r="B80" s="156"/>
      <c r="C80" s="156"/>
      <c r="D80" s="156" t="s">
        <v>38</v>
      </c>
      <c r="E80" s="156" t="s">
        <v>132</v>
      </c>
      <c r="F80" s="156"/>
      <c r="G80" s="156"/>
      <c r="H80" s="156"/>
      <c r="I80" s="156"/>
      <c r="J80" s="156"/>
      <c r="L80" s="157">
        <v>736</v>
      </c>
      <c r="M80" s="158">
        <f>IF(Structuur_werking&lt;&gt;Structuur_werking_dubbel, Resultatenrekening!N80, Resultatenrekening!M80)</f>
        <v>0</v>
      </c>
      <c r="N80" s="159"/>
      <c r="X80" s="34">
        <v>80</v>
      </c>
      <c r="Y80" s="126"/>
      <c r="AA80" s="34">
        <v>0</v>
      </c>
      <c r="AB80" s="126">
        <f t="shared" si="6"/>
        <v>3</v>
      </c>
      <c r="AC80" s="34" t="str">
        <f>IF($AB81&gt;$AB80, IFERROR(MATCH($AB80, $AB81:$AB$122, 0)-1, ROW($AC$122)-ROW()), "")</f>
        <v/>
      </c>
      <c r="AD80" s="34">
        <f t="shared" si="7"/>
        <v>-1</v>
      </c>
      <c r="AE80" s="132" t="str">
        <f t="shared" si="8"/>
        <v/>
      </c>
      <c r="AF80" s="127" t="str">
        <f t="shared" si="9"/>
        <v/>
      </c>
    </row>
    <row r="81" spans="1:32" s="34" customFormat="1" ht="52.5" customHeight="1" x14ac:dyDescent="0.3">
      <c r="A81" s="151" t="str">
        <f t="shared" si="5"/>
        <v/>
      </c>
      <c r="B81" s="156"/>
      <c r="C81" s="156"/>
      <c r="D81" s="156" t="s">
        <v>326</v>
      </c>
      <c r="E81" s="156"/>
      <c r="F81" s="156"/>
      <c r="G81" s="156"/>
      <c r="H81" s="156"/>
      <c r="I81" s="156"/>
      <c r="J81" s="156"/>
      <c r="L81" s="157">
        <v>74</v>
      </c>
      <c r="M81" s="158">
        <f>IF(Structuur_werking&lt;&gt;Structuur_werking_dubbel, Resultatenrekening!N81, Resultatenrekening!M81)</f>
        <v>0</v>
      </c>
      <c r="N81" s="159"/>
      <c r="X81" s="34">
        <v>81</v>
      </c>
      <c r="Y81" s="126"/>
      <c r="AA81" s="34">
        <v>0</v>
      </c>
      <c r="AB81" s="126">
        <f t="shared" si="6"/>
        <v>2</v>
      </c>
      <c r="AC81" s="34" t="str">
        <f>IF($AB82&gt;$AB81, IFERROR(MATCH($AB81, $AB82:$AB$122, 0)-1, ROW($AC$122)-ROW()), "")</f>
        <v/>
      </c>
      <c r="AD81" s="34">
        <f t="shared" si="7"/>
        <v>-1</v>
      </c>
      <c r="AE81" s="132" t="str">
        <f t="shared" si="8"/>
        <v/>
      </c>
      <c r="AF81" s="127" t="str">
        <f t="shared" si="9"/>
        <v/>
      </c>
    </row>
    <row r="82" spans="1:32" s="34" customFormat="1" ht="52.5" customHeight="1" x14ac:dyDescent="0.3">
      <c r="A82" s="151" t="str">
        <f t="shared" si="5"/>
        <v/>
      </c>
      <c r="B82" s="156"/>
      <c r="C82" s="156" t="s">
        <v>38</v>
      </c>
      <c r="D82" s="156" t="s">
        <v>31</v>
      </c>
      <c r="E82" s="156"/>
      <c r="F82" s="156"/>
      <c r="G82" s="156"/>
      <c r="H82" s="156"/>
      <c r="I82" s="156"/>
      <c r="J82" s="156"/>
      <c r="L82" s="157" t="s">
        <v>28</v>
      </c>
      <c r="M82" s="158">
        <f>IF(Structuur_werking&lt;&gt;Structuur_werking_dubbel, Resultatenrekening!N82, Resultatenrekening!M82)</f>
        <v>0</v>
      </c>
      <c r="N82" s="159"/>
      <c r="X82" s="34">
        <v>82</v>
      </c>
      <c r="Y82" s="126"/>
      <c r="AA82" s="34">
        <v>0</v>
      </c>
      <c r="AB82" s="126">
        <f t="shared" si="6"/>
        <v>2</v>
      </c>
      <c r="AC82" s="34" t="str">
        <f>IF($AB83&gt;$AB82, IFERROR(MATCH($AB82, $AB83:$AB$122, 0)-1, ROW($AC$122)-ROW()), "")</f>
        <v/>
      </c>
      <c r="AD82" s="34">
        <f t="shared" si="7"/>
        <v>-1</v>
      </c>
      <c r="AE82" s="132" t="str">
        <f t="shared" si="8"/>
        <v/>
      </c>
      <c r="AF82" s="127" t="str">
        <f t="shared" si="9"/>
        <v/>
      </c>
    </row>
    <row r="83" spans="1:32" s="34" customFormat="1" ht="52.5" customHeight="1" x14ac:dyDescent="0.3">
      <c r="A83" s="151" t="str">
        <f t="shared" si="5"/>
        <v/>
      </c>
      <c r="B83" s="156"/>
      <c r="C83" s="156" t="s">
        <v>55</v>
      </c>
      <c r="D83" s="156"/>
      <c r="E83" s="156"/>
      <c r="F83" s="156"/>
      <c r="G83" s="156"/>
      <c r="H83" s="156"/>
      <c r="I83" s="156"/>
      <c r="J83" s="156"/>
      <c r="L83" s="157" t="s">
        <v>76</v>
      </c>
      <c r="M83" s="158">
        <f>IF(Structuur_werking&lt;&gt;Structuur_werking_dubbel, Resultatenrekening!N83, Resultatenrekening!M83)</f>
        <v>0</v>
      </c>
      <c r="N83" s="159"/>
      <c r="X83" s="34">
        <v>83</v>
      </c>
      <c r="Y83" s="126"/>
      <c r="AA83" s="34">
        <v>0</v>
      </c>
      <c r="AB83" s="126">
        <f t="shared" si="6"/>
        <v>1</v>
      </c>
      <c r="AC83" s="34">
        <f>IF($AB84&gt;$AB83, IFERROR(MATCH($AB83, $AB84:$AB$122, 0)-1, ROW($AC$122)-ROW()), "")</f>
        <v>16</v>
      </c>
      <c r="AD83" s="34">
        <f t="shared" si="7"/>
        <v>-1</v>
      </c>
      <c r="AE83" s="132" t="str">
        <f t="shared" si="8"/>
        <v/>
      </c>
      <c r="AF83" s="127" t="str">
        <f t="shared" si="9"/>
        <v/>
      </c>
    </row>
    <row r="84" spans="1:32" s="34" customFormat="1" ht="52.5" customHeight="1" x14ac:dyDescent="0.3">
      <c r="A84" s="151" t="str">
        <f t="shared" si="5"/>
        <v/>
      </c>
      <c r="B84" s="156"/>
      <c r="C84" s="156" t="s">
        <v>38</v>
      </c>
      <c r="D84" s="156" t="s">
        <v>56</v>
      </c>
      <c r="E84" s="156"/>
      <c r="F84" s="156"/>
      <c r="G84" s="156"/>
      <c r="H84" s="156"/>
      <c r="I84" s="156"/>
      <c r="J84" s="156"/>
      <c r="L84" s="157">
        <v>60</v>
      </c>
      <c r="M84" s="158">
        <f>IF(Structuur_werking&lt;&gt;Structuur_werking_dubbel, Resultatenrekening!N84, Resultatenrekening!M84)</f>
        <v>0</v>
      </c>
      <c r="N84" s="159"/>
      <c r="X84" s="34">
        <v>84</v>
      </c>
      <c r="Y84" s="126"/>
      <c r="AA84" s="34">
        <v>0</v>
      </c>
      <c r="AB84" s="126">
        <f t="shared" si="6"/>
        <v>2</v>
      </c>
      <c r="AC84" s="34">
        <f>IF($AB85&gt;$AB84, IFERROR(MATCH($AB84, $AB85:$AB$122, 0)-1, ROW($AC$122)-ROW()), "")</f>
        <v>2</v>
      </c>
      <c r="AD84" s="34">
        <f t="shared" si="7"/>
        <v>-1</v>
      </c>
      <c r="AE84" s="132" t="str">
        <f t="shared" si="8"/>
        <v/>
      </c>
      <c r="AF84" s="127" t="str">
        <f t="shared" si="9"/>
        <v/>
      </c>
    </row>
    <row r="85" spans="1:32" s="34" customFormat="1" ht="52.5" customHeight="1" x14ac:dyDescent="0.3">
      <c r="A85" s="151" t="str">
        <f t="shared" si="5"/>
        <v/>
      </c>
      <c r="B85" s="156"/>
      <c r="C85" s="156" t="s">
        <v>38</v>
      </c>
      <c r="D85" s="156" t="s">
        <v>38</v>
      </c>
      <c r="E85" s="156" t="s">
        <v>57</v>
      </c>
      <c r="F85" s="156"/>
      <c r="G85" s="156"/>
      <c r="H85" s="156"/>
      <c r="I85" s="156"/>
      <c r="J85" s="156"/>
      <c r="L85" s="157" t="s">
        <v>77</v>
      </c>
      <c r="M85" s="158">
        <f>IF(Structuur_werking&lt;&gt;Structuur_werking_dubbel, Resultatenrekening!N85, Resultatenrekening!M85)</f>
        <v>0</v>
      </c>
      <c r="N85" s="159"/>
      <c r="X85" s="34">
        <v>85</v>
      </c>
      <c r="Y85" s="126"/>
      <c r="AA85" s="34">
        <v>0</v>
      </c>
      <c r="AB85" s="126">
        <f t="shared" si="6"/>
        <v>3</v>
      </c>
      <c r="AC85" s="34" t="str">
        <f>IF($AB86&gt;$AB85, IFERROR(MATCH($AB85, $AB86:$AB$122, 0)-1, ROW($AC$122)-ROW()), "")</f>
        <v/>
      </c>
      <c r="AD85" s="34">
        <f t="shared" si="7"/>
        <v>-1</v>
      </c>
      <c r="AE85" s="132" t="str">
        <f t="shared" si="8"/>
        <v/>
      </c>
      <c r="AF85" s="127" t="str">
        <f t="shared" si="9"/>
        <v/>
      </c>
    </row>
    <row r="86" spans="1:32" s="34" customFormat="1" ht="52.5" customHeight="1" x14ac:dyDescent="0.3">
      <c r="A86" s="151" t="str">
        <f t="shared" si="5"/>
        <v/>
      </c>
      <c r="B86" s="156"/>
      <c r="C86" s="156" t="s">
        <v>38</v>
      </c>
      <c r="D86" s="156" t="s">
        <v>38</v>
      </c>
      <c r="E86" s="156" t="s">
        <v>58</v>
      </c>
      <c r="F86" s="156"/>
      <c r="G86" s="156"/>
      <c r="H86" s="156"/>
      <c r="I86" s="156"/>
      <c r="J86" s="156"/>
      <c r="L86" s="157">
        <v>609</v>
      </c>
      <c r="M86" s="158">
        <f>IF(Structuur_werking&lt;&gt;Structuur_werking_dubbel, Resultatenrekening!N86, Resultatenrekening!M86)</f>
        <v>0</v>
      </c>
      <c r="N86" s="159"/>
      <c r="X86" s="34">
        <v>86</v>
      </c>
      <c r="Y86" s="126"/>
      <c r="AA86" s="34">
        <v>0</v>
      </c>
      <c r="AB86" s="126">
        <f t="shared" si="6"/>
        <v>3</v>
      </c>
      <c r="AC86" s="34" t="str">
        <f>IF($AB87&gt;$AB86, IFERROR(MATCH($AB86, $AB87:$AB$122, 0)-1, ROW($AC$122)-ROW()), "")</f>
        <v/>
      </c>
      <c r="AD86" s="34">
        <f t="shared" si="7"/>
        <v>-1</v>
      </c>
      <c r="AE86" s="132" t="str">
        <f t="shared" si="8"/>
        <v/>
      </c>
      <c r="AF86" s="127" t="str">
        <f t="shared" si="9"/>
        <v/>
      </c>
    </row>
    <row r="87" spans="1:32" s="34" customFormat="1" ht="52.5" customHeight="1" x14ac:dyDescent="0.3">
      <c r="A87" s="151" t="str">
        <f t="shared" si="5"/>
        <v/>
      </c>
      <c r="B87" s="156"/>
      <c r="C87" s="156" t="s">
        <v>38</v>
      </c>
      <c r="D87" s="156" t="s">
        <v>3</v>
      </c>
      <c r="E87" s="156"/>
      <c r="F87" s="156"/>
      <c r="G87" s="156"/>
      <c r="H87" s="156"/>
      <c r="I87" s="156"/>
      <c r="J87" s="156"/>
      <c r="L87" s="157">
        <v>61</v>
      </c>
      <c r="M87" s="158">
        <f>IF(Structuur_werking&lt;&gt;Structuur_werking_dubbel, Resultatenrekening!N87, Resultatenrekening!M87)</f>
        <v>0</v>
      </c>
      <c r="N87" s="159"/>
      <c r="X87" s="34">
        <v>87</v>
      </c>
      <c r="Y87" s="126"/>
      <c r="AA87" s="34">
        <v>0</v>
      </c>
      <c r="AB87" s="126">
        <f t="shared" si="6"/>
        <v>2</v>
      </c>
      <c r="AC87" s="34" t="str">
        <f>IF($AB88&gt;$AB87, IFERROR(MATCH($AB87, $AB88:$AB$122, 0)-1, ROW($AC$122)-ROW()), "")</f>
        <v/>
      </c>
      <c r="AD87" s="34">
        <f t="shared" si="7"/>
        <v>-1</v>
      </c>
      <c r="AE87" s="132" t="str">
        <f t="shared" si="8"/>
        <v/>
      </c>
      <c r="AF87" s="127" t="str">
        <f t="shared" si="9"/>
        <v/>
      </c>
    </row>
    <row r="88" spans="1:32" s="34" customFormat="1" ht="52.5" customHeight="1" x14ac:dyDescent="0.3">
      <c r="A88" s="151" t="str">
        <f t="shared" si="5"/>
        <v/>
      </c>
      <c r="B88" s="156"/>
      <c r="C88" s="156" t="s">
        <v>38</v>
      </c>
      <c r="D88" s="156" t="s">
        <v>59</v>
      </c>
      <c r="E88" s="156"/>
      <c r="F88" s="156"/>
      <c r="G88" s="156"/>
      <c r="H88" s="156"/>
      <c r="I88" s="156"/>
      <c r="J88" s="156"/>
      <c r="L88" s="157">
        <v>62</v>
      </c>
      <c r="M88" s="158">
        <f>IF(Structuur_werking&lt;&gt;Structuur_werking_dubbel, Resultatenrekening!N88, Resultatenrekening!M88)</f>
        <v>0</v>
      </c>
      <c r="N88" s="159"/>
      <c r="X88" s="34">
        <v>88</v>
      </c>
      <c r="Y88" s="126"/>
      <c r="AA88" s="34">
        <v>0</v>
      </c>
      <c r="AB88" s="126">
        <f t="shared" si="6"/>
        <v>2</v>
      </c>
      <c r="AC88" s="34">
        <f>IF($AB89&gt;$AB88, IFERROR(MATCH($AB88, $AB89:$AB$122, 0)-1, ROW($AC$122)-ROW()), "")</f>
        <v>5</v>
      </c>
      <c r="AD88" s="34">
        <f t="shared" si="7"/>
        <v>-1</v>
      </c>
      <c r="AE88" s="132" t="str">
        <f t="shared" si="8"/>
        <v/>
      </c>
      <c r="AF88" s="127" t="str">
        <f t="shared" si="9"/>
        <v/>
      </c>
    </row>
    <row r="89" spans="1:32" s="34" customFormat="1" ht="52.5" customHeight="1" x14ac:dyDescent="0.3">
      <c r="A89" s="151" t="str">
        <f t="shared" si="5"/>
        <v/>
      </c>
      <c r="B89" s="156"/>
      <c r="C89" s="156" t="s">
        <v>38</v>
      </c>
      <c r="D89" s="156" t="s">
        <v>38</v>
      </c>
      <c r="E89" s="156" t="s">
        <v>173</v>
      </c>
      <c r="F89" s="156"/>
      <c r="G89" s="156"/>
      <c r="H89" s="156"/>
      <c r="I89" s="156"/>
      <c r="J89" s="156"/>
      <c r="L89" s="157">
        <v>620</v>
      </c>
      <c r="M89" s="158">
        <f>IF(Structuur_werking&lt;&gt;Structuur_werking_dubbel, Resultatenrekening!N89, Resultatenrekening!M89)</f>
        <v>0</v>
      </c>
      <c r="N89" s="159"/>
      <c r="X89" s="34">
        <v>89</v>
      </c>
      <c r="Y89" s="126"/>
      <c r="AA89" s="34">
        <v>0</v>
      </c>
      <c r="AB89" s="126">
        <f t="shared" si="6"/>
        <v>3</v>
      </c>
      <c r="AC89" s="34" t="str">
        <f>IF($AB90&gt;$AB89, IFERROR(MATCH($AB89, $AB90:$AB$122, 0)-1, ROW($AC$122)-ROW()), "")</f>
        <v/>
      </c>
      <c r="AD89" s="34">
        <f t="shared" si="7"/>
        <v>-1</v>
      </c>
      <c r="AE89" s="132" t="str">
        <f t="shared" si="8"/>
        <v/>
      </c>
      <c r="AF89" s="127" t="str">
        <f t="shared" si="9"/>
        <v/>
      </c>
    </row>
    <row r="90" spans="1:32" s="34" customFormat="1" ht="52.5" customHeight="1" x14ac:dyDescent="0.3">
      <c r="A90" s="151" t="str">
        <f t="shared" si="5"/>
        <v/>
      </c>
      <c r="B90" s="156"/>
      <c r="C90" s="156" t="s">
        <v>38</v>
      </c>
      <c r="D90" s="156" t="s">
        <v>38</v>
      </c>
      <c r="E90" s="156" t="s">
        <v>174</v>
      </c>
      <c r="F90" s="156"/>
      <c r="G90" s="156"/>
      <c r="H90" s="156"/>
      <c r="I90" s="156"/>
      <c r="J90" s="156"/>
      <c r="L90" s="157">
        <v>621</v>
      </c>
      <c r="M90" s="158">
        <f>IF(Structuur_werking&lt;&gt;Structuur_werking_dubbel, Resultatenrekening!N90, Resultatenrekening!M90)</f>
        <v>0</v>
      </c>
      <c r="N90" s="159"/>
      <c r="X90" s="34">
        <v>90</v>
      </c>
      <c r="Y90" s="126"/>
      <c r="AA90" s="34">
        <v>0</v>
      </c>
      <c r="AB90" s="126">
        <f t="shared" si="6"/>
        <v>3</v>
      </c>
      <c r="AC90" s="34" t="str">
        <f>IF($AB91&gt;$AB90, IFERROR(MATCH($AB90, $AB91:$AB$122, 0)-1, ROW($AC$122)-ROW()), "")</f>
        <v/>
      </c>
      <c r="AD90" s="34">
        <f t="shared" si="7"/>
        <v>-1</v>
      </c>
      <c r="AE90" s="132" t="str">
        <f t="shared" si="8"/>
        <v/>
      </c>
      <c r="AF90" s="127" t="str">
        <f t="shared" si="9"/>
        <v/>
      </c>
    </row>
    <row r="91" spans="1:32" s="34" customFormat="1" ht="52.5" customHeight="1" x14ac:dyDescent="0.3">
      <c r="A91" s="151" t="str">
        <f t="shared" si="5"/>
        <v/>
      </c>
      <c r="B91" s="156"/>
      <c r="C91" s="156" t="s">
        <v>38</v>
      </c>
      <c r="D91" s="156" t="s">
        <v>38</v>
      </c>
      <c r="E91" s="156" t="s">
        <v>175</v>
      </c>
      <c r="F91" s="156"/>
      <c r="G91" s="156"/>
      <c r="H91" s="156"/>
      <c r="I91" s="156"/>
      <c r="J91" s="156"/>
      <c r="L91" s="157">
        <v>622</v>
      </c>
      <c r="M91" s="158">
        <f>IF(Structuur_werking&lt;&gt;Structuur_werking_dubbel, Resultatenrekening!N91, Resultatenrekening!M91)</f>
        <v>0</v>
      </c>
      <c r="N91" s="159"/>
      <c r="X91" s="34">
        <v>91</v>
      </c>
      <c r="Y91" s="126"/>
      <c r="AA91" s="34">
        <v>0</v>
      </c>
      <c r="AB91" s="126">
        <f t="shared" si="6"/>
        <v>3</v>
      </c>
      <c r="AC91" s="34" t="str">
        <f>IF($AB92&gt;$AB91, IFERROR(MATCH($AB91, $AB92:$AB$122, 0)-1, ROW($AC$122)-ROW()), "")</f>
        <v/>
      </c>
      <c r="AD91" s="34">
        <f t="shared" si="7"/>
        <v>-1</v>
      </c>
      <c r="AE91" s="132" t="str">
        <f t="shared" si="8"/>
        <v/>
      </c>
      <c r="AF91" s="127" t="str">
        <f t="shared" si="9"/>
        <v/>
      </c>
    </row>
    <row r="92" spans="1:32" s="34" customFormat="1" ht="52.5" customHeight="1" x14ac:dyDescent="0.3">
      <c r="A92" s="151" t="str">
        <f t="shared" si="5"/>
        <v/>
      </c>
      <c r="B92" s="156"/>
      <c r="C92" s="156" t="s">
        <v>38</v>
      </c>
      <c r="D92" s="156" t="s">
        <v>38</v>
      </c>
      <c r="E92" s="156" t="s">
        <v>176</v>
      </c>
      <c r="F92" s="156"/>
      <c r="G92" s="156"/>
      <c r="H92" s="156"/>
      <c r="I92" s="156"/>
      <c r="J92" s="156"/>
      <c r="L92" s="157">
        <v>623</v>
      </c>
      <c r="M92" s="158">
        <f>IF(Structuur_werking&lt;&gt;Structuur_werking_dubbel, Resultatenrekening!N92, Resultatenrekening!M92)</f>
        <v>0</v>
      </c>
      <c r="N92" s="159"/>
      <c r="X92" s="34">
        <v>92</v>
      </c>
      <c r="Y92" s="126"/>
      <c r="AA92" s="34">
        <v>0</v>
      </c>
      <c r="AB92" s="126">
        <f t="shared" si="6"/>
        <v>3</v>
      </c>
      <c r="AC92" s="34" t="str">
        <f>IF($AB93&gt;$AB92, IFERROR(MATCH($AB92, $AB93:$AB$122, 0)-1, ROW($AC$122)-ROW()), "")</f>
        <v/>
      </c>
      <c r="AD92" s="34">
        <f t="shared" si="7"/>
        <v>-1</v>
      </c>
      <c r="AE92" s="132" t="str">
        <f t="shared" si="8"/>
        <v/>
      </c>
      <c r="AF92" s="127" t="str">
        <f t="shared" si="9"/>
        <v/>
      </c>
    </row>
    <row r="93" spans="1:32" s="34" customFormat="1" ht="52.5" customHeight="1" x14ac:dyDescent="0.3">
      <c r="A93" s="151" t="str">
        <f t="shared" si="5"/>
        <v/>
      </c>
      <c r="B93" s="156"/>
      <c r="C93" s="156" t="s">
        <v>38</v>
      </c>
      <c r="D93" s="156" t="s">
        <v>38</v>
      </c>
      <c r="E93" s="156" t="s">
        <v>177</v>
      </c>
      <c r="F93" s="156"/>
      <c r="G93" s="156"/>
      <c r="H93" s="156"/>
      <c r="I93" s="156"/>
      <c r="J93" s="156"/>
      <c r="L93" s="157">
        <v>624</v>
      </c>
      <c r="M93" s="158">
        <f>IF(Structuur_werking&lt;&gt;Structuur_werking_dubbel, Resultatenrekening!N93, Resultatenrekening!M93)</f>
        <v>0</v>
      </c>
      <c r="N93" s="159"/>
      <c r="X93" s="34">
        <v>93</v>
      </c>
      <c r="Y93" s="126"/>
      <c r="AA93" s="34">
        <v>0</v>
      </c>
      <c r="AB93" s="126">
        <f t="shared" si="6"/>
        <v>3</v>
      </c>
      <c r="AC93" s="34" t="str">
        <f>IF($AB94&gt;$AB93, IFERROR(MATCH($AB93, $AB94:$AB$122, 0)-1, ROW($AC$122)-ROW()), "")</f>
        <v/>
      </c>
      <c r="AD93" s="34">
        <f t="shared" si="7"/>
        <v>-1</v>
      </c>
      <c r="AE93" s="132" t="str">
        <f t="shared" si="8"/>
        <v/>
      </c>
      <c r="AF93" s="127" t="str">
        <f t="shared" si="9"/>
        <v/>
      </c>
    </row>
    <row r="94" spans="1:32" s="34" customFormat="1" ht="52.5" customHeight="1" x14ac:dyDescent="0.3">
      <c r="A94" s="151" t="str">
        <f t="shared" si="5"/>
        <v/>
      </c>
      <c r="B94" s="156"/>
      <c r="C94" s="156" t="s">
        <v>38</v>
      </c>
      <c r="D94" s="287" t="s">
        <v>60</v>
      </c>
      <c r="E94" s="287"/>
      <c r="F94" s="287"/>
      <c r="G94" s="287"/>
      <c r="H94" s="287"/>
      <c r="I94" s="287"/>
      <c r="J94" s="287"/>
      <c r="K94" s="287"/>
      <c r="L94" s="157">
        <v>630</v>
      </c>
      <c r="M94" s="158">
        <f>IF(Structuur_werking&lt;&gt;Structuur_werking_dubbel, Resultatenrekening!N94, Resultatenrekening!M94)</f>
        <v>0</v>
      </c>
      <c r="N94" s="159"/>
      <c r="X94" s="34">
        <v>94</v>
      </c>
      <c r="Y94" s="126"/>
      <c r="AA94" s="34">
        <v>0</v>
      </c>
      <c r="AB94" s="126">
        <f t="shared" si="6"/>
        <v>2</v>
      </c>
      <c r="AC94" s="34" t="str">
        <f>IF($AB95&gt;$AB94, IFERROR(MATCH($AB94, $AB95:$AB$122, 0)-1, ROW($AC$122)-ROW()), "")</f>
        <v/>
      </c>
      <c r="AD94" s="34">
        <f t="shared" si="7"/>
        <v>-1</v>
      </c>
      <c r="AE94" s="132" t="str">
        <f t="shared" si="8"/>
        <v/>
      </c>
      <c r="AF94" s="127" t="str">
        <f t="shared" si="9"/>
        <v/>
      </c>
    </row>
    <row r="95" spans="1:32" s="34" customFormat="1" ht="52.5" customHeight="1" x14ac:dyDescent="0.3">
      <c r="A95" s="151" t="str">
        <f t="shared" si="5"/>
        <v/>
      </c>
      <c r="B95" s="156"/>
      <c r="C95" s="156" t="s">
        <v>38</v>
      </c>
      <c r="D95" s="287" t="s">
        <v>313</v>
      </c>
      <c r="E95" s="287"/>
      <c r="F95" s="287"/>
      <c r="G95" s="287"/>
      <c r="H95" s="287"/>
      <c r="I95" s="287"/>
      <c r="J95" s="287"/>
      <c r="K95" s="287"/>
      <c r="L95" s="157" t="s">
        <v>23</v>
      </c>
      <c r="M95" s="158">
        <f>IF(Structuur_werking&lt;&gt;Structuur_werking_dubbel, Resultatenrekening!N95, Resultatenrekening!M95)</f>
        <v>0</v>
      </c>
      <c r="N95" s="159"/>
      <c r="X95" s="34">
        <v>95</v>
      </c>
      <c r="Y95" s="126"/>
      <c r="AA95" s="34">
        <v>0</v>
      </c>
      <c r="AB95" s="126">
        <f t="shared" si="6"/>
        <v>2</v>
      </c>
      <c r="AC95" s="34" t="str">
        <f>IF($AB96&gt;$AB95, IFERROR(MATCH($AB95, $AB96:$AB$122, 0)-1, ROW($AC$122)-ROW()), "")</f>
        <v/>
      </c>
      <c r="AD95" s="34">
        <f t="shared" si="7"/>
        <v>-1</v>
      </c>
      <c r="AE95" s="132" t="str">
        <f t="shared" si="8"/>
        <v/>
      </c>
      <c r="AF95" s="127" t="str">
        <f t="shared" si="9"/>
        <v/>
      </c>
    </row>
    <row r="96" spans="1:32" s="34" customFormat="1" ht="52.5" customHeight="1" x14ac:dyDescent="0.3">
      <c r="A96" s="151" t="str">
        <f t="shared" si="5"/>
        <v/>
      </c>
      <c r="B96" s="156"/>
      <c r="C96" s="156" t="s">
        <v>38</v>
      </c>
      <c r="D96" s="287" t="s">
        <v>61</v>
      </c>
      <c r="E96" s="287"/>
      <c r="F96" s="287"/>
      <c r="G96" s="287"/>
      <c r="H96" s="287"/>
      <c r="I96" s="287"/>
      <c r="J96" s="287"/>
      <c r="K96" s="287"/>
      <c r="L96" s="157" t="s">
        <v>24</v>
      </c>
      <c r="M96" s="158">
        <f>IF(Structuur_werking&lt;&gt;Structuur_werking_dubbel, Resultatenrekening!N96, Resultatenrekening!M96)</f>
        <v>0</v>
      </c>
      <c r="N96" s="159"/>
      <c r="X96" s="34">
        <v>96</v>
      </c>
      <c r="Y96" s="126"/>
      <c r="AA96" s="34">
        <v>0</v>
      </c>
      <c r="AB96" s="126">
        <f t="shared" si="6"/>
        <v>2</v>
      </c>
      <c r="AC96" s="34" t="str">
        <f>IF($AB97&gt;$AB96, IFERROR(MATCH($AB96, $AB97:$AB$122, 0)-1, ROW($AC$122)-ROW()), "")</f>
        <v/>
      </c>
      <c r="AD96" s="34">
        <f t="shared" si="7"/>
        <v>-1</v>
      </c>
      <c r="AE96" s="132" t="str">
        <f t="shared" si="8"/>
        <v/>
      </c>
      <c r="AF96" s="127" t="str">
        <f t="shared" si="9"/>
        <v/>
      </c>
    </row>
    <row r="97" spans="1:32" s="34" customFormat="1" ht="52.5" customHeight="1" x14ac:dyDescent="0.3">
      <c r="A97" s="151" t="str">
        <f t="shared" si="5"/>
        <v/>
      </c>
      <c r="B97" s="156"/>
      <c r="C97" s="156" t="s">
        <v>38</v>
      </c>
      <c r="D97" s="156" t="s">
        <v>4</v>
      </c>
      <c r="E97" s="156"/>
      <c r="F97" s="156"/>
      <c r="G97" s="156"/>
      <c r="H97" s="156"/>
      <c r="I97" s="156"/>
      <c r="J97" s="156"/>
      <c r="L97" s="157" t="s">
        <v>25</v>
      </c>
      <c r="M97" s="158">
        <f>IF(Structuur_werking&lt;&gt;Structuur_werking_dubbel, Resultatenrekening!N97, Resultatenrekening!M97)</f>
        <v>0</v>
      </c>
      <c r="N97" s="159"/>
      <c r="X97" s="34">
        <v>97</v>
      </c>
      <c r="Y97" s="126"/>
      <c r="AA97" s="34">
        <v>0</v>
      </c>
      <c r="AB97" s="126">
        <f t="shared" si="6"/>
        <v>2</v>
      </c>
      <c r="AC97" s="34" t="str">
        <f>IF($AB98&gt;$AB97, IFERROR(MATCH($AB97, $AB98:$AB$122, 0)-1, ROW($AC$122)-ROW()), "")</f>
        <v/>
      </c>
      <c r="AD97" s="34">
        <f t="shared" si="7"/>
        <v>-1</v>
      </c>
      <c r="AE97" s="132" t="str">
        <f t="shared" si="8"/>
        <v/>
      </c>
      <c r="AF97" s="127" t="str">
        <f t="shared" si="9"/>
        <v/>
      </c>
    </row>
    <row r="98" spans="1:32" s="34" customFormat="1" ht="52.5" customHeight="1" x14ac:dyDescent="0.3">
      <c r="A98" s="151" t="str">
        <f t="shared" si="5"/>
        <v/>
      </c>
      <c r="B98" s="156"/>
      <c r="C98" s="156" t="s">
        <v>38</v>
      </c>
      <c r="D98" s="156" t="s">
        <v>84</v>
      </c>
      <c r="E98" s="156"/>
      <c r="F98" s="156"/>
      <c r="G98" s="156"/>
      <c r="H98" s="156"/>
      <c r="I98" s="156"/>
      <c r="J98" s="156"/>
      <c r="L98" s="157">
        <v>649</v>
      </c>
      <c r="M98" s="158">
        <f>IF(Structuur_werking&lt;&gt;Structuur_werking_dubbel, Resultatenrekening!N98, Resultatenrekening!M98)</f>
        <v>0</v>
      </c>
      <c r="N98" s="159"/>
      <c r="X98" s="34">
        <v>98</v>
      </c>
      <c r="Y98" s="126"/>
      <c r="AA98" s="34">
        <v>0</v>
      </c>
      <c r="AB98" s="126">
        <f t="shared" si="6"/>
        <v>2</v>
      </c>
      <c r="AC98" s="34" t="str">
        <f>IF($AB99&gt;$AB98, IFERROR(MATCH($AB98, $AB99:$AB$122, 0)-1, ROW($AC$122)-ROW()), "")</f>
        <v/>
      </c>
      <c r="AD98" s="34">
        <f t="shared" si="7"/>
        <v>-1</v>
      </c>
      <c r="AE98" s="132" t="str">
        <f t="shared" si="8"/>
        <v/>
      </c>
      <c r="AF98" s="127" t="str">
        <f t="shared" si="9"/>
        <v/>
      </c>
    </row>
    <row r="99" spans="1:32" s="34" customFormat="1" ht="52.5" customHeight="1" x14ac:dyDescent="0.3">
      <c r="A99" s="151" t="str">
        <f t="shared" si="5"/>
        <v/>
      </c>
      <c r="B99" s="156"/>
      <c r="C99" s="156" t="s">
        <v>38</v>
      </c>
      <c r="D99" s="156" t="s">
        <v>27</v>
      </c>
      <c r="E99" s="156"/>
      <c r="F99" s="156"/>
      <c r="G99" s="156"/>
      <c r="H99" s="156"/>
      <c r="I99" s="156"/>
      <c r="J99" s="156"/>
      <c r="L99" s="157" t="s">
        <v>26</v>
      </c>
      <c r="M99" s="158">
        <f>IF(Structuur_werking&lt;&gt;Structuur_werking_dubbel, Resultatenrekening!N99, Resultatenrekening!M99)</f>
        <v>0</v>
      </c>
      <c r="N99" s="159"/>
      <c r="X99" s="34">
        <v>99</v>
      </c>
      <c r="Y99" s="126"/>
      <c r="AA99" s="34">
        <v>0</v>
      </c>
      <c r="AB99" s="126">
        <f t="shared" si="6"/>
        <v>2</v>
      </c>
      <c r="AC99" s="34" t="str">
        <f>IF($AB100&gt;$AB99, IFERROR(MATCH($AB99, $AB100:$AB$122, 0)-1, ROW($AC$122)-ROW()), "")</f>
        <v/>
      </c>
      <c r="AD99" s="34">
        <f t="shared" si="7"/>
        <v>-1</v>
      </c>
      <c r="AE99" s="132" t="str">
        <f t="shared" si="8"/>
        <v/>
      </c>
      <c r="AF99" s="127" t="str">
        <f t="shared" si="9"/>
        <v/>
      </c>
    </row>
    <row r="100" spans="1:32" s="34" customFormat="1" ht="52.5" customHeight="1" x14ac:dyDescent="0.3">
      <c r="A100" s="151" t="str">
        <f t="shared" si="5"/>
        <v/>
      </c>
      <c r="B100" s="156"/>
      <c r="C100" s="156" t="s">
        <v>62</v>
      </c>
      <c r="D100" s="156"/>
      <c r="E100" s="156"/>
      <c r="F100" s="156"/>
      <c r="G100" s="156"/>
      <c r="H100" s="156"/>
      <c r="I100" s="156"/>
      <c r="J100" s="156"/>
      <c r="L100" s="157">
        <v>9901</v>
      </c>
      <c r="M100" s="158">
        <f>IF(Structuur_werking&lt;&gt;Structuur_werking_dubbel, Resultatenrekening!N100, Resultatenrekening!M100)</f>
        <v>0</v>
      </c>
      <c r="N100" s="171"/>
      <c r="X100" s="34">
        <v>100</v>
      </c>
      <c r="Y100" s="126"/>
      <c r="AA100" s="34">
        <v>0</v>
      </c>
      <c r="AB100" s="126">
        <f t="shared" si="6"/>
        <v>1</v>
      </c>
      <c r="AC100" s="34" t="str">
        <f>IF($AB101&gt;$AB100, IFERROR(MATCH($AB100, $AB101:$AB$122, 0)-1, ROW($AC$122)-ROW()), "")</f>
        <v/>
      </c>
      <c r="AD100" s="34">
        <f t="shared" si="7"/>
        <v>-1</v>
      </c>
      <c r="AE100" s="132" t="str">
        <f t="shared" si="8"/>
        <v/>
      </c>
      <c r="AF100" s="127" t="str">
        <f t="shared" si="9"/>
        <v/>
      </c>
    </row>
    <row r="101" spans="1:32" s="34" customFormat="1" ht="52.5" customHeight="1" x14ac:dyDescent="0.3">
      <c r="A101" s="151" t="str">
        <f t="shared" si="5"/>
        <v/>
      </c>
      <c r="B101" s="156"/>
      <c r="C101" s="156" t="s">
        <v>63</v>
      </c>
      <c r="D101" s="156"/>
      <c r="E101" s="156"/>
      <c r="F101" s="156"/>
      <c r="G101" s="156"/>
      <c r="H101" s="156"/>
      <c r="I101" s="156"/>
      <c r="J101" s="156"/>
      <c r="L101" s="157" t="s">
        <v>78</v>
      </c>
      <c r="M101" s="158">
        <f>IF(Structuur_werking&lt;&gt;Structuur_werking_dubbel, Resultatenrekening!N101, Resultatenrekening!M101)</f>
        <v>0</v>
      </c>
      <c r="N101" s="159"/>
      <c r="X101" s="34">
        <v>101</v>
      </c>
      <c r="Y101" s="126"/>
      <c r="AA101" s="34">
        <v>0</v>
      </c>
      <c r="AB101" s="126">
        <f t="shared" si="6"/>
        <v>1</v>
      </c>
      <c r="AC101" s="34">
        <f>IF($AB102&gt;$AB101, IFERROR(MATCH($AB101, $AB102:$AB$122, 0)-1, ROW($AC$122)-ROW()), "")</f>
        <v>5</v>
      </c>
      <c r="AD101" s="34">
        <f t="shared" si="7"/>
        <v>-1</v>
      </c>
      <c r="AE101" s="132" t="str">
        <f t="shared" si="8"/>
        <v/>
      </c>
      <c r="AF101" s="127" t="str">
        <f t="shared" si="9"/>
        <v/>
      </c>
    </row>
    <row r="102" spans="1:32" s="34" customFormat="1" ht="52.5" customHeight="1" x14ac:dyDescent="0.3">
      <c r="A102" s="151" t="str">
        <f t="shared" si="5"/>
        <v/>
      </c>
      <c r="B102" s="156"/>
      <c r="C102" s="156" t="s">
        <v>38</v>
      </c>
      <c r="D102" s="34" t="s">
        <v>64</v>
      </c>
      <c r="L102" s="157">
        <v>75</v>
      </c>
      <c r="M102" s="158">
        <f>IF(Structuur_werking&lt;&gt;Structuur_werking_dubbel, Resultatenrekening!N102, Resultatenrekening!M102)</f>
        <v>0</v>
      </c>
      <c r="N102" s="159"/>
      <c r="X102" s="34">
        <v>102</v>
      </c>
      <c r="Y102" s="126"/>
      <c r="AA102" s="34">
        <v>0</v>
      </c>
      <c r="AB102" s="126">
        <f t="shared" si="6"/>
        <v>2</v>
      </c>
      <c r="AC102" s="34">
        <f>IF($AB103&gt;$AB102, IFERROR(MATCH($AB102, $AB103:$AB$122, 0)-1, ROW($AC$122)-ROW()), "")</f>
        <v>3</v>
      </c>
      <c r="AD102" s="34">
        <f t="shared" si="7"/>
        <v>-1</v>
      </c>
      <c r="AE102" s="132" t="str">
        <f t="shared" si="8"/>
        <v/>
      </c>
      <c r="AF102" s="127" t="str">
        <f t="shared" si="9"/>
        <v/>
      </c>
    </row>
    <row r="103" spans="1:32" s="34" customFormat="1" ht="52.5" customHeight="1" x14ac:dyDescent="0.3">
      <c r="A103" s="151" t="str">
        <f t="shared" si="5"/>
        <v/>
      </c>
      <c r="B103" s="156"/>
      <c r="C103" s="156" t="s">
        <v>38</v>
      </c>
      <c r="D103" s="34" t="s">
        <v>38</v>
      </c>
      <c r="E103" s="34" t="s">
        <v>65</v>
      </c>
      <c r="L103" s="157">
        <v>750</v>
      </c>
      <c r="M103" s="158">
        <f>IF(Structuur_werking&lt;&gt;Structuur_werking_dubbel, Resultatenrekening!N103, Resultatenrekening!M103)</f>
        <v>0</v>
      </c>
      <c r="N103" s="159"/>
      <c r="X103" s="34">
        <v>103</v>
      </c>
      <c r="Y103" s="126"/>
      <c r="AA103" s="34">
        <v>0</v>
      </c>
      <c r="AB103" s="126">
        <f t="shared" si="6"/>
        <v>3</v>
      </c>
      <c r="AC103" s="34" t="str">
        <f>IF($AB104&gt;$AB103, IFERROR(MATCH($AB103, $AB104:$AB$122, 0)-1, ROW($AC$122)-ROW()), "")</f>
        <v/>
      </c>
      <c r="AD103" s="34">
        <f t="shared" si="7"/>
        <v>-1</v>
      </c>
      <c r="AE103" s="132" t="str">
        <f t="shared" si="8"/>
        <v/>
      </c>
      <c r="AF103" s="127" t="str">
        <f t="shared" si="9"/>
        <v/>
      </c>
    </row>
    <row r="104" spans="1:32" s="34" customFormat="1" ht="52.5" customHeight="1" x14ac:dyDescent="0.3">
      <c r="A104" s="151" t="str">
        <f t="shared" si="5"/>
        <v/>
      </c>
      <c r="B104" s="156"/>
      <c r="C104" s="156" t="s">
        <v>38</v>
      </c>
      <c r="D104" s="34" t="s">
        <v>38</v>
      </c>
      <c r="E104" s="34" t="s">
        <v>66</v>
      </c>
      <c r="L104" s="157">
        <v>751</v>
      </c>
      <c r="M104" s="158">
        <f>IF(Structuur_werking&lt;&gt;Structuur_werking_dubbel, Resultatenrekening!N104, Resultatenrekening!M104)</f>
        <v>0</v>
      </c>
      <c r="N104" s="159"/>
      <c r="X104" s="34">
        <v>104</v>
      </c>
      <c r="Y104" s="126"/>
      <c r="AA104" s="34">
        <v>0</v>
      </c>
      <c r="AB104" s="126">
        <f t="shared" si="6"/>
        <v>3</v>
      </c>
      <c r="AC104" s="34" t="str">
        <f>IF($AB105&gt;$AB104, IFERROR(MATCH($AB104, $AB105:$AB$122, 0)-1, ROW($AC$122)-ROW()), "")</f>
        <v/>
      </c>
      <c r="AD104" s="34">
        <f t="shared" si="7"/>
        <v>-1</v>
      </c>
      <c r="AE104" s="132" t="str">
        <f t="shared" si="8"/>
        <v/>
      </c>
      <c r="AF104" s="127" t="str">
        <f t="shared" si="9"/>
        <v/>
      </c>
    </row>
    <row r="105" spans="1:32" s="34" customFormat="1" ht="52.5" customHeight="1" x14ac:dyDescent="0.3">
      <c r="A105" s="151" t="str">
        <f t="shared" si="5"/>
        <v/>
      </c>
      <c r="B105" s="156"/>
      <c r="C105" s="156" t="s">
        <v>38</v>
      </c>
      <c r="D105" s="156" t="s">
        <v>38</v>
      </c>
      <c r="E105" s="156" t="s">
        <v>67</v>
      </c>
      <c r="F105" s="156"/>
      <c r="G105" s="156"/>
      <c r="H105" s="156"/>
      <c r="I105" s="156"/>
      <c r="J105" s="156"/>
      <c r="L105" s="157" t="s">
        <v>79</v>
      </c>
      <c r="M105" s="158">
        <f>IF(Structuur_werking&lt;&gt;Structuur_werking_dubbel, Resultatenrekening!N105, Resultatenrekening!M105)</f>
        <v>0</v>
      </c>
      <c r="N105" s="159"/>
      <c r="X105" s="34">
        <v>105</v>
      </c>
      <c r="Y105" s="126"/>
      <c r="AA105" s="34">
        <v>0</v>
      </c>
      <c r="AB105" s="126">
        <f t="shared" si="6"/>
        <v>3</v>
      </c>
      <c r="AC105" s="34" t="str">
        <f>IF($AB106&gt;$AB105, IFERROR(MATCH($AB105, $AB106:$AB$122, 0)-1, ROW($AC$122)-ROW()), "")</f>
        <v/>
      </c>
      <c r="AD105" s="34">
        <f t="shared" si="7"/>
        <v>-1</v>
      </c>
      <c r="AE105" s="132" t="str">
        <f t="shared" si="8"/>
        <v/>
      </c>
      <c r="AF105" s="127" t="str">
        <f t="shared" si="9"/>
        <v/>
      </c>
    </row>
    <row r="106" spans="1:32" s="34" customFormat="1" ht="52.5" customHeight="1" x14ac:dyDescent="0.3">
      <c r="A106" s="151" t="str">
        <f t="shared" si="5"/>
        <v/>
      </c>
      <c r="B106" s="156"/>
      <c r="C106" s="156" t="s">
        <v>38</v>
      </c>
      <c r="D106" s="156" t="s">
        <v>68</v>
      </c>
      <c r="E106" s="156"/>
      <c r="F106" s="156"/>
      <c r="G106" s="156"/>
      <c r="H106" s="156"/>
      <c r="I106" s="156"/>
      <c r="J106" s="156"/>
      <c r="L106" s="157" t="s">
        <v>80</v>
      </c>
      <c r="M106" s="158">
        <f>IF(Structuur_werking&lt;&gt;Structuur_werking_dubbel, Resultatenrekening!N106, Resultatenrekening!M106)</f>
        <v>0</v>
      </c>
      <c r="N106" s="159"/>
      <c r="X106" s="34">
        <v>106</v>
      </c>
      <c r="Y106" s="126"/>
      <c r="AA106" s="34">
        <v>0</v>
      </c>
      <c r="AB106" s="126">
        <f t="shared" si="6"/>
        <v>2</v>
      </c>
      <c r="AC106" s="34" t="str">
        <f>IF($AB107&gt;$AB106, IFERROR(MATCH($AB106, $AB107:$AB$122, 0)-1, ROW($AC$122)-ROW()), "")</f>
        <v/>
      </c>
      <c r="AD106" s="34">
        <f t="shared" si="7"/>
        <v>-1</v>
      </c>
      <c r="AE106" s="132" t="str">
        <f t="shared" si="8"/>
        <v/>
      </c>
      <c r="AF106" s="127" t="str">
        <f t="shared" si="9"/>
        <v/>
      </c>
    </row>
    <row r="107" spans="1:32" s="34" customFormat="1" ht="52.5" customHeight="1" x14ac:dyDescent="0.3">
      <c r="A107" s="151" t="str">
        <f t="shared" si="5"/>
        <v/>
      </c>
      <c r="B107" s="156"/>
      <c r="C107" s="156" t="s">
        <v>69</v>
      </c>
      <c r="D107" s="156"/>
      <c r="E107" s="156"/>
      <c r="F107" s="156"/>
      <c r="G107" s="156"/>
      <c r="H107" s="156"/>
      <c r="I107" s="156"/>
      <c r="J107" s="156"/>
      <c r="L107" s="157" t="s">
        <v>81</v>
      </c>
      <c r="M107" s="158">
        <f>IF(Structuur_werking&lt;&gt;Structuur_werking_dubbel, Resultatenrekening!N107, Resultatenrekening!M107)</f>
        <v>0</v>
      </c>
      <c r="N107" s="159"/>
      <c r="X107" s="34">
        <v>107</v>
      </c>
      <c r="Y107" s="126"/>
      <c r="AA107" s="34">
        <v>0</v>
      </c>
      <c r="AB107" s="126">
        <f t="shared" si="6"/>
        <v>1</v>
      </c>
      <c r="AC107" s="34">
        <f>IF($AB108&gt;$AB107, IFERROR(MATCH($AB107, $AB108:$AB$122, 0)-1, ROW($AC$122)-ROW()), "")</f>
        <v>5</v>
      </c>
      <c r="AD107" s="34">
        <f t="shared" si="7"/>
        <v>-1</v>
      </c>
      <c r="AE107" s="132" t="str">
        <f t="shared" si="8"/>
        <v/>
      </c>
      <c r="AF107" s="127" t="str">
        <f t="shared" si="9"/>
        <v/>
      </c>
    </row>
    <row r="108" spans="1:32" s="34" customFormat="1" ht="52.5" customHeight="1" x14ac:dyDescent="0.3">
      <c r="A108" s="151" t="str">
        <f t="shared" si="5"/>
        <v/>
      </c>
      <c r="B108" s="156"/>
      <c r="C108" s="156" t="s">
        <v>38</v>
      </c>
      <c r="D108" s="156" t="s">
        <v>70</v>
      </c>
      <c r="E108" s="156"/>
      <c r="F108" s="156"/>
      <c r="G108" s="156"/>
      <c r="H108" s="156"/>
      <c r="I108" s="156"/>
      <c r="J108" s="156"/>
      <c r="L108" s="157">
        <v>65</v>
      </c>
      <c r="M108" s="158">
        <f>IF(Structuur_werking&lt;&gt;Structuur_werking_dubbel, Resultatenrekening!N108, Resultatenrekening!M108)</f>
        <v>0</v>
      </c>
      <c r="N108" s="159"/>
      <c r="X108" s="34">
        <v>108</v>
      </c>
      <c r="Y108" s="126"/>
      <c r="AA108" s="34">
        <v>0</v>
      </c>
      <c r="AB108" s="126">
        <f t="shared" si="6"/>
        <v>2</v>
      </c>
      <c r="AC108" s="34">
        <f>IF($AB109&gt;$AB108, IFERROR(MATCH($AB108, $AB109:$AB$122, 0)-1, ROW($AC$122)-ROW()), "")</f>
        <v>3</v>
      </c>
      <c r="AD108" s="34">
        <f t="shared" si="7"/>
        <v>-1</v>
      </c>
      <c r="AE108" s="132" t="str">
        <f t="shared" si="8"/>
        <v/>
      </c>
      <c r="AF108" s="127" t="str">
        <f t="shared" si="9"/>
        <v/>
      </c>
    </row>
    <row r="109" spans="1:32" s="34" customFormat="1" ht="52.5" customHeight="1" x14ac:dyDescent="0.3">
      <c r="A109" s="151" t="str">
        <f t="shared" si="5"/>
        <v/>
      </c>
      <c r="B109" s="156"/>
      <c r="C109" s="156" t="s">
        <v>38</v>
      </c>
      <c r="D109" s="156" t="s">
        <v>38</v>
      </c>
      <c r="E109" s="156" t="s">
        <v>71</v>
      </c>
      <c r="F109" s="156"/>
      <c r="G109" s="156"/>
      <c r="H109" s="156"/>
      <c r="I109" s="156"/>
      <c r="J109" s="156"/>
      <c r="L109" s="157">
        <v>650</v>
      </c>
      <c r="M109" s="158">
        <f>IF(Structuur_werking&lt;&gt;Structuur_werking_dubbel, Resultatenrekening!N109, Resultatenrekening!M109)</f>
        <v>0</v>
      </c>
      <c r="N109" s="159"/>
      <c r="X109" s="34">
        <v>109</v>
      </c>
      <c r="Y109" s="126"/>
      <c r="AA109" s="34">
        <v>0</v>
      </c>
      <c r="AB109" s="126">
        <f t="shared" si="6"/>
        <v>3</v>
      </c>
      <c r="AC109" s="34" t="str">
        <f>IF($AB110&gt;$AB109, IFERROR(MATCH($AB109, $AB110:$AB$122, 0)-1, ROW($AC$122)-ROW()), "")</f>
        <v/>
      </c>
      <c r="AD109" s="34">
        <f t="shared" si="7"/>
        <v>-1</v>
      </c>
      <c r="AE109" s="132" t="str">
        <f t="shared" si="8"/>
        <v/>
      </c>
      <c r="AF109" s="127" t="str">
        <f t="shared" si="9"/>
        <v/>
      </c>
    </row>
    <row r="110" spans="1:32" s="34" customFormat="1" ht="52.5" customHeight="1" x14ac:dyDescent="0.3">
      <c r="A110" s="151" t="str">
        <f t="shared" si="5"/>
        <v/>
      </c>
      <c r="B110" s="156"/>
      <c r="C110" s="156" t="s">
        <v>38</v>
      </c>
      <c r="D110" s="156" t="s">
        <v>38</v>
      </c>
      <c r="E110" s="287" t="s">
        <v>72</v>
      </c>
      <c r="F110" s="287"/>
      <c r="G110" s="287"/>
      <c r="H110" s="287"/>
      <c r="I110" s="287"/>
      <c r="J110" s="287"/>
      <c r="K110" s="287"/>
      <c r="L110" s="157">
        <v>651</v>
      </c>
      <c r="M110" s="158">
        <f>IF(Structuur_werking&lt;&gt;Structuur_werking_dubbel, Resultatenrekening!N110, Resultatenrekening!M110)</f>
        <v>0</v>
      </c>
      <c r="N110" s="159"/>
      <c r="X110" s="34">
        <v>110</v>
      </c>
      <c r="Y110" s="126"/>
      <c r="AA110" s="34">
        <v>0</v>
      </c>
      <c r="AB110" s="126">
        <f t="shared" si="6"/>
        <v>3</v>
      </c>
      <c r="AC110" s="34" t="str">
        <f>IF($AB111&gt;$AB110, IFERROR(MATCH($AB110, $AB111:$AB$122, 0)-1, ROW($AC$122)-ROW()), "")</f>
        <v/>
      </c>
      <c r="AD110" s="34">
        <f t="shared" si="7"/>
        <v>-1</v>
      </c>
      <c r="AE110" s="132" t="str">
        <f t="shared" si="8"/>
        <v/>
      </c>
      <c r="AF110" s="127" t="str">
        <f t="shared" si="9"/>
        <v/>
      </c>
    </row>
    <row r="111" spans="1:32" s="34" customFormat="1" ht="52.5" customHeight="1" x14ac:dyDescent="0.3">
      <c r="A111" s="151" t="str">
        <f t="shared" si="5"/>
        <v/>
      </c>
      <c r="B111" s="156"/>
      <c r="C111" s="156" t="s">
        <v>38</v>
      </c>
      <c r="D111" s="156" t="s">
        <v>38</v>
      </c>
      <c r="E111" s="34" t="s">
        <v>73</v>
      </c>
      <c r="L111" s="157" t="s">
        <v>82</v>
      </c>
      <c r="M111" s="158">
        <f>IF(Structuur_werking&lt;&gt;Structuur_werking_dubbel, Resultatenrekening!N111, Resultatenrekening!M111)</f>
        <v>0</v>
      </c>
      <c r="N111" s="159"/>
      <c r="X111" s="34">
        <v>111</v>
      </c>
      <c r="Y111" s="126"/>
      <c r="AA111" s="34">
        <v>0</v>
      </c>
      <c r="AB111" s="126">
        <f t="shared" si="6"/>
        <v>3</v>
      </c>
      <c r="AC111" s="34" t="str">
        <f>IF($AB112&gt;$AB111, IFERROR(MATCH($AB111, $AB112:$AB$122, 0)-1, ROW($AC$122)-ROW()), "")</f>
        <v/>
      </c>
      <c r="AD111" s="34">
        <f t="shared" si="7"/>
        <v>-1</v>
      </c>
      <c r="AE111" s="132" t="str">
        <f t="shared" si="8"/>
        <v/>
      </c>
      <c r="AF111" s="127" t="str">
        <f t="shared" si="9"/>
        <v/>
      </c>
    </row>
    <row r="112" spans="1:32" s="34" customFormat="1" ht="52.5" customHeight="1" x14ac:dyDescent="0.3">
      <c r="A112" s="151" t="str">
        <f t="shared" si="5"/>
        <v/>
      </c>
      <c r="B112" s="156"/>
      <c r="C112" s="156" t="s">
        <v>38</v>
      </c>
      <c r="D112" s="156" t="s">
        <v>74</v>
      </c>
      <c r="E112" s="156"/>
      <c r="F112" s="156"/>
      <c r="G112" s="156"/>
      <c r="H112" s="156"/>
      <c r="I112" s="156"/>
      <c r="J112" s="156"/>
      <c r="L112" s="157" t="s">
        <v>83</v>
      </c>
      <c r="M112" s="158">
        <f>IF(Structuur_werking&lt;&gt;Structuur_werking_dubbel, Resultatenrekening!N112, Resultatenrekening!M112)</f>
        <v>0</v>
      </c>
      <c r="N112" s="159"/>
      <c r="X112" s="34">
        <v>112</v>
      </c>
      <c r="Y112" s="126"/>
      <c r="AA112" s="34">
        <v>0</v>
      </c>
      <c r="AB112" s="126">
        <f t="shared" si="6"/>
        <v>2</v>
      </c>
      <c r="AC112" s="34" t="str">
        <f>IF($AB113&gt;$AB112, IFERROR(MATCH($AB112, $AB113:$AB$122, 0)-1, ROW($AC$122)-ROW()), "")</f>
        <v/>
      </c>
      <c r="AD112" s="34">
        <f t="shared" si="7"/>
        <v>-1</v>
      </c>
      <c r="AE112" s="132" t="str">
        <f t="shared" si="8"/>
        <v/>
      </c>
      <c r="AF112" s="127" t="str">
        <f t="shared" si="9"/>
        <v/>
      </c>
    </row>
    <row r="113" spans="1:32" s="34" customFormat="1" ht="52.5" customHeight="1" x14ac:dyDescent="0.3">
      <c r="A113" s="151" t="str">
        <f t="shared" si="5"/>
        <v/>
      </c>
      <c r="B113" s="156"/>
      <c r="C113" s="156" t="s">
        <v>138</v>
      </c>
      <c r="D113" s="156"/>
      <c r="E113" s="156"/>
      <c r="F113" s="156"/>
      <c r="G113" s="156"/>
      <c r="H113" s="156"/>
      <c r="I113" s="156"/>
      <c r="J113" s="156"/>
      <c r="L113" s="157">
        <v>9903</v>
      </c>
      <c r="M113" s="158">
        <f>IF(Structuur_werking&lt;&gt;Structuur_werking_dubbel, Resultatenrekening!N113, Resultatenrekening!M113)</f>
        <v>0</v>
      </c>
      <c r="N113" s="159"/>
      <c r="X113" s="34">
        <v>113</v>
      </c>
      <c r="Y113" s="126"/>
      <c r="AA113" s="34">
        <v>0</v>
      </c>
      <c r="AB113" s="126">
        <f t="shared" si="6"/>
        <v>1</v>
      </c>
      <c r="AC113" s="34">
        <f>IF($AB114&gt;$AB113, IFERROR(MATCH($AB113, $AB114:$AB$122, 0)-1, ROW($AC$122)-ROW()), "")</f>
        <v>5</v>
      </c>
      <c r="AD113" s="34">
        <f t="shared" si="7"/>
        <v>-1</v>
      </c>
      <c r="AE113" s="132" t="str">
        <f t="shared" si="8"/>
        <v/>
      </c>
      <c r="AF113" s="127" t="str">
        <f t="shared" si="9"/>
        <v/>
      </c>
    </row>
    <row r="114" spans="1:32" s="34" customFormat="1" ht="52.5" customHeight="1" x14ac:dyDescent="0.3">
      <c r="A114" s="151" t="str">
        <f t="shared" si="5"/>
        <v/>
      </c>
      <c r="B114" s="156"/>
      <c r="C114" s="156"/>
      <c r="D114" s="156" t="s">
        <v>152</v>
      </c>
      <c r="E114" s="156"/>
      <c r="F114" s="156"/>
      <c r="G114" s="156"/>
      <c r="H114" s="156"/>
      <c r="I114" s="156"/>
      <c r="J114" s="156"/>
      <c r="L114" s="157">
        <v>780</v>
      </c>
      <c r="M114" s="158">
        <f>IF(Structuur_werking&lt;&gt;Structuur_werking_dubbel, Resultatenrekening!N114, Resultatenrekening!M114)</f>
        <v>0</v>
      </c>
      <c r="N114" s="159"/>
      <c r="X114" s="34">
        <v>114</v>
      </c>
      <c r="Y114" s="126"/>
      <c r="AA114" s="34">
        <v>0</v>
      </c>
      <c r="AB114" s="126">
        <f t="shared" si="6"/>
        <v>2</v>
      </c>
      <c r="AC114" s="34" t="str">
        <f>IF($AB115&gt;$AB114, IFERROR(MATCH($AB114, $AB115:$AB$122, 0)-1, ROW($AC$122)-ROW()), "")</f>
        <v/>
      </c>
      <c r="AD114" s="34">
        <f t="shared" si="7"/>
        <v>-1</v>
      </c>
      <c r="AE114" s="132" t="str">
        <f t="shared" si="8"/>
        <v/>
      </c>
      <c r="AF114" s="127" t="str">
        <f t="shared" si="9"/>
        <v/>
      </c>
    </row>
    <row r="115" spans="1:32" s="34" customFormat="1" ht="52.5" customHeight="1" x14ac:dyDescent="0.3">
      <c r="A115" s="151" t="str">
        <f t="shared" si="5"/>
        <v/>
      </c>
      <c r="B115" s="156"/>
      <c r="C115" s="156"/>
      <c r="D115" s="156" t="s">
        <v>153</v>
      </c>
      <c r="E115" s="156"/>
      <c r="F115" s="156"/>
      <c r="G115" s="156"/>
      <c r="H115" s="156"/>
      <c r="I115" s="156"/>
      <c r="J115" s="156"/>
      <c r="L115" s="157">
        <v>680</v>
      </c>
      <c r="M115" s="158">
        <f>IF(Structuur_werking&lt;&gt;Structuur_werking_dubbel, Resultatenrekening!N115, Resultatenrekening!M115)</f>
        <v>0</v>
      </c>
      <c r="N115" s="159"/>
      <c r="X115" s="34">
        <v>115</v>
      </c>
      <c r="Y115" s="126"/>
      <c r="AA115" s="34">
        <v>0</v>
      </c>
      <c r="AB115" s="126">
        <f t="shared" si="6"/>
        <v>2</v>
      </c>
      <c r="AC115" s="34" t="str">
        <f>IF($AB116&gt;$AB115, IFERROR(MATCH($AB115, $AB116:$AB$122, 0)-1, ROW($AC$122)-ROW()), "")</f>
        <v/>
      </c>
      <c r="AD115" s="34">
        <f t="shared" si="7"/>
        <v>-1</v>
      </c>
      <c r="AE115" s="132" t="str">
        <f t="shared" si="8"/>
        <v/>
      </c>
      <c r="AF115" s="127" t="str">
        <f t="shared" si="9"/>
        <v/>
      </c>
    </row>
    <row r="116" spans="1:32" s="34" customFormat="1" ht="52.5" customHeight="1" x14ac:dyDescent="0.3">
      <c r="A116" s="151" t="str">
        <f t="shared" si="5"/>
        <v/>
      </c>
      <c r="B116" s="156"/>
      <c r="C116" s="156"/>
      <c r="D116" s="156" t="s">
        <v>154</v>
      </c>
      <c r="E116" s="156"/>
      <c r="F116" s="156"/>
      <c r="G116" s="156"/>
      <c r="H116" s="156"/>
      <c r="I116" s="156"/>
      <c r="J116" s="156"/>
      <c r="L116" s="157" t="s">
        <v>161</v>
      </c>
      <c r="M116" s="158">
        <f>IF(Structuur_werking&lt;&gt;Structuur_werking_dubbel, Resultatenrekening!N116, Resultatenrekening!M116)</f>
        <v>0</v>
      </c>
      <c r="N116" s="159"/>
      <c r="X116" s="34">
        <v>116</v>
      </c>
      <c r="Y116" s="126"/>
      <c r="AA116" s="34">
        <v>0</v>
      </c>
      <c r="AB116" s="126">
        <f t="shared" si="6"/>
        <v>2</v>
      </c>
      <c r="AC116" s="34">
        <f>IF($AB117&gt;$AB116, IFERROR(MATCH($AB116, $AB117:$AB$122, 0)-1, ROW($AC$122)-ROW()), "")</f>
        <v>3</v>
      </c>
      <c r="AD116" s="34">
        <f t="shared" si="7"/>
        <v>-1</v>
      </c>
      <c r="AE116" s="132" t="str">
        <f t="shared" si="8"/>
        <v/>
      </c>
      <c r="AF116" s="127" t="str">
        <f t="shared" si="9"/>
        <v/>
      </c>
    </row>
    <row r="117" spans="1:32" s="34" customFormat="1" ht="52.5" customHeight="1" x14ac:dyDescent="0.3">
      <c r="A117" s="151" t="str">
        <f t="shared" si="5"/>
        <v/>
      </c>
      <c r="B117" s="156"/>
      <c r="C117" s="156" t="s">
        <v>38</v>
      </c>
      <c r="D117" s="156"/>
      <c r="E117" s="156" t="s">
        <v>155</v>
      </c>
      <c r="F117" s="156"/>
      <c r="G117" s="156"/>
      <c r="H117" s="156"/>
      <c r="I117" s="156"/>
      <c r="J117" s="156"/>
      <c r="L117" s="157" t="s">
        <v>162</v>
      </c>
      <c r="M117" s="158">
        <f>IF(Structuur_werking&lt;&gt;Structuur_werking_dubbel, Resultatenrekening!N117, Resultatenrekening!M117)</f>
        <v>0</v>
      </c>
      <c r="N117" s="159"/>
      <c r="X117" s="34">
        <v>117</v>
      </c>
      <c r="Y117" s="126"/>
      <c r="AA117" s="34">
        <v>0</v>
      </c>
      <c r="AB117" s="126">
        <f t="shared" si="6"/>
        <v>3</v>
      </c>
      <c r="AC117" s="34" t="str">
        <f>IF($AB118&gt;$AB117, IFERROR(MATCH($AB117, $AB118:$AB$122, 0)-1, ROW($AC$122)-ROW()), "")</f>
        <v/>
      </c>
      <c r="AD117" s="34">
        <f t="shared" si="7"/>
        <v>-1</v>
      </c>
      <c r="AE117" s="132" t="str">
        <f t="shared" si="8"/>
        <v/>
      </c>
      <c r="AF117" s="127" t="str">
        <f t="shared" si="9"/>
        <v/>
      </c>
    </row>
    <row r="118" spans="1:32" s="34" customFormat="1" ht="52.5" customHeight="1" x14ac:dyDescent="0.3">
      <c r="A118" s="151" t="str">
        <f t="shared" si="5"/>
        <v/>
      </c>
      <c r="B118" s="156"/>
      <c r="C118" s="156"/>
      <c r="D118" s="156"/>
      <c r="E118" s="287" t="s">
        <v>156</v>
      </c>
      <c r="F118" s="287"/>
      <c r="G118" s="287"/>
      <c r="H118" s="287"/>
      <c r="I118" s="287"/>
      <c r="J118" s="287"/>
      <c r="K118" s="287"/>
      <c r="L118" s="157" t="s">
        <v>163</v>
      </c>
      <c r="M118" s="158">
        <f>IF(Structuur_werking&lt;&gt;Structuur_werking_dubbel, Resultatenrekening!N118, Resultatenrekening!M118)</f>
        <v>0</v>
      </c>
      <c r="N118" s="159"/>
      <c r="X118" s="34">
        <v>118</v>
      </c>
      <c r="Y118" s="126"/>
      <c r="AA118" s="34">
        <v>0</v>
      </c>
      <c r="AB118" s="126">
        <f t="shared" si="6"/>
        <v>3</v>
      </c>
      <c r="AC118" s="34" t="str">
        <f>IF($AB119&gt;$AB118, IFERROR(MATCH($AB118, $AB119:$AB$122, 0)-1, ROW($AC$122)-ROW()), "")</f>
        <v/>
      </c>
      <c r="AD118" s="34">
        <f t="shared" si="7"/>
        <v>-1</v>
      </c>
      <c r="AE118" s="132" t="str">
        <f t="shared" si="8"/>
        <v/>
      </c>
      <c r="AF118" s="127" t="str">
        <f t="shared" si="9"/>
        <v/>
      </c>
    </row>
    <row r="119" spans="1:32" s="34" customFormat="1" ht="52.5" customHeight="1" x14ac:dyDescent="0.3">
      <c r="A119" s="151" t="str">
        <f t="shared" si="5"/>
        <v/>
      </c>
      <c r="B119" s="156"/>
      <c r="C119" s="156" t="s">
        <v>157</v>
      </c>
      <c r="D119" s="156"/>
      <c r="E119" s="156"/>
      <c r="F119" s="156"/>
      <c r="G119" s="156"/>
      <c r="H119" s="156"/>
      <c r="I119" s="156"/>
      <c r="J119" s="156"/>
      <c r="L119" s="157" t="s">
        <v>164</v>
      </c>
      <c r="M119" s="158">
        <f>IF(Structuur_werking&lt;&gt;Structuur_werking_dubbel, Resultatenrekening!N119, Resultatenrekening!M119)</f>
        <v>0</v>
      </c>
      <c r="N119" s="159"/>
      <c r="X119" s="34">
        <v>119</v>
      </c>
      <c r="Y119" s="126"/>
      <c r="AA119" s="34">
        <v>0</v>
      </c>
      <c r="AB119" s="126">
        <f t="shared" si="6"/>
        <v>1</v>
      </c>
      <c r="AC119" s="34">
        <f>IF($AB120&gt;$AB119, IFERROR(MATCH($AB119, $AB120:$AB$122, 0)-1, ROW($AC$122)-ROW()), "")</f>
        <v>2</v>
      </c>
      <c r="AD119" s="34">
        <f t="shared" si="7"/>
        <v>-1</v>
      </c>
      <c r="AE119" s="132" t="str">
        <f t="shared" si="8"/>
        <v/>
      </c>
      <c r="AF119" s="127" t="str">
        <f t="shared" si="9"/>
        <v/>
      </c>
    </row>
    <row r="120" spans="1:32" s="34" customFormat="1" ht="52.5" customHeight="1" x14ac:dyDescent="0.3">
      <c r="A120" s="151" t="str">
        <f t="shared" si="5"/>
        <v/>
      </c>
      <c r="B120" s="156"/>
      <c r="C120" s="156"/>
      <c r="D120" s="156" t="s">
        <v>158</v>
      </c>
      <c r="E120" s="156"/>
      <c r="F120" s="156"/>
      <c r="G120" s="156"/>
      <c r="H120" s="156"/>
      <c r="I120" s="156"/>
      <c r="J120" s="156"/>
      <c r="L120" s="157" t="s">
        <v>165</v>
      </c>
      <c r="M120" s="158">
        <f>IF(Structuur_werking&lt;&gt;Structuur_werking_dubbel, Resultatenrekening!N120, Resultatenrekening!M120)</f>
        <v>0</v>
      </c>
      <c r="N120" s="159"/>
      <c r="X120" s="34">
        <v>120</v>
      </c>
      <c r="Y120" s="126"/>
      <c r="AA120" s="34">
        <v>0</v>
      </c>
      <c r="AB120" s="126">
        <f t="shared" si="6"/>
        <v>2</v>
      </c>
      <c r="AC120" s="34" t="str">
        <f>IF($AB121&gt;$AB120, IFERROR(MATCH($AB120, $AB121:$AB$122, 0)-1, ROW($AC$122)-ROW()), "")</f>
        <v/>
      </c>
      <c r="AD120" s="34">
        <f t="shared" si="7"/>
        <v>-1</v>
      </c>
      <c r="AE120" s="132" t="str">
        <f t="shared" si="8"/>
        <v/>
      </c>
      <c r="AF120" s="127" t="str">
        <f t="shared" si="9"/>
        <v/>
      </c>
    </row>
    <row r="121" spans="1:32" s="34" customFormat="1" ht="52.5" customHeight="1" x14ac:dyDescent="0.3">
      <c r="A121" s="151" t="str">
        <f t="shared" si="5"/>
        <v/>
      </c>
      <c r="B121" s="156"/>
      <c r="C121" s="156"/>
      <c r="D121" s="156" t="s">
        <v>159</v>
      </c>
      <c r="E121" s="156"/>
      <c r="F121" s="156"/>
      <c r="G121" s="156"/>
      <c r="H121" s="156"/>
      <c r="I121" s="156"/>
      <c r="J121" s="156"/>
      <c r="L121" s="157" t="s">
        <v>166</v>
      </c>
      <c r="M121" s="158">
        <f>IF(Structuur_werking&lt;&gt;Structuur_werking_dubbel, Resultatenrekening!N121, Resultatenrekening!M121)</f>
        <v>0</v>
      </c>
      <c r="N121" s="159"/>
      <c r="X121" s="34">
        <v>121</v>
      </c>
      <c r="Y121" s="126"/>
      <c r="AA121" s="34">
        <v>0</v>
      </c>
      <c r="AB121" s="126">
        <f t="shared" si="6"/>
        <v>2</v>
      </c>
      <c r="AC121" s="34" t="str">
        <f>IF($AB122&gt;$AB121, IFERROR(MATCH($AB121, $AB122:$AB$122, 0)-1, ROW($AC$122)-ROW()), "")</f>
        <v/>
      </c>
      <c r="AD121" s="34">
        <f t="shared" si="7"/>
        <v>-1</v>
      </c>
      <c r="AE121" s="132" t="str">
        <f t="shared" si="8"/>
        <v/>
      </c>
      <c r="AF121" s="127" t="str">
        <f t="shared" si="9"/>
        <v/>
      </c>
    </row>
    <row r="122" spans="1:32" s="34" customFormat="1" ht="52.5" customHeight="1" x14ac:dyDescent="0.3">
      <c r="A122" s="151" t="str">
        <f t="shared" si="5"/>
        <v/>
      </c>
      <c r="B122" s="156"/>
      <c r="C122" s="156" t="s">
        <v>160</v>
      </c>
      <c r="D122" s="156"/>
      <c r="E122" s="156"/>
      <c r="F122" s="156"/>
      <c r="G122" s="156"/>
      <c r="H122" s="156"/>
      <c r="I122" s="156"/>
      <c r="J122" s="156"/>
      <c r="L122" s="157" t="s">
        <v>167</v>
      </c>
      <c r="M122" s="158">
        <f>IF(Structuur_werking&lt;&gt;Structuur_werking_dubbel, Resultatenrekening!N122, Resultatenrekening!M122)</f>
        <v>0</v>
      </c>
      <c r="N122" s="171"/>
      <c r="X122" s="34">
        <v>122</v>
      </c>
      <c r="Y122" s="126"/>
      <c r="AA122" s="34">
        <v>0</v>
      </c>
      <c r="AB122" s="126">
        <f t="shared" ref="AB122:AB123" si="10">IF(C122&lt;&gt;"",1,IF(D122&lt;&gt;"",2,IF(E122&lt;&gt;"",3,IF(F122&lt;&gt;"",4,IF(G122&lt;&gt;"",5,IF(H122&lt;&gt;"",6,IF(I122&lt;&gt;"",7,IF(J122&lt;&gt;"",8))))))))</f>
        <v>1</v>
      </c>
      <c r="AC122" s="34" t="str">
        <f>IF($AB123&gt;$AB122, IFERROR(MATCH($AB122, $AB$122:$AB123, 0)-1, ROW($AC$122)-ROW()), "")</f>
        <v/>
      </c>
      <c r="AD122" s="34">
        <f t="shared" ref="AD122:AD123" si="11">IF(AND(M122&lt;&gt;0, M122&lt;&gt;""), IF(AA122&lt;&gt;"", AA122, IF(AB123&lt;=AB122, 1, 0)), -1)</f>
        <v>-1</v>
      </c>
      <c r="AE122" s="132" t="str">
        <f t="shared" si="8"/>
        <v/>
      </c>
      <c r="AF122" s="127" t="str">
        <f t="shared" si="9"/>
        <v/>
      </c>
    </row>
    <row r="123" spans="1:32" s="34" customFormat="1" ht="52.5" customHeight="1" x14ac:dyDescent="0.3">
      <c r="A123" s="151" t="str">
        <f t="shared" si="5"/>
        <v/>
      </c>
      <c r="B123" s="156"/>
      <c r="C123" s="288" t="s">
        <v>419</v>
      </c>
      <c r="D123" s="288"/>
      <c r="E123" s="288"/>
      <c r="F123" s="288"/>
      <c r="G123" s="288"/>
      <c r="H123" s="288"/>
      <c r="I123" s="288"/>
      <c r="J123" s="288"/>
      <c r="K123" s="288"/>
      <c r="L123" s="276" t="s">
        <v>417</v>
      </c>
      <c r="M123" s="158">
        <f>IF(Structuur_werking&lt;&gt;Structuur_werking_dubbel, Resultatenrekening!N123, Resultatenrekening!M123)</f>
        <v>0</v>
      </c>
      <c r="N123" s="171"/>
      <c r="X123" s="34">
        <v>123</v>
      </c>
      <c r="Y123" s="126"/>
      <c r="AA123" s="34">
        <v>0</v>
      </c>
      <c r="AB123" s="126">
        <f t="shared" si="10"/>
        <v>1</v>
      </c>
      <c r="AC123" s="34" t="str">
        <f>IF($AB124&gt;$AB123, IFERROR(MATCH($AB123, $AB$122:$AB124, 0)-1, ROW($AC$122)-ROW()), "")</f>
        <v/>
      </c>
      <c r="AD123" s="34">
        <f t="shared" si="11"/>
        <v>-1</v>
      </c>
      <c r="AE123" s="132" t="str">
        <f t="shared" ref="AE123" si="12">IF(AD123&gt;0, IF(N123="", "| Toelichting verplicht.", ""), "")</f>
        <v/>
      </c>
      <c r="AF123" s="127" t="str">
        <f t="shared" ref="AF123" si="13">AE123</f>
        <v/>
      </c>
    </row>
    <row r="124" spans="1:32" ht="14.7" customHeight="1" x14ac:dyDescent="0.3">
      <c r="A124" s="130"/>
      <c r="B124" s="58"/>
      <c r="C124" s="35"/>
      <c r="D124" s="58"/>
      <c r="E124" s="35"/>
      <c r="F124" s="58"/>
      <c r="G124" s="35"/>
      <c r="H124" s="58"/>
      <c r="I124" s="35"/>
      <c r="J124" s="58"/>
      <c r="K124" s="35"/>
      <c r="L124" s="58"/>
      <c r="M124" s="35"/>
      <c r="N124" s="35"/>
      <c r="O124" s="35"/>
      <c r="P124" s="58"/>
      <c r="Q124" s="35"/>
      <c r="R124" s="58"/>
      <c r="S124" s="35"/>
      <c r="T124" s="58"/>
      <c r="U124" s="35"/>
      <c r="V124" s="58"/>
      <c r="W124" s="35"/>
      <c r="X124" s="59"/>
      <c r="Y124" s="59"/>
      <c r="Z124" s="59"/>
      <c r="AA124" s="59"/>
      <c r="AB124" s="59"/>
      <c r="AC124" s="59"/>
      <c r="AD124" s="59"/>
      <c r="AE124" s="160" t="s">
        <v>13</v>
      </c>
      <c r="AF124" s="30"/>
    </row>
    <row r="125" spans="1:32" ht="14.7" customHeight="1" x14ac:dyDescent="0.3">
      <c r="B125" s="26"/>
      <c r="C125" s="26"/>
      <c r="D125" s="26"/>
      <c r="E125" s="26"/>
      <c r="F125" s="26"/>
      <c r="G125" s="26"/>
      <c r="H125" s="26"/>
      <c r="I125" s="26"/>
      <c r="J125" s="26"/>
      <c r="L125" s="26"/>
      <c r="M125" s="26"/>
      <c r="N125" s="26"/>
      <c r="AE125">
        <f>COUNTA($AF$5:$AF$122)-COUNTBLANK($AF$5:$AF$122)</f>
        <v>0</v>
      </c>
      <c r="AF125" s="26"/>
    </row>
    <row r="126" spans="1:32" ht="14.7" customHeight="1" x14ac:dyDescent="0.3">
      <c r="C126" s="125" t="s">
        <v>144</v>
      </c>
    </row>
    <row r="127" spans="1:32" ht="14.7" customHeight="1" x14ac:dyDescent="0.3">
      <c r="C127" s="125" t="s">
        <v>145</v>
      </c>
    </row>
  </sheetData>
  <sheetProtection algorithmName="SHA-512" hashValue="upitErtl2U1gI82rDSszNsSuMDYUgVc2a4drwHfSbAKoatCUJTo5+U5fnlPNDhSe8ziIBUPUZP18IFVUwLM2mg==" saltValue="lpG8iO19zpRQFYv/V1gbWw==" spinCount="100000" sheet="1" objects="1" scenarios="1" selectLockedCells="1"/>
  <mergeCells count="8">
    <mergeCell ref="D28:K28"/>
    <mergeCell ref="D94:K94"/>
    <mergeCell ref="C123:K123"/>
    <mergeCell ref="E118:K118"/>
    <mergeCell ref="D95:K95"/>
    <mergeCell ref="D96:K96"/>
    <mergeCell ref="E110:K110"/>
    <mergeCell ref="E79:K79"/>
  </mergeCells>
  <phoneticPr fontId="21" type="noConversion"/>
  <conditionalFormatting sqref="B4:V78 L123:V123">
    <cfRule type="expression" dxfId="61" priority="1453">
      <formula>$AB4=1</formula>
    </cfRule>
  </conditionalFormatting>
  <conditionalFormatting sqref="C4:U123">
    <cfRule type="expression" dxfId="60" priority="1455">
      <formula>$AB4=2</formula>
    </cfRule>
  </conditionalFormatting>
  <conditionalFormatting sqref="D4:T123">
    <cfRule type="expression" dxfId="59" priority="1457">
      <formula>$AB4=3</formula>
    </cfRule>
  </conditionalFormatting>
  <conditionalFormatting sqref="E4:S123">
    <cfRule type="expression" dxfId="58" priority="1459">
      <formula>$AB4=4</formula>
    </cfRule>
  </conditionalFormatting>
  <conditionalFormatting sqref="F4:R123">
    <cfRule type="expression" dxfId="57" priority="1461">
      <formula>$AB4=5</formula>
    </cfRule>
  </conditionalFormatting>
  <conditionalFormatting sqref="G4:Q123">
    <cfRule type="expression" dxfId="56" priority="1463">
      <formula>$AB4=6</formula>
    </cfRule>
  </conditionalFormatting>
  <conditionalFormatting sqref="H4:P123">
    <cfRule type="expression" dxfId="55" priority="1465">
      <formula>$AB4=7</formula>
    </cfRule>
  </conditionalFormatting>
  <conditionalFormatting sqref="I4:O123">
    <cfRule type="expression" dxfId="54" priority="1467">
      <formula>$AB4=8</formula>
    </cfRule>
  </conditionalFormatting>
  <conditionalFormatting sqref="N4:N123">
    <cfRule type="expression" dxfId="53" priority="2">
      <formula>$AD4=-1</formula>
    </cfRule>
    <cfRule type="expression" dxfId="52" priority="3">
      <formula>$AD4=0</formula>
    </cfRule>
    <cfRule type="expression" dxfId="51" priority="4">
      <formula>AND($AD4=1, $N4&lt;&gt;"")</formula>
    </cfRule>
    <cfRule type="expression" dxfId="50" priority="5">
      <formula>$AD4=1</formula>
    </cfRule>
  </conditionalFormatting>
  <conditionalFormatting sqref="Y4:AA123">
    <cfRule type="expression" dxfId="49" priority="1">
      <formula>Y4&lt;&gt;""</formula>
    </cfRule>
  </conditionalFormatting>
  <conditionalFormatting sqref="AF4:BF123">
    <cfRule type="expression" dxfId="48" priority="10">
      <formula>$AF4&lt;&gt;""</formula>
    </cfRule>
  </conditionalFormatting>
  <pageMargins left="0.70866141732283472" right="0.70866141732283472" top="0.74803149606299213" bottom="0.74803149606299213" header="0.31496062992125984" footer="0.31496062992125984"/>
  <pageSetup paperSize="9" scale="61" fitToHeight="0" orientation="portrait" r:id="rId1"/>
  <headerFooter>
    <oddHeader>&amp;L&amp;G&amp;R&amp;A</oddHeader>
    <oddFooter>Pagina &amp;P van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BD06-BB11-47A7-BE56-038A1FC71C56}">
  <sheetPr codeName="Blad2">
    <pageSetUpPr fitToPage="1"/>
  </sheetPr>
  <dimension ref="A1:BY40"/>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8.6640625" defaultRowHeight="14.7" customHeight="1" x14ac:dyDescent="0.3"/>
  <cols>
    <col min="1" max="1" width="2.44140625" style="26" customWidth="1"/>
    <col min="2" max="2" width="1.33203125" style="61" hidden="1" customWidth="1"/>
    <col min="3" max="4" width="1.33203125" style="62" customWidth="1"/>
    <col min="5" max="9" width="1.33203125" style="61" customWidth="1"/>
    <col min="10" max="10" width="40" style="61" customWidth="1"/>
    <col min="11" max="11" width="22.6640625" style="26" customWidth="1"/>
    <col min="12" max="12" width="9.33203125" style="45" customWidth="1"/>
    <col min="13" max="13" width="1.33203125" style="46" customWidth="1"/>
    <col min="14" max="14" width="15.6640625" style="46" customWidth="1"/>
    <col min="15" max="15" width="15.6640625" style="47" hidden="1" customWidth="1"/>
    <col min="16" max="16" width="50.5546875" style="47" hidden="1" customWidth="1"/>
    <col min="17" max="17" width="1.33203125" style="26" customWidth="1"/>
    <col min="18" max="24" width="1.33203125" style="26" hidden="1" customWidth="1"/>
    <col min="25" max="25" width="2.44140625" style="26" hidden="1" customWidth="1"/>
    <col min="26" max="40" width="9" style="26" hidden="1" customWidth="1"/>
    <col min="41" max="47" width="9" style="48" hidden="1" customWidth="1"/>
    <col min="48" max="50" width="9" style="26" hidden="1" customWidth="1"/>
    <col min="51" max="51" width="2.44140625" style="24" customWidth="1"/>
    <col min="52" max="16384" width="8.6640625" style="26"/>
  </cols>
  <sheetData>
    <row r="1" spans="1:77" ht="24" customHeight="1" x14ac:dyDescent="0.3">
      <c r="A1" s="43"/>
      <c r="B1" s="44"/>
      <c r="C1" s="44"/>
      <c r="D1" s="44"/>
      <c r="E1" s="44"/>
      <c r="F1" s="44"/>
      <c r="G1" s="44"/>
      <c r="H1" s="44"/>
      <c r="I1" s="44"/>
      <c r="J1" s="44"/>
      <c r="Z1" s="131" t="str">
        <f>IF(SUM($AG$12:$AJ$12, $AO$12:$AQ$12)=1,
    Fout_zonder_rij_enkel,
    IF(SUM($AG$12:$AJ$12, $AO$12:$AQ$12)&gt;1,
        SUM($AG$12:$AJ$12, $AO$12:$AQ$12)&amp;Fout_zonder_rij_meer,
        IF($AU$12&lt;&gt;0, "Vul resterende "&amp;AU12&amp;" velden in.", "")
    )
)</f>
        <v>Vul resterende 3 velden in.</v>
      </c>
      <c r="AA1" s="271"/>
    </row>
    <row r="2" spans="1:77" s="34" customFormat="1" ht="9.6" customHeight="1" x14ac:dyDescent="0.3">
      <c r="B2" s="285" t="str">
        <f>"RESULTAATSVERWERKING "&amp;Datum_werkingsjaar</f>
        <v>RESULTAATSVERWERKING 2024</v>
      </c>
      <c r="C2" s="285"/>
      <c r="D2" s="285"/>
      <c r="E2" s="285"/>
      <c r="F2" s="285"/>
      <c r="G2" s="285"/>
      <c r="H2" s="285"/>
      <c r="I2" s="285"/>
      <c r="J2" s="285"/>
      <c r="K2" s="285"/>
      <c r="L2" s="49"/>
      <c r="M2" s="138"/>
      <c r="N2" s="135"/>
      <c r="O2" s="138"/>
      <c r="P2" s="135"/>
      <c r="Z2" s="101" t="s">
        <v>324</v>
      </c>
      <c r="AA2" s="26"/>
      <c r="AC2"/>
      <c r="AD2"/>
      <c r="AE2"/>
      <c r="AF2"/>
      <c r="AG2"/>
      <c r="AH2"/>
      <c r="AI2"/>
      <c r="AJ2"/>
      <c r="AK2"/>
      <c r="AL2"/>
      <c r="AM2"/>
      <c r="AN2" s="101" t="s">
        <v>325</v>
      </c>
      <c r="AO2" s="48"/>
      <c r="AP2" s="48"/>
      <c r="AQ2" s="48"/>
      <c r="AR2" s="48"/>
      <c r="AS2" s="48"/>
      <c r="AT2" s="48"/>
      <c r="AU2" s="48"/>
      <c r="AV2" s="26"/>
      <c r="AW2" s="26"/>
      <c r="AX2" s="26"/>
      <c r="AY2" s="24"/>
    </row>
    <row r="3" spans="1:77" s="34" customFormat="1" ht="13.5" customHeight="1" x14ac:dyDescent="0.3">
      <c r="B3" s="285"/>
      <c r="C3" s="285"/>
      <c r="D3" s="285"/>
      <c r="E3" s="285"/>
      <c r="F3" s="285"/>
      <c r="G3" s="285"/>
      <c r="H3" s="285"/>
      <c r="I3" s="285"/>
      <c r="J3" s="285"/>
      <c r="K3" s="285"/>
      <c r="L3" s="49"/>
      <c r="M3" s="49"/>
      <c r="N3" s="49"/>
      <c r="O3" s="49"/>
      <c r="P3" s="49"/>
      <c r="Z3" s="105" t="s">
        <v>321</v>
      </c>
      <c r="AA3" s="26"/>
      <c r="AB3" s="105" t="s">
        <v>98</v>
      </c>
      <c r="AC3" s="105" t="s">
        <v>300</v>
      </c>
      <c r="AE3" s="26"/>
      <c r="AF3" s="26"/>
      <c r="AG3" s="105" t="s">
        <v>316</v>
      </c>
      <c r="AI3" s="26"/>
      <c r="AJ3" s="161"/>
      <c r="AK3" s="26" t="s">
        <v>312</v>
      </c>
      <c r="AL3" s="26"/>
      <c r="AM3" s="26"/>
      <c r="AN3" s="105"/>
      <c r="AO3" s="126" t="s">
        <v>299</v>
      </c>
      <c r="AP3" s="48"/>
      <c r="AQ3" s="48"/>
      <c r="AR3" s="111" t="s">
        <v>323</v>
      </c>
      <c r="AS3" s="48"/>
      <c r="AT3" s="48"/>
      <c r="AU3" s="48"/>
      <c r="AV3" s="146"/>
      <c r="AW3" s="146"/>
      <c r="AX3" s="105"/>
      <c r="AY3" s="24"/>
    </row>
    <row r="4" spans="1:77" s="72" customFormat="1" ht="14.7" customHeight="1" x14ac:dyDescent="0.3">
      <c r="A4" s="63"/>
      <c r="B4" s="63"/>
      <c r="C4" s="63"/>
      <c r="D4" s="64"/>
      <c r="E4" s="64" t="s">
        <v>44</v>
      </c>
      <c r="F4" s="64"/>
      <c r="G4" s="64"/>
      <c r="H4" s="64"/>
      <c r="I4" s="64"/>
      <c r="J4" s="64"/>
      <c r="K4" s="63"/>
      <c r="L4" s="64" t="s">
        <v>0</v>
      </c>
      <c r="M4" s="65"/>
      <c r="N4" s="66" t="s">
        <v>422</v>
      </c>
      <c r="O4" s="66" t="s">
        <v>89</v>
      </c>
      <c r="P4" s="65" t="s">
        <v>89</v>
      </c>
      <c r="Q4" s="63"/>
      <c r="R4" s="63"/>
      <c r="S4" s="63"/>
      <c r="T4" s="63"/>
      <c r="U4" s="63"/>
      <c r="V4" s="63"/>
      <c r="W4" s="63"/>
      <c r="X4" s="63"/>
      <c r="Y4" s="63"/>
      <c r="Z4" s="106" t="s">
        <v>44</v>
      </c>
      <c r="AA4" s="68" t="s">
        <v>320</v>
      </c>
      <c r="AB4" s="106" t="str">
        <f>"""+"" én ""-"""</f>
        <v>"+" én "-"</v>
      </c>
      <c r="AC4" s="106" t="str">
        <f>SUBSTITUTE(ADDRESS(1, COLUMN(M4), 4, 1), "1", "")</f>
        <v>M</v>
      </c>
      <c r="AD4" s="68" t="str">
        <f>SUBSTITUTE(ADDRESS(1, COLUMN(N4), 4, 1), "1", "")</f>
        <v>N</v>
      </c>
      <c r="AE4" s="68" t="str">
        <f>SUBSTITUTE(ADDRESS(1, COLUMN(O4), 4, 1), "1", "")</f>
        <v>O</v>
      </c>
      <c r="AF4" s="68" t="str">
        <f>SUBSTITUTE(ADDRESS(1, COLUMN(P4), 4, 1), "1", "")</f>
        <v>P</v>
      </c>
      <c r="AG4" s="106" t="s">
        <v>322</v>
      </c>
      <c r="AH4" s="164" t="str">
        <f>SUBSTITUTE(ADDRESS(1, COLUMN(N4), 4, 1), "1", "")</f>
        <v>N</v>
      </c>
      <c r="AI4" s="68" t="str">
        <f>SUBSTITUTE(ADDRESS(1, COLUMN(O4), 4, 1), "1", "")</f>
        <v>O</v>
      </c>
      <c r="AJ4" s="162" t="str">
        <f>SUBSTITUTE(ADDRESS(1, COLUMN(P4), 4, 1), "1", "")</f>
        <v>P</v>
      </c>
      <c r="AK4" s="68" t="str">
        <f>SUBSTITUTE(ADDRESS(1, COLUMN(N4), 4, 1), "1", "")</f>
        <v>N</v>
      </c>
      <c r="AL4" s="68" t="str">
        <f t="shared" ref="AL4:AM4" si="0">SUBSTITUTE(ADDRESS(1, COLUMN(O4), 4, 1), "1", "")</f>
        <v>O</v>
      </c>
      <c r="AM4" s="68" t="str">
        <f t="shared" si="0"/>
        <v>P</v>
      </c>
      <c r="AN4" s="106" t="s">
        <v>1</v>
      </c>
      <c r="AO4" s="112" t="str">
        <f>SUBSTITUTE(ADDRESS(1, COLUMN(N4), 4, 1), "1", "")</f>
        <v>N</v>
      </c>
      <c r="AP4" s="70" t="str">
        <f>SUBSTITUTE(ADDRESS(1, COLUMN(O4), 4, 1), "1", "")</f>
        <v>O</v>
      </c>
      <c r="AQ4" s="70" t="str">
        <f>SUBSTITUTE(ADDRESS(1, COLUMN(P4), 4, 1), "1", "")</f>
        <v>P</v>
      </c>
      <c r="AR4" s="112" t="str">
        <f>SUBSTITUTE(ADDRESS(1, COLUMN(N4), 4, 1), "1", "")</f>
        <v>N</v>
      </c>
      <c r="AS4" s="70" t="str">
        <f>SUBSTITUTE(ADDRESS(1, COLUMN(O4), 4, 1), "1", "")</f>
        <v>O</v>
      </c>
      <c r="AT4" s="70" t="str">
        <f>SUBSTITUTE(ADDRESS(1, COLUMN(P4), 4, 1), "1", "")</f>
        <v>P</v>
      </c>
      <c r="AU4" s="149" t="s">
        <v>319</v>
      </c>
      <c r="AV4" s="147" t="s">
        <v>318</v>
      </c>
      <c r="AW4" s="149" t="s">
        <v>32</v>
      </c>
      <c r="AX4" s="68" t="s">
        <v>33</v>
      </c>
      <c r="AY4" s="71"/>
      <c r="BY4" s="133" t="s">
        <v>151</v>
      </c>
    </row>
    <row r="5" spans="1:77" s="28" customFormat="1" ht="14.7" customHeight="1" x14ac:dyDescent="0.3">
      <c r="A5" s="100" t="str">
        <f>IF(OR(AG5&lt;&gt;"", AW5&lt;&gt;""), "✘", "")</f>
        <v/>
      </c>
      <c r="B5" s="50"/>
      <c r="C5" s="50"/>
      <c r="D5" s="50"/>
      <c r="E5" s="50" t="s">
        <v>285</v>
      </c>
      <c r="F5" s="50"/>
      <c r="G5" s="50"/>
      <c r="H5" s="50"/>
      <c r="I5" s="50"/>
      <c r="J5" s="50"/>
      <c r="K5" s="33"/>
      <c r="L5" s="51">
        <v>9906</v>
      </c>
      <c r="M5" s="52" t="str">
        <f t="shared" ref="M5:M10" si="1">IF(Structuur_werking&lt;&gt;Structuur_werking_dubbel, "", SUM(N5:O5))</f>
        <v/>
      </c>
      <c r="N5" s="139">
        <f>N6+N7</f>
        <v>0</v>
      </c>
      <c r="O5" s="139"/>
      <c r="P5" s="150"/>
      <c r="Q5" s="33"/>
      <c r="R5" s="33"/>
      <c r="S5" s="33"/>
      <c r="T5" s="33"/>
      <c r="U5" s="33"/>
      <c r="V5" s="33"/>
      <c r="Z5" s="136"/>
      <c r="AB5" s="168">
        <v>1</v>
      </c>
      <c r="AC5" s="168"/>
      <c r="AD5" s="169"/>
      <c r="AE5" s="169">
        <v>-1</v>
      </c>
      <c r="AF5" s="169">
        <v>-1</v>
      </c>
      <c r="AG5" s="107"/>
      <c r="AH5" s="165"/>
      <c r="AJ5" s="163"/>
      <c r="AN5" s="107">
        <f>IF(L5&lt;&gt;"", IF(C5&lt;&gt;"",1,IF(D5&lt;&gt;"",2,IF(E5&lt;&gt;"",3,IF(F5&lt;&gt;"",4,IF(G5&lt;&gt;"",5,IF(H5&lt;&gt;"",6,IF(I5&lt;&gt;"",7,IF(J5&lt;&gt;"",8)))))))), "")</f>
        <v>3</v>
      </c>
      <c r="AO5" s="113" t="str">
        <f t="shared" ref="AO5:AO10" si="2">IF(ISTEXT(N5), IFERROR(IF(SEARCH(".", N5)&lt;&gt;0, "| Veld '"&amp;AO$4&amp;ROW()&amp;"': "&amp;Fout_punt), "| Veld '"&amp;AO$4&amp;ROW()&amp;"': "&amp;Fout_geen_getal), IF($AB5&lt;&gt;1, IF(N5&lt;0, "| Veld '"&amp;AO$4&amp;ROW()&amp;"': "&amp;Fout_negatief, ""), ""))</f>
        <v/>
      </c>
      <c r="AP5" s="33" t="str">
        <f t="shared" ref="AP5:AP10" si="3">IF(ISTEXT(O5), IFERROR(IF(SEARCH(".", O5)&lt;&gt;0, "| Veld '"&amp;AP$4&amp;ROW()&amp;"': "&amp;Fout_punt), "| Veld '"&amp;AP$4&amp;ROW()&amp;"': "&amp;Fout_geen_getal), IF($AB5&lt;&gt;1, IF(O5&lt;0, "| Veld '"&amp;AP$4&amp;ROW()&amp;"': "&amp;Fout_negatief, ""), ""))</f>
        <v/>
      </c>
      <c r="AQ5" s="33" t="str">
        <f>""</f>
        <v/>
      </c>
      <c r="AR5" s="166" t="str">
        <f t="shared" ref="AR5:AR10" si="4">IF(AD5=1, IF(N5="", "'"&amp;AR$4&amp;ROW()&amp;"' "&amp;IF(OR(AS5&lt;&gt;"", AT5&lt;&gt;""), "en ", ""), ""), "")</f>
        <v/>
      </c>
      <c r="AS5" s="167" t="str">
        <f t="shared" ref="AS5:AS10" si="5">IF(AE5=1, IF(O5="", "'"&amp;AS$4&amp;ROW()&amp;"' "&amp;IF(AT5&lt;&gt;"", "en ", ""), ""), "")</f>
        <v/>
      </c>
      <c r="AT5" s="167" t="str">
        <f t="shared" ref="AT5:AT10" si="6">IF(AF5=1, IF(P5="", "'"&amp;AT$4&amp;ROW()&amp;"' ", ""), "")</f>
        <v/>
      </c>
      <c r="AU5" s="170">
        <f>COUNTA(AR5:AT5)-COUNTBLANK(AR5:AT5)</f>
        <v>0</v>
      </c>
      <c r="AV5" s="148" t="str">
        <f>IF(AU5&gt;1, "| Velden "&amp;AR5&amp;AS5&amp;AT5&amp;"zijn verplicht.  ", IF(AU5=1, "| Veld "&amp;AR5&amp;AS5&amp;AT5&amp;"is verplicht.  ", ""))</f>
        <v/>
      </c>
      <c r="AW5" s="148" t="str">
        <f>AO5&amp;AP5&amp;AQ5&amp;AH5&amp;AI5&amp;AJ5</f>
        <v/>
      </c>
      <c r="AX5" s="28" t="str">
        <f>AK5&amp;AL5&amp;AM5</f>
        <v/>
      </c>
      <c r="AY5" s="31" t="str">
        <f>IF(AW5&lt;&gt;"", AW5, AX5)</f>
        <v/>
      </c>
    </row>
    <row r="6" spans="1:77" s="28" customFormat="1" ht="14.7" customHeight="1" x14ac:dyDescent="0.3">
      <c r="A6" s="100" t="str">
        <f t="shared" ref="A6:A10" si="7">IF(OR(AG6&lt;&gt;"", AW6&lt;&gt;""), "✘", "")</f>
        <v/>
      </c>
      <c r="B6" s="29"/>
      <c r="C6" s="29"/>
      <c r="D6" s="29"/>
      <c r="E6" s="29"/>
      <c r="F6" s="29" t="s">
        <v>160</v>
      </c>
      <c r="G6" s="29"/>
      <c r="H6" s="29"/>
      <c r="I6" s="29"/>
      <c r="J6" s="29"/>
      <c r="L6" s="55">
        <v>9905</v>
      </c>
      <c r="M6" s="52" t="str">
        <f t="shared" si="1"/>
        <v/>
      </c>
      <c r="N6" s="140">
        <f>Resultatenrekening!N122</f>
        <v>0</v>
      </c>
      <c r="O6" s="140"/>
      <c r="P6" s="150"/>
      <c r="Z6" s="136"/>
      <c r="AB6" s="168">
        <v>1</v>
      </c>
      <c r="AC6" s="168"/>
      <c r="AD6" s="169"/>
      <c r="AE6" s="169">
        <v>-1</v>
      </c>
      <c r="AF6" s="169">
        <v>-1</v>
      </c>
      <c r="AG6" s="107"/>
      <c r="AH6" s="165"/>
      <c r="AJ6" s="163"/>
      <c r="AN6" s="107">
        <f t="shared" ref="AN6:AN10" si="8">IF(L6&lt;&gt;"", IF(C6&lt;&gt;"",1,IF(D6&lt;&gt;"",2,IF(E6&lt;&gt;"",3,IF(F6&lt;&gt;"",4,IF(G6&lt;&gt;"",5,IF(H6&lt;&gt;"",6,IF(I6&lt;&gt;"",7,IF(J6&lt;&gt;"",8)))))))), "")</f>
        <v>4</v>
      </c>
      <c r="AO6" s="113" t="str">
        <f t="shared" si="2"/>
        <v/>
      </c>
      <c r="AP6" s="33" t="str">
        <f t="shared" si="3"/>
        <v/>
      </c>
      <c r="AQ6" s="33" t="str">
        <f>""</f>
        <v/>
      </c>
      <c r="AR6" s="166" t="str">
        <f t="shared" si="4"/>
        <v/>
      </c>
      <c r="AS6" s="167" t="str">
        <f t="shared" si="5"/>
        <v/>
      </c>
      <c r="AT6" s="167" t="str">
        <f t="shared" si="6"/>
        <v/>
      </c>
      <c r="AU6" s="170">
        <f t="shared" ref="AU6:AU10" si="9">COUNTA(AR6:AT6)-COUNTBLANK(AR6:AT6)</f>
        <v>0</v>
      </c>
      <c r="AV6" s="148" t="str">
        <f t="shared" ref="AV6:AV10" si="10">IF(AU6&gt;1, "| Velden "&amp;AR6&amp;AS6&amp;AT6&amp;"zijn verplicht.  ", IF(AU6=1, "| Veld "&amp;AR6&amp;AS6&amp;AT6&amp;"is verplicht.  ", ""))</f>
        <v/>
      </c>
      <c r="AW6" s="148" t="str">
        <f t="shared" ref="AW6:AW10" si="11">AO6&amp;AP6&amp;AQ6&amp;AH6&amp;AI6&amp;AJ6</f>
        <v/>
      </c>
      <c r="AX6" s="28" t="str">
        <f t="shared" ref="AX6:AX10" si="12">AK6&amp;AL6&amp;AM6</f>
        <v/>
      </c>
      <c r="AY6" s="31" t="str">
        <f t="shared" ref="AY6:AY10" si="13">IF(AW6&lt;&gt;"", AW6, AX6)</f>
        <v/>
      </c>
    </row>
    <row r="7" spans="1:77" s="28" customFormat="1" ht="14.7" customHeight="1" x14ac:dyDescent="0.3">
      <c r="A7" s="100" t="str">
        <f t="shared" si="7"/>
        <v/>
      </c>
      <c r="B7" s="29"/>
      <c r="C7" s="29"/>
      <c r="F7" s="28" t="s">
        <v>286</v>
      </c>
      <c r="G7" s="137"/>
      <c r="H7" s="137"/>
      <c r="I7" s="137"/>
      <c r="J7" s="137"/>
      <c r="K7" s="137"/>
      <c r="L7" s="55" t="s">
        <v>287</v>
      </c>
      <c r="M7" s="52" t="str">
        <f t="shared" si="1"/>
        <v/>
      </c>
      <c r="N7" s="274"/>
      <c r="O7" s="57"/>
      <c r="P7" s="150"/>
      <c r="Z7" s="136"/>
      <c r="AB7" s="168">
        <v>1</v>
      </c>
      <c r="AC7" s="168"/>
      <c r="AD7" s="169">
        <v>1</v>
      </c>
      <c r="AE7" s="169">
        <v>-1</v>
      </c>
      <c r="AF7" s="169">
        <v>-1</v>
      </c>
      <c r="AG7" s="107"/>
      <c r="AH7" s="165"/>
      <c r="AJ7" s="163"/>
      <c r="AN7" s="107">
        <f t="shared" si="8"/>
        <v>4</v>
      </c>
      <c r="AO7" s="113" t="str">
        <f t="shared" si="2"/>
        <v/>
      </c>
      <c r="AP7" s="33" t="str">
        <f t="shared" si="3"/>
        <v/>
      </c>
      <c r="AQ7" s="33" t="str">
        <f>""</f>
        <v/>
      </c>
      <c r="AR7" s="166" t="str">
        <f t="shared" si="4"/>
        <v xml:space="preserve">'N7' </v>
      </c>
      <c r="AS7" s="167" t="str">
        <f t="shared" si="5"/>
        <v/>
      </c>
      <c r="AT7" s="167" t="str">
        <f t="shared" si="6"/>
        <v/>
      </c>
      <c r="AU7" s="170">
        <f t="shared" si="9"/>
        <v>1</v>
      </c>
      <c r="AV7" s="148" t="str">
        <f t="shared" si="10"/>
        <v xml:space="preserve">| Veld 'N7' is verplicht.  </v>
      </c>
      <c r="AW7" s="148" t="str">
        <f t="shared" si="11"/>
        <v/>
      </c>
      <c r="AX7" s="28" t="str">
        <f t="shared" si="12"/>
        <v/>
      </c>
      <c r="AY7" s="31" t="str">
        <f t="shared" si="13"/>
        <v/>
      </c>
    </row>
    <row r="8" spans="1:77" s="28" customFormat="1" ht="14.7" customHeight="1" x14ac:dyDescent="0.3">
      <c r="A8" s="100" t="str">
        <f t="shared" si="7"/>
        <v/>
      </c>
      <c r="B8" s="29"/>
      <c r="C8" s="29"/>
      <c r="D8" s="29"/>
      <c r="E8" s="29" t="s">
        <v>288</v>
      </c>
      <c r="F8" s="29"/>
      <c r="G8" s="29"/>
      <c r="H8" s="29"/>
      <c r="I8" s="29"/>
      <c r="J8" s="29"/>
      <c r="L8" s="55">
        <v>791</v>
      </c>
      <c r="M8" s="52" t="str">
        <f t="shared" si="1"/>
        <v/>
      </c>
      <c r="N8" s="278"/>
      <c r="O8" s="56"/>
      <c r="P8" s="150"/>
      <c r="Z8" s="136"/>
      <c r="AB8" s="168"/>
      <c r="AC8" s="168"/>
      <c r="AD8" s="169">
        <v>1</v>
      </c>
      <c r="AE8" s="169">
        <v>-1</v>
      </c>
      <c r="AF8" s="169">
        <v>-1</v>
      </c>
      <c r="AG8" s="107"/>
      <c r="AH8" s="165"/>
      <c r="AJ8" s="163"/>
      <c r="AN8" s="107">
        <f t="shared" si="8"/>
        <v>3</v>
      </c>
      <c r="AO8" s="113" t="str">
        <f t="shared" si="2"/>
        <v/>
      </c>
      <c r="AP8" s="33" t="str">
        <f t="shared" si="3"/>
        <v/>
      </c>
      <c r="AQ8" s="33" t="str">
        <f>""</f>
        <v/>
      </c>
      <c r="AR8" s="166" t="str">
        <f t="shared" si="4"/>
        <v xml:space="preserve">'N8' </v>
      </c>
      <c r="AS8" s="167" t="str">
        <f t="shared" si="5"/>
        <v/>
      </c>
      <c r="AT8" s="167" t="str">
        <f t="shared" si="6"/>
        <v/>
      </c>
      <c r="AU8" s="170">
        <f t="shared" si="9"/>
        <v>1</v>
      </c>
      <c r="AV8" s="148" t="str">
        <f t="shared" si="10"/>
        <v xml:space="preserve">| Veld 'N8' is verplicht.  </v>
      </c>
      <c r="AW8" s="148" t="str">
        <f t="shared" si="11"/>
        <v/>
      </c>
      <c r="AX8" s="28" t="str">
        <f t="shared" si="12"/>
        <v/>
      </c>
      <c r="AY8" s="31" t="str">
        <f t="shared" si="13"/>
        <v/>
      </c>
    </row>
    <row r="9" spans="1:77" s="28" customFormat="1" ht="14.7" customHeight="1" x14ac:dyDescent="0.3">
      <c r="A9" s="100" t="str">
        <f t="shared" si="7"/>
        <v/>
      </c>
      <c r="B9" s="29"/>
      <c r="C9" s="29"/>
      <c r="D9" s="29"/>
      <c r="E9" s="29" t="s">
        <v>289</v>
      </c>
      <c r="F9" s="29"/>
      <c r="G9" s="29"/>
      <c r="H9" s="29"/>
      <c r="I9" s="29"/>
      <c r="J9" s="29"/>
      <c r="L9" s="55">
        <v>691</v>
      </c>
      <c r="M9" s="52" t="str">
        <f t="shared" si="1"/>
        <v/>
      </c>
      <c r="N9" s="56"/>
      <c r="O9" s="56"/>
      <c r="P9" s="150"/>
      <c r="Z9" s="136"/>
      <c r="AB9" s="168"/>
      <c r="AC9" s="168"/>
      <c r="AD9" s="169">
        <v>1</v>
      </c>
      <c r="AE9" s="169">
        <v>-1</v>
      </c>
      <c r="AF9" s="169">
        <v>-1</v>
      </c>
      <c r="AG9" s="107"/>
      <c r="AH9" s="165"/>
      <c r="AJ9" s="163"/>
      <c r="AN9" s="107">
        <f t="shared" si="8"/>
        <v>3</v>
      </c>
      <c r="AO9" s="113" t="str">
        <f t="shared" si="2"/>
        <v/>
      </c>
      <c r="AP9" s="33" t="str">
        <f t="shared" si="3"/>
        <v/>
      </c>
      <c r="AQ9" s="33" t="str">
        <f>""</f>
        <v/>
      </c>
      <c r="AR9" s="166" t="str">
        <f t="shared" si="4"/>
        <v xml:space="preserve">'N9' </v>
      </c>
      <c r="AS9" s="167" t="str">
        <f t="shared" si="5"/>
        <v/>
      </c>
      <c r="AT9" s="167" t="str">
        <f t="shared" si="6"/>
        <v/>
      </c>
      <c r="AU9" s="170">
        <f t="shared" si="9"/>
        <v>1</v>
      </c>
      <c r="AV9" s="148" t="str">
        <f t="shared" si="10"/>
        <v xml:space="preserve">| Veld 'N9' is verplicht.  </v>
      </c>
      <c r="AW9" s="148" t="str">
        <f t="shared" si="11"/>
        <v/>
      </c>
      <c r="AX9" s="28" t="str">
        <f t="shared" si="12"/>
        <v/>
      </c>
      <c r="AY9" s="31" t="str">
        <f t="shared" si="13"/>
        <v/>
      </c>
    </row>
    <row r="10" spans="1:77" s="28" customFormat="1" ht="14.7" customHeight="1" x14ac:dyDescent="0.3">
      <c r="A10" s="100" t="str">
        <f t="shared" si="7"/>
        <v/>
      </c>
      <c r="B10" s="29"/>
      <c r="C10" s="29"/>
      <c r="D10" s="29" t="s">
        <v>290</v>
      </c>
      <c r="E10" s="29"/>
      <c r="F10" s="29"/>
      <c r="G10" s="29"/>
      <c r="H10" s="29"/>
      <c r="I10" s="29"/>
      <c r="J10" s="29"/>
      <c r="L10" s="55" t="s">
        <v>291</v>
      </c>
      <c r="M10" s="52" t="str">
        <f t="shared" si="1"/>
        <v/>
      </c>
      <c r="N10" s="140">
        <f>N5+N8-N9</f>
        <v>0</v>
      </c>
      <c r="O10" s="140"/>
      <c r="P10" s="150"/>
      <c r="Z10" s="136"/>
      <c r="AB10" s="168">
        <v>1</v>
      </c>
      <c r="AC10" s="168"/>
      <c r="AD10" s="169"/>
      <c r="AE10" s="169">
        <v>-1</v>
      </c>
      <c r="AF10" s="169">
        <v>-1</v>
      </c>
      <c r="AG10" s="107"/>
      <c r="AH10" s="165"/>
      <c r="AJ10" s="163"/>
      <c r="AN10" s="107">
        <f t="shared" si="8"/>
        <v>2</v>
      </c>
      <c r="AO10" s="113" t="str">
        <f t="shared" si="2"/>
        <v/>
      </c>
      <c r="AP10" s="33" t="str">
        <f t="shared" si="3"/>
        <v/>
      </c>
      <c r="AQ10" s="33" t="str">
        <f>""</f>
        <v/>
      </c>
      <c r="AR10" s="166" t="str">
        <f t="shared" si="4"/>
        <v/>
      </c>
      <c r="AS10" s="167" t="str">
        <f t="shared" si="5"/>
        <v/>
      </c>
      <c r="AT10" s="167" t="str">
        <f t="shared" si="6"/>
        <v/>
      </c>
      <c r="AU10" s="170">
        <f t="shared" si="9"/>
        <v>0</v>
      </c>
      <c r="AV10" s="148" t="str">
        <f t="shared" si="10"/>
        <v/>
      </c>
      <c r="AW10" s="148" t="str">
        <f t="shared" si="11"/>
        <v/>
      </c>
      <c r="AX10" s="28" t="str">
        <f t="shared" si="12"/>
        <v/>
      </c>
      <c r="AY10" s="31" t="str">
        <f t="shared" si="13"/>
        <v/>
      </c>
    </row>
    <row r="11" spans="1:77" ht="14.7" customHeight="1" x14ac:dyDescent="0.3">
      <c r="A11" s="35"/>
      <c r="B11" s="58"/>
      <c r="C11" s="35"/>
      <c r="D11" s="58"/>
      <c r="E11" s="35"/>
      <c r="F11" s="58"/>
      <c r="G11" s="35"/>
      <c r="H11" s="58"/>
      <c r="I11" s="35"/>
      <c r="J11" s="58"/>
      <c r="K11" s="35"/>
      <c r="L11" s="58"/>
      <c r="M11" s="35"/>
      <c r="N11" s="35"/>
      <c r="O11" s="58"/>
      <c r="P11" s="58"/>
      <c r="Q11" s="35"/>
      <c r="R11" s="58"/>
      <c r="S11" s="35"/>
      <c r="T11" s="58"/>
      <c r="U11" s="35"/>
      <c r="V11" s="58"/>
      <c r="W11" s="35"/>
      <c r="X11" s="58"/>
      <c r="Y11" s="35"/>
      <c r="Z11" s="59"/>
      <c r="AA11" s="59"/>
      <c r="AB11" s="59"/>
      <c r="AC11" s="59"/>
      <c r="AD11" s="59"/>
      <c r="AE11" s="59"/>
      <c r="AF11" s="59"/>
      <c r="AG11" s="59"/>
      <c r="AH11" s="59"/>
      <c r="AI11" s="59"/>
      <c r="AJ11" s="59"/>
      <c r="AK11" s="59"/>
      <c r="AL11" s="59"/>
      <c r="AM11" s="59"/>
      <c r="AN11" s="59"/>
      <c r="AO11" s="60"/>
      <c r="AP11" s="60"/>
      <c r="AQ11" s="60"/>
      <c r="AR11" s="60"/>
      <c r="AS11" s="60"/>
      <c r="AT11" s="60"/>
      <c r="AU11" s="60"/>
      <c r="AV11" s="59"/>
      <c r="AW11" s="59"/>
      <c r="AX11" s="59" t="s">
        <v>13</v>
      </c>
      <c r="AY11" s="30"/>
    </row>
    <row r="12" spans="1:77" ht="14.7" customHeight="1" x14ac:dyDescent="0.3">
      <c r="B12" s="26"/>
      <c r="C12" s="26"/>
      <c r="D12" s="26"/>
      <c r="E12" s="26"/>
      <c r="F12" s="26"/>
      <c r="G12" s="26"/>
      <c r="H12" s="26"/>
      <c r="I12" s="26"/>
      <c r="J12" s="26"/>
      <c r="L12" s="26"/>
      <c r="M12" s="26"/>
      <c r="N12" s="26"/>
      <c r="O12" s="26"/>
      <c r="P12" s="26"/>
      <c r="AG12" s="26" cm="1">
        <f t="array" ref="AG12">SUMPRODUCT(--((AG5:AG10)&lt;&gt;""))</f>
        <v>0</v>
      </c>
      <c r="AH12" s="26" cm="1">
        <f t="array" ref="AH12">SUMPRODUCT(--((AH5:AH10)&lt;&gt;""))</f>
        <v>0</v>
      </c>
      <c r="AI12" s="26" cm="1">
        <f t="array" ref="AI12">SUMPRODUCT(--((AI5:AI10)&lt;&gt;""))</f>
        <v>0</v>
      </c>
      <c r="AJ12" s="26" cm="1">
        <f t="array" ref="AJ12">SUMPRODUCT(--((AJ5:AJ10)&lt;&gt;""))</f>
        <v>0</v>
      </c>
      <c r="AO12" s="26" cm="1">
        <f t="array" ref="AO12">SUMPRODUCT(--((AO5:AO10)&lt;&gt;""))</f>
        <v>0</v>
      </c>
      <c r="AP12" s="26" cm="1">
        <f t="array" ref="AP12">SUMPRODUCT(--((AP5:AP10)&lt;&gt;""))</f>
        <v>0</v>
      </c>
      <c r="AQ12" s="26"/>
      <c r="AR12" s="26"/>
      <c r="AS12" s="26"/>
      <c r="AT12" s="26"/>
      <c r="AU12" s="26">
        <f>SUM(AU5:AU10)</f>
        <v>3</v>
      </c>
    </row>
    <row r="16" spans="1:77" ht="14.7" customHeight="1" x14ac:dyDescent="0.3">
      <c r="O16" s="46"/>
      <c r="P16" s="46"/>
    </row>
    <row r="17" spans="15:16" ht="14.7" customHeight="1" x14ac:dyDescent="0.3">
      <c r="O17" s="46"/>
      <c r="P17" s="46"/>
    </row>
    <row r="18" spans="15:16" ht="14.7" customHeight="1" x14ac:dyDescent="0.3">
      <c r="O18" s="46"/>
      <c r="P18" s="46"/>
    </row>
    <row r="19" spans="15:16" ht="14.7" customHeight="1" x14ac:dyDescent="0.3">
      <c r="O19" s="46"/>
      <c r="P19" s="46"/>
    </row>
    <row r="20" spans="15:16" ht="14.7" customHeight="1" x14ac:dyDescent="0.3">
      <c r="O20" s="46"/>
      <c r="P20" s="46"/>
    </row>
    <row r="21" spans="15:16" ht="14.7" customHeight="1" x14ac:dyDescent="0.3">
      <c r="O21" s="46"/>
      <c r="P21" s="46"/>
    </row>
    <row r="22" spans="15:16" ht="14.7" customHeight="1" x14ac:dyDescent="0.3">
      <c r="O22" s="46"/>
      <c r="P22" s="46"/>
    </row>
    <row r="23" spans="15:16" ht="14.7" customHeight="1" x14ac:dyDescent="0.3">
      <c r="O23" s="46"/>
      <c r="P23" s="46"/>
    </row>
    <row r="24" spans="15:16" ht="14.7" customHeight="1" x14ac:dyDescent="0.3">
      <c r="O24" s="46"/>
      <c r="P24" s="46"/>
    </row>
    <row r="25" spans="15:16" ht="14.7" customHeight="1" x14ac:dyDescent="0.3">
      <c r="O25" s="46"/>
      <c r="P25" s="46"/>
    </row>
    <row r="26" spans="15:16" ht="14.7" customHeight="1" x14ac:dyDescent="0.3">
      <c r="O26" s="46"/>
      <c r="P26" s="46"/>
    </row>
    <row r="27" spans="15:16" ht="14.7" customHeight="1" x14ac:dyDescent="0.3">
      <c r="O27" s="46"/>
      <c r="P27" s="46"/>
    </row>
    <row r="28" spans="15:16" ht="14.7" customHeight="1" x14ac:dyDescent="0.3">
      <c r="O28" s="46"/>
      <c r="P28" s="46"/>
    </row>
    <row r="29" spans="15:16" ht="14.7" customHeight="1" x14ac:dyDescent="0.3">
      <c r="O29" s="46"/>
      <c r="P29" s="46"/>
    </row>
    <row r="30" spans="15:16" ht="14.7" customHeight="1" x14ac:dyDescent="0.3">
      <c r="O30" s="46"/>
      <c r="P30" s="46"/>
    </row>
    <row r="31" spans="15:16" ht="14.7" customHeight="1" x14ac:dyDescent="0.3">
      <c r="O31" s="46"/>
      <c r="P31" s="46"/>
    </row>
    <row r="32" spans="15:16" ht="14.7" customHeight="1" x14ac:dyDescent="0.3">
      <c r="O32" s="46"/>
      <c r="P32" s="46"/>
    </row>
    <row r="33" spans="15:16" ht="14.7" customHeight="1" x14ac:dyDescent="0.3">
      <c r="O33" s="46"/>
      <c r="P33" s="46"/>
    </row>
    <row r="34" spans="15:16" ht="14.7" customHeight="1" x14ac:dyDescent="0.3">
      <c r="O34" s="46"/>
      <c r="P34" s="46"/>
    </row>
    <row r="35" spans="15:16" ht="14.7" customHeight="1" x14ac:dyDescent="0.3">
      <c r="O35" s="46"/>
      <c r="P35" s="46"/>
    </row>
    <row r="36" spans="15:16" ht="14.7" customHeight="1" x14ac:dyDescent="0.3">
      <c r="O36" s="46"/>
      <c r="P36" s="46"/>
    </row>
    <row r="37" spans="15:16" ht="14.7" customHeight="1" x14ac:dyDescent="0.3">
      <c r="O37" s="46"/>
      <c r="P37" s="46"/>
    </row>
    <row r="38" spans="15:16" ht="14.7" customHeight="1" x14ac:dyDescent="0.3">
      <c r="O38" s="46"/>
      <c r="P38" s="46"/>
    </row>
    <row r="39" spans="15:16" ht="14.7" customHeight="1" x14ac:dyDescent="0.3">
      <c r="O39" s="46"/>
      <c r="P39" s="46"/>
    </row>
    <row r="40" spans="15:16" ht="14.7" customHeight="1" x14ac:dyDescent="0.3">
      <c r="O40" s="46"/>
      <c r="P40" s="46"/>
    </row>
  </sheetData>
  <sheetProtection algorithmName="SHA-512" hashValue="Bc9TWQopx8gzqy/exSpdjoi4sUOnusrgduClGFuR4cUBF++nnGaknZDo/Hl6Et1fpBdfkjUFUGTuxAkv15l2dw==" saltValue="pxk8wgAdWUtu/BPC7v899g==" spinCount="100000" sheet="1" objects="1" scenarios="1" selectLockedCells="1"/>
  <mergeCells count="1">
    <mergeCell ref="B2:K3"/>
  </mergeCells>
  <conditionalFormatting sqref="B5:X10">
    <cfRule type="expression" dxfId="47" priority="1494">
      <formula>$AN5=1</formula>
    </cfRule>
  </conditionalFormatting>
  <conditionalFormatting sqref="C5:W10">
    <cfRule type="expression" dxfId="46" priority="1495">
      <formula>$AN5=2</formula>
    </cfRule>
  </conditionalFormatting>
  <conditionalFormatting sqref="D5:V10">
    <cfRule type="expression" dxfId="45" priority="1496">
      <formula>$AN5=3</formula>
    </cfRule>
  </conditionalFormatting>
  <conditionalFormatting sqref="E5:U10">
    <cfRule type="expression" dxfId="44" priority="1497">
      <formula>$AN5=4</formula>
    </cfRule>
  </conditionalFormatting>
  <conditionalFormatting sqref="F5:T10">
    <cfRule type="expression" dxfId="43" priority="1506">
      <formula>$AN5=5</formula>
    </cfRule>
  </conditionalFormatting>
  <conditionalFormatting sqref="G5:S10">
    <cfRule type="expression" dxfId="42" priority="1507">
      <formula>$AN5=6</formula>
    </cfRule>
  </conditionalFormatting>
  <conditionalFormatting sqref="H5:R10">
    <cfRule type="expression" dxfId="41" priority="1508">
      <formula>$AN5=7</formula>
    </cfRule>
  </conditionalFormatting>
  <conditionalFormatting sqref="I5:Q10">
    <cfRule type="expression" dxfId="40" priority="1509">
      <formula>$AN5=8</formula>
    </cfRule>
  </conditionalFormatting>
  <conditionalFormatting sqref="M5:P10">
    <cfRule type="expression" dxfId="39" priority="19">
      <formula>AND(AC5=1, M5="")</formula>
    </cfRule>
    <cfRule type="expression" dxfId="38" priority="1483">
      <formula>AND($AN5&lt;&gt;"", AC5=1, M5&lt;&gt;"")</formula>
    </cfRule>
    <cfRule type="expression" dxfId="37" priority="1484">
      <formula>AND($AN5&lt;&gt;"", AC5=0, _xlfn.ISFORMULA(M5)=FALSE)</formula>
    </cfRule>
    <cfRule type="expression" dxfId="36" priority="1489">
      <formula>AC5=-1</formula>
    </cfRule>
  </conditionalFormatting>
  <conditionalFormatting sqref="N5:P10">
    <cfRule type="expression" dxfId="35" priority="1">
      <formula>AO5&lt;&gt;""</formula>
    </cfRule>
    <cfRule type="expression" dxfId="34" priority="2">
      <formula>AH5&lt;&gt;""</formula>
    </cfRule>
    <cfRule type="expression" dxfId="33" priority="9">
      <formula>AK5&lt;&gt;""</formula>
    </cfRule>
  </conditionalFormatting>
  <conditionalFormatting sqref="Z5:AM10">
    <cfRule type="expression" dxfId="32" priority="1492">
      <formula>NOT(ISBLANK(Z5))</formula>
    </cfRule>
  </conditionalFormatting>
  <conditionalFormatting sqref="AN5:AX10">
    <cfRule type="expression" dxfId="31" priority="8">
      <formula>NOT(_xlfn.ISFORMULA(AN5))</formula>
    </cfRule>
  </conditionalFormatting>
  <conditionalFormatting sqref="AY5:AY10">
    <cfRule type="expression" dxfId="30" priority="1491">
      <formula>$AX5&lt;&gt;""</formula>
    </cfRule>
  </conditionalFormatting>
  <conditionalFormatting sqref="AY5:BY10">
    <cfRule type="expression" dxfId="29" priority="1490">
      <formula>$AW5&lt;&gt;""</formula>
    </cfRule>
  </conditionalFormatting>
  <pageMargins left="0.70866141732283472" right="0.70866141732283472" top="0.74803149606299213" bottom="0.74803149606299213" header="0.31496062992125984" footer="0.31496062992125984"/>
  <pageSetup paperSize="9" scale="23" fitToHeight="0" orientation="portrait" r:id="rId1"/>
  <headerFooter>
    <oddHeader>&amp;L&amp;G&amp;R&amp;A</oddHeader>
    <oddFooter>Pagina &amp;P van &amp;N</oddFooter>
  </headerFooter>
  <ignoredErrors>
    <ignoredError sqref="L10"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BC89-C7F4-48DD-8555-A0E6F9E9EBA4}">
  <sheetPr codeName="Blad8">
    <pageSetUpPr fitToPage="1"/>
  </sheetPr>
  <dimension ref="A1:CS76"/>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8.6640625" defaultRowHeight="14.7" customHeight="1" x14ac:dyDescent="0.3"/>
  <cols>
    <col min="1" max="1" width="2.44140625" style="177" customWidth="1"/>
    <col min="2" max="2" width="1.33203125" style="202" hidden="1" customWidth="1"/>
    <col min="3" max="4" width="1.33203125" style="62" customWidth="1"/>
    <col min="5" max="9" width="1.33203125" style="202" customWidth="1"/>
    <col min="10" max="10" width="34.6640625" style="202" customWidth="1"/>
    <col min="11" max="11" width="13.33203125" style="177" customWidth="1"/>
    <col min="12" max="12" width="9.33203125" style="203" customWidth="1"/>
    <col min="13" max="14" width="14.33203125" style="175" customWidth="1"/>
    <col min="15" max="16" width="14.33203125" style="176" customWidth="1"/>
    <col min="17" max="18" width="14.33203125" style="175" customWidth="1"/>
    <col min="19" max="20" width="14.33203125" style="176" customWidth="1"/>
    <col min="21" max="21" width="1.33203125" style="177" customWidth="1"/>
    <col min="22" max="23" width="1.33203125" style="177" hidden="1" customWidth="1"/>
    <col min="24" max="24" width="2.44140625" style="177" hidden="1" customWidth="1"/>
    <col min="25" max="52" width="9" style="177" hidden="1" customWidth="1"/>
    <col min="53" max="67" width="9" style="48" hidden="1" customWidth="1"/>
    <col min="68" max="70" width="9" style="177" hidden="1" customWidth="1"/>
    <col min="71" max="71" width="2.44140625" style="24" customWidth="1"/>
    <col min="72" max="16384" width="8.6640625" style="177"/>
  </cols>
  <sheetData>
    <row r="1" spans="1:97" ht="24" customHeight="1" x14ac:dyDescent="0.3">
      <c r="A1" s="174"/>
      <c r="B1" s="44"/>
      <c r="C1" s="44"/>
      <c r="D1" s="44"/>
      <c r="E1" s="44"/>
      <c r="F1" s="44"/>
      <c r="G1" s="44"/>
      <c r="H1" s="44"/>
      <c r="I1" s="44"/>
      <c r="J1" s="44"/>
      <c r="Y1" s="131" t="str">
        <f>IF(Structuur_werking&lt;&gt;"",
IF(SUM($AJ$48:$AQ$48, $BA$48:$BG$48)=1,
    Fout_zonder_rij_enkel&amp;IF($BO$48&lt;&gt;0, " Vul resterende "&amp;BO48&amp;" verplichte velden in.", ""),
    IF(SUM($AJ$48:$AQ$48, $BA$48:$BG$48)&gt;1,
        SUM($AJ$48:$AQ$48, $BA$48:$BG$48)&amp;Fout_zonder_rij_meer&amp;IF($BO$48&lt;&gt;0, " Vul resterende "&amp;BO48&amp;" verplichte velden in.", ""),
        IF($BO$48&lt;&gt;0, "Vul resterende "&amp;BO48&amp;" verplichte velden in.", "")
    )
),
"Selecteer de financiële structuur van uw werking in veld 'C12' op blad 'Organisatiekenmerken' vooraleer u de tabel onderaan invult.")</f>
        <v>Selecteer de financiële structuur van uw werking in veld 'C12' op blad 'Organisatiekenmerken' vooraleer u de tabel onderaan invult.</v>
      </c>
      <c r="Z1" s="269" t="str">
        <f>IF(Structuur_werking&lt;&gt;"", IF(Structuur_werking=Structuur_werking_enkel, "ⓘ Bij financiële inbreng alleen door de uitvoerende organisatie zijn enkel kolommen 'N', 'O' en 'P' van toepassing.", ""), "")</f>
        <v/>
      </c>
    </row>
    <row r="2" spans="1:97" s="180" customFormat="1" ht="9.6" customHeight="1" x14ac:dyDescent="0.3">
      <c r="B2" s="75"/>
      <c r="C2" s="285" t="str">
        <f>"WERKNEMERS EIND "&amp;Datum_werkingsjaar</f>
        <v>WERKNEMERS EIND 2024</v>
      </c>
      <c r="D2" s="285"/>
      <c r="E2" s="285"/>
      <c r="F2" s="285"/>
      <c r="G2" s="285"/>
      <c r="H2" s="285"/>
      <c r="I2" s="285"/>
      <c r="J2" s="285"/>
      <c r="K2" s="285"/>
      <c r="L2" s="285"/>
      <c r="M2" s="138"/>
      <c r="N2" s="135"/>
      <c r="O2" s="138"/>
      <c r="P2" s="135"/>
      <c r="Q2" s="138"/>
      <c r="R2" s="135"/>
      <c r="S2" s="138"/>
      <c r="T2" s="135"/>
      <c r="Y2" s="101" t="s">
        <v>324</v>
      </c>
      <c r="Z2" s="177"/>
      <c r="AB2"/>
      <c r="AC2"/>
      <c r="AD2"/>
      <c r="AE2"/>
      <c r="AF2"/>
      <c r="AG2"/>
      <c r="AH2"/>
      <c r="AI2"/>
      <c r="AJ2"/>
      <c r="AK2"/>
      <c r="AL2"/>
      <c r="AM2"/>
      <c r="AN2"/>
      <c r="AO2"/>
      <c r="AP2"/>
      <c r="AQ2"/>
      <c r="AR2"/>
      <c r="AS2"/>
      <c r="AT2"/>
      <c r="AU2"/>
      <c r="AV2"/>
      <c r="AW2"/>
      <c r="AX2"/>
      <c r="AY2"/>
      <c r="AZ2" s="101" t="s">
        <v>325</v>
      </c>
      <c r="BA2" s="48"/>
      <c r="BB2" s="48"/>
      <c r="BC2" s="48"/>
      <c r="BD2" s="48"/>
      <c r="BE2" s="48"/>
      <c r="BF2" s="48"/>
      <c r="BG2" s="48"/>
      <c r="BH2" s="48"/>
      <c r="BI2" s="48"/>
      <c r="BJ2" s="48"/>
      <c r="BK2" s="48"/>
      <c r="BL2" s="48"/>
      <c r="BM2" s="48"/>
      <c r="BN2" s="48"/>
      <c r="BO2" s="48"/>
      <c r="BP2" s="177"/>
      <c r="BQ2" s="177"/>
      <c r="BR2" s="177"/>
      <c r="BS2" s="24"/>
    </row>
    <row r="3" spans="1:97" s="180" customFormat="1" ht="14.1" customHeight="1" x14ac:dyDescent="0.3">
      <c r="B3" s="75"/>
      <c r="C3" s="285"/>
      <c r="D3" s="285"/>
      <c r="E3" s="285"/>
      <c r="F3" s="285"/>
      <c r="G3" s="285"/>
      <c r="H3" s="285"/>
      <c r="I3" s="285"/>
      <c r="J3" s="285"/>
      <c r="K3" s="285"/>
      <c r="L3" s="285"/>
      <c r="M3" s="289" t="str">
        <f>IF(Structuur_werking&lt;&gt;"", "Eigen rechtspersoon", "")</f>
        <v/>
      </c>
      <c r="N3" s="289"/>
      <c r="O3" s="289"/>
      <c r="P3" s="290"/>
      <c r="Q3" s="291" t="str">
        <f>IF(Structuur_werking&lt;&gt;"", IF(Structuur_werking&lt;&gt;Structuur_werking_dubbel, "n.v.t.", "Andere rechtspersoon"), "")</f>
        <v/>
      </c>
      <c r="R3" s="289"/>
      <c r="S3" s="289"/>
      <c r="T3" s="289"/>
      <c r="Y3" s="179" t="s">
        <v>321</v>
      </c>
      <c r="Z3" s="177"/>
      <c r="AA3" s="179" t="s">
        <v>98</v>
      </c>
      <c r="AB3" s="179" t="s">
        <v>300</v>
      </c>
      <c r="AD3" s="177"/>
      <c r="AE3" s="177"/>
      <c r="AF3" s="177"/>
      <c r="AH3" s="177"/>
      <c r="AI3" s="177"/>
      <c r="AJ3" s="179" t="s">
        <v>316</v>
      </c>
      <c r="AM3" s="177"/>
      <c r="AN3" s="177"/>
      <c r="AQ3" s="204"/>
      <c r="AR3" s="177" t="s">
        <v>312</v>
      </c>
      <c r="AS3" s="177"/>
      <c r="AT3" s="177"/>
      <c r="AU3" s="177"/>
      <c r="AV3" s="177"/>
      <c r="AW3" s="177"/>
      <c r="AX3" s="177"/>
      <c r="AY3" s="177"/>
      <c r="AZ3" s="179"/>
      <c r="BA3" s="205" t="s">
        <v>299</v>
      </c>
      <c r="BC3" s="48"/>
      <c r="BD3" s="48"/>
      <c r="BF3" s="48"/>
      <c r="BG3" s="48"/>
      <c r="BH3" s="111" t="s">
        <v>323</v>
      </c>
      <c r="BI3" s="48"/>
      <c r="BJ3" s="48"/>
      <c r="BK3" s="48"/>
      <c r="BL3" s="48"/>
      <c r="BM3" s="48"/>
      <c r="BN3" s="48"/>
      <c r="BO3" s="48"/>
      <c r="BP3" s="206"/>
      <c r="BQ3" s="206"/>
      <c r="BR3" s="179"/>
      <c r="BS3" s="24"/>
    </row>
    <row r="4" spans="1:97" s="72" customFormat="1" ht="14.7" customHeight="1" x14ac:dyDescent="0.3">
      <c r="A4" s="63"/>
      <c r="B4" s="63"/>
      <c r="C4" s="64" t="s">
        <v>353</v>
      </c>
      <c r="D4" s="64"/>
      <c r="E4" s="64"/>
      <c r="F4" s="64"/>
      <c r="G4" s="64"/>
      <c r="H4" s="64"/>
      <c r="I4" s="64"/>
      <c r="J4" s="64"/>
      <c r="K4" s="63"/>
      <c r="L4" s="64" t="s">
        <v>0</v>
      </c>
      <c r="M4" s="65" t="str">
        <f>IF(Structuur_werking&lt;&gt;"", "Voltijds + deeltijds", "")</f>
        <v/>
      </c>
      <c r="N4" s="65" t="str">
        <f>IF(Structuur_werking&lt;&gt;"", "Voltijds", "")</f>
        <v/>
      </c>
      <c r="O4" s="65" t="str">
        <f>IF(Structuur_werking&lt;&gt;"", "Deeltijds", "")</f>
        <v/>
      </c>
      <c r="P4" s="65" t="str">
        <f>IF(Structuur_werking&lt;&gt;"", "Vte", "")</f>
        <v/>
      </c>
      <c r="Q4" s="65" t="str">
        <f>IF(Structuur_werking&lt;&gt;"", IF(Structuur_werking&lt;&gt;Structuur_werking_dubbel, "", "Voltijds + deeltijds"), "")</f>
        <v/>
      </c>
      <c r="R4" s="66" t="str">
        <f>IF(Structuur_werking&lt;&gt;"", IF(Structuur_werking&lt;&gt;Structuur_werking_dubbel, "", "Voltijds"), "")</f>
        <v/>
      </c>
      <c r="S4" s="66" t="str">
        <f>IF(Structuur_werking&lt;&gt;"", IF(Structuur_werking&lt;&gt;Structuur_werking_dubbel, "", "Deeltijds"), "")</f>
        <v/>
      </c>
      <c r="T4" s="66" t="str">
        <f>IF(Structuur_werking&lt;&gt;"", IF(Structuur_werking&lt;&gt;Structuur_werking_dubbel, "", "Vte"), "")</f>
        <v/>
      </c>
      <c r="U4" s="63"/>
      <c r="V4" s="63"/>
      <c r="W4" s="63"/>
      <c r="X4" s="63"/>
      <c r="Y4" s="106"/>
      <c r="Z4" s="68"/>
      <c r="AA4" s="106" t="str">
        <f>"""+"" én ""-"""</f>
        <v>"+" én "-"</v>
      </c>
      <c r="AB4" s="106" t="str">
        <f t="shared" ref="AB4:AI4" si="0">SUBSTITUTE(ADDRESS(1, COLUMN(M4), 4, 1), "1", "")</f>
        <v>M</v>
      </c>
      <c r="AC4" s="68" t="str">
        <f t="shared" si="0"/>
        <v>N</v>
      </c>
      <c r="AD4" s="68" t="str">
        <f t="shared" si="0"/>
        <v>O</v>
      </c>
      <c r="AE4" s="68" t="str">
        <f t="shared" si="0"/>
        <v>P</v>
      </c>
      <c r="AF4" s="68" t="str">
        <f t="shared" si="0"/>
        <v>Q</v>
      </c>
      <c r="AG4" s="68" t="str">
        <f t="shared" si="0"/>
        <v>R</v>
      </c>
      <c r="AH4" s="68" t="str">
        <f t="shared" si="0"/>
        <v>S</v>
      </c>
      <c r="AI4" s="68" t="str">
        <f t="shared" si="0"/>
        <v>T</v>
      </c>
      <c r="AJ4" s="106" t="str">
        <f t="shared" ref="AJ4:AQ4" si="1">SUBSTITUTE(ADDRESS(1, COLUMN(M4), 4, 1), "1", "")</f>
        <v>M</v>
      </c>
      <c r="AK4" s="68" t="str">
        <f t="shared" si="1"/>
        <v>N</v>
      </c>
      <c r="AL4" s="68" t="str">
        <f t="shared" si="1"/>
        <v>O</v>
      </c>
      <c r="AM4" s="68" t="str">
        <f t="shared" si="1"/>
        <v>P</v>
      </c>
      <c r="AN4" s="68" t="str">
        <f t="shared" si="1"/>
        <v>Q</v>
      </c>
      <c r="AO4" s="68" t="str">
        <f t="shared" si="1"/>
        <v>R</v>
      </c>
      <c r="AP4" s="68" t="str">
        <f t="shared" si="1"/>
        <v>S</v>
      </c>
      <c r="AQ4" s="162" t="str">
        <f t="shared" si="1"/>
        <v>T</v>
      </c>
      <c r="AR4" s="68" t="str">
        <f t="shared" ref="AR4:AT4" si="2">SUBSTITUTE(ADDRESS(1, COLUMN(M4), 4, 1), "1", "")</f>
        <v>M</v>
      </c>
      <c r="AS4" s="68" t="str">
        <f t="shared" si="2"/>
        <v>N</v>
      </c>
      <c r="AT4" s="68" t="str">
        <f t="shared" si="2"/>
        <v>O</v>
      </c>
      <c r="AU4" s="68" t="str">
        <f>SUBSTITUTE(ADDRESS(1, COLUMN(P4), 4, 1), "1", "")</f>
        <v>P</v>
      </c>
      <c r="AV4" s="68" t="str">
        <f>SUBSTITUTE(ADDRESS(1, COLUMN(Q4), 4, 1), "1", "")</f>
        <v>Q</v>
      </c>
      <c r="AW4" s="68" t="str">
        <f>SUBSTITUTE(ADDRESS(1, COLUMN(R4), 4, 1), "1", "")</f>
        <v>R</v>
      </c>
      <c r="AX4" s="68" t="str">
        <f>SUBSTITUTE(ADDRESS(1, COLUMN(S4), 4, 1), "1", "")</f>
        <v>S</v>
      </c>
      <c r="AY4" s="68" t="str">
        <f>SUBSTITUTE(ADDRESS(1, COLUMN(T4), 4, 1), "1", "")</f>
        <v>T</v>
      </c>
      <c r="AZ4" s="106" t="s">
        <v>1</v>
      </c>
      <c r="BA4" s="112" t="str">
        <f t="shared" ref="BA4:BG4" si="3">SUBSTITUTE(ADDRESS(1, COLUMN(N4), 4, 1), "1", "")</f>
        <v>N</v>
      </c>
      <c r="BB4" s="70" t="str">
        <f t="shared" si="3"/>
        <v>O</v>
      </c>
      <c r="BC4" s="70" t="str">
        <f t="shared" si="3"/>
        <v>P</v>
      </c>
      <c r="BD4" s="70" t="str">
        <f t="shared" si="3"/>
        <v>Q</v>
      </c>
      <c r="BE4" s="70" t="str">
        <f t="shared" si="3"/>
        <v>R</v>
      </c>
      <c r="BF4" s="70" t="str">
        <f t="shared" si="3"/>
        <v>S</v>
      </c>
      <c r="BG4" s="70" t="str">
        <f t="shared" si="3"/>
        <v>T</v>
      </c>
      <c r="BH4" s="112" t="str">
        <f t="shared" ref="BH4:BI4" si="4">SUBSTITUTE(ADDRESS(1, COLUMN(N4), 4, 1), "1", "")</f>
        <v>N</v>
      </c>
      <c r="BI4" s="70" t="str">
        <f t="shared" si="4"/>
        <v>O</v>
      </c>
      <c r="BJ4" s="70" t="str">
        <f>SUBSTITUTE(ADDRESS(1, COLUMN(P4), 4, 1), "1", "")</f>
        <v>P</v>
      </c>
      <c r="BK4" s="70" t="str">
        <f>SUBSTITUTE(ADDRESS(1, COLUMN(Q4), 4, 1), "1", "")</f>
        <v>Q</v>
      </c>
      <c r="BL4" s="70" t="str">
        <f>SUBSTITUTE(ADDRESS(1, COLUMN(R4), 4, 1), "1", "")</f>
        <v>R</v>
      </c>
      <c r="BM4" s="70" t="str">
        <f>SUBSTITUTE(ADDRESS(1, COLUMN(S4), 4, 1), "1", "")</f>
        <v>S</v>
      </c>
      <c r="BN4" s="70" t="str">
        <f>SUBSTITUTE(ADDRESS(1, COLUMN(T4), 4, 1), "1", "")</f>
        <v>T</v>
      </c>
      <c r="BO4" s="149" t="s">
        <v>319</v>
      </c>
      <c r="BP4" s="147" t="s">
        <v>318</v>
      </c>
      <c r="BQ4" s="149" t="s">
        <v>32</v>
      </c>
      <c r="BR4" s="68" t="s">
        <v>33</v>
      </c>
      <c r="BS4" s="71"/>
      <c r="CS4" s="133" t="s">
        <v>151</v>
      </c>
    </row>
    <row r="5" spans="1:97" ht="14.7" customHeight="1" x14ac:dyDescent="0.3">
      <c r="B5" s="177"/>
      <c r="C5" s="177"/>
      <c r="D5" s="177"/>
      <c r="E5" s="177"/>
      <c r="F5" s="177"/>
      <c r="G5" s="177"/>
      <c r="H5" s="177"/>
      <c r="I5" s="177"/>
      <c r="J5" s="177"/>
      <c r="L5" s="177"/>
      <c r="M5" s="177"/>
      <c r="N5" s="177"/>
      <c r="O5" s="177"/>
      <c r="P5" s="177"/>
      <c r="Q5" s="177"/>
      <c r="R5" s="177"/>
      <c r="S5" s="177"/>
      <c r="T5" s="177"/>
      <c r="BA5" s="177"/>
      <c r="BB5" s="177"/>
      <c r="BC5" s="177"/>
      <c r="BD5" s="177"/>
      <c r="BE5" s="177"/>
      <c r="BF5" s="177"/>
      <c r="BG5" s="177"/>
      <c r="BH5" s="177"/>
      <c r="BI5" s="177"/>
      <c r="BJ5" s="177"/>
      <c r="BK5" s="177"/>
      <c r="BL5" s="177"/>
      <c r="BM5" s="177"/>
      <c r="BN5" s="177"/>
      <c r="BO5" s="177"/>
      <c r="BS5" s="177"/>
    </row>
    <row r="6" spans="1:97" ht="14.7" customHeight="1" x14ac:dyDescent="0.3">
      <c r="C6" s="145" t="s">
        <v>351</v>
      </c>
      <c r="F6" s="177"/>
      <c r="G6" s="177"/>
      <c r="H6" s="177"/>
      <c r="I6" s="177"/>
      <c r="J6" s="177"/>
      <c r="L6" s="177"/>
      <c r="M6" s="177"/>
      <c r="N6" s="177"/>
      <c r="O6" s="177"/>
      <c r="P6" s="177"/>
      <c r="Q6" s="177"/>
      <c r="R6" s="177"/>
      <c r="S6" s="177"/>
      <c r="T6" s="177"/>
      <c r="BA6" s="177"/>
      <c r="BB6" s="177"/>
      <c r="BC6" s="177"/>
      <c r="BD6" s="177"/>
      <c r="BE6" s="177"/>
      <c r="BF6" s="177"/>
      <c r="BG6" s="177"/>
      <c r="BH6" s="177"/>
      <c r="BI6" s="177"/>
      <c r="BJ6" s="177"/>
      <c r="BK6" s="177"/>
      <c r="BL6" s="177"/>
      <c r="BM6" s="177"/>
      <c r="BN6" s="177"/>
      <c r="BO6" s="177"/>
      <c r="BS6" s="177"/>
    </row>
    <row r="7" spans="1:97" ht="7.2" customHeight="1" x14ac:dyDescent="0.3">
      <c r="B7" s="177"/>
      <c r="C7" s="177"/>
      <c r="D7" s="177"/>
      <c r="E7" s="177"/>
      <c r="F7" s="177"/>
      <c r="G7" s="177"/>
      <c r="H7" s="177"/>
      <c r="I7" s="177"/>
      <c r="J7" s="177"/>
      <c r="L7" s="177"/>
      <c r="M7" s="177"/>
      <c r="N7" s="177"/>
      <c r="O7" s="177"/>
      <c r="P7" s="177"/>
      <c r="Q7" s="177"/>
      <c r="R7" s="177"/>
      <c r="S7" s="177"/>
      <c r="T7" s="177"/>
      <c r="BA7" s="177"/>
      <c r="BB7" s="177"/>
      <c r="BC7" s="177"/>
      <c r="BD7" s="177"/>
      <c r="BE7" s="177"/>
      <c r="BF7" s="177"/>
      <c r="BG7" s="177"/>
      <c r="BH7" s="177"/>
      <c r="BI7" s="177"/>
      <c r="BJ7" s="177"/>
      <c r="BK7" s="177"/>
      <c r="BL7" s="177"/>
      <c r="BM7" s="177"/>
      <c r="BN7" s="177"/>
      <c r="BO7" s="177"/>
      <c r="BS7" s="177"/>
    </row>
    <row r="8" spans="1:97" s="185" customFormat="1" ht="14.7" customHeight="1" x14ac:dyDescent="0.3">
      <c r="A8" s="100" t="str">
        <f t="shared" ref="A8:A16" si="5">IF(OR(AN8&lt;&gt;"", BQ8&lt;&gt;""), "✘", "")</f>
        <v/>
      </c>
      <c r="B8" s="172"/>
      <c r="C8" s="172"/>
      <c r="D8" s="185" t="s">
        <v>352</v>
      </c>
      <c r="G8" s="212"/>
      <c r="H8" s="212"/>
      <c r="I8" s="212"/>
      <c r="J8" s="212"/>
      <c r="K8" s="212"/>
      <c r="L8" s="196">
        <v>105</v>
      </c>
      <c r="M8" s="213">
        <f>SUM(N8:O8)</f>
        <v>0</v>
      </c>
      <c r="N8" s="224"/>
      <c r="O8" s="224"/>
      <c r="P8" s="219"/>
      <c r="Q8" s="213">
        <f>SUM(R8:S8)</f>
        <v>0</v>
      </c>
      <c r="R8" s="224"/>
      <c r="S8" s="217"/>
      <c r="T8" s="219"/>
      <c r="Y8" s="207"/>
      <c r="AA8" s="208"/>
      <c r="AB8" s="208">
        <f>IF(Structuur_werking&lt;&gt;"", 0, -1)</f>
        <v>-1</v>
      </c>
      <c r="AC8" s="209">
        <f>IF(Structuur_werking&lt;&gt;"", 1, -1)</f>
        <v>-1</v>
      </c>
      <c r="AD8" s="209">
        <f>IF(Structuur_werking&lt;&gt;"", 1, -1)</f>
        <v>-1</v>
      </c>
      <c r="AE8" s="209">
        <f>IF(Structuur_werking&lt;&gt;"", 1, -1)</f>
        <v>-1</v>
      </c>
      <c r="AF8" s="209">
        <f>IF(Structuur_werking&lt;&gt;Structuur_werking_dubbel, -1, 0)</f>
        <v>-1</v>
      </c>
      <c r="AG8" s="209">
        <f>IF(Structuur_werking=Structuur_werking_dubbel, IF(R8&lt;&gt;"", 0, 1), -1)</f>
        <v>-1</v>
      </c>
      <c r="AH8" s="209">
        <f>IF(Structuur_werking=Structuur_werking_dubbel, IF(S8&lt;&gt;"", 0, 1), -1)</f>
        <v>-1</v>
      </c>
      <c r="AI8" s="209">
        <f>IF(Structuur_werking=Structuur_werking_dubbel, IF(T8&lt;&gt;"", 0, 1), -1)</f>
        <v>-1</v>
      </c>
      <c r="AJ8" s="187"/>
      <c r="AK8" s="185" t="str">
        <f>IF(N8&lt;&gt;"", IF(ISTEXT(N8), IFERROR(IF(SEARCH(".", N8)&lt;&gt;0, "| Veld '"&amp;AK$4&amp;ROW()&amp;"': "&amp;Fout_punt), "| Veld '"&amp;AK$4&amp;ROW()&amp;"': "&amp;Fout_geen_getal),
IF(N8&lt;0, "| Veld '"&amp;AK$4&amp;ROW()&amp;"': Dit getal mag niet negatief zijn.  ",
IF((N8-ROUND(N8, 0))&lt;&gt;0, "| Veld '"&amp;AK$4&amp;ROW()&amp;"': Dit getal moet geheel zijn.  ", ""))), "")</f>
        <v/>
      </c>
      <c r="AL8" s="185" t="str">
        <f>IF(O8&lt;&gt;"", IF(ISTEXT(O8), IFERROR(IF(SEARCH(".", O8)&lt;&gt;0, "| Veld '"&amp;AL$4&amp;ROW()&amp;"': "&amp;Fout_punt), "| Veld '"&amp;AL$4&amp;ROW()&amp;"': "&amp;Fout_geen_getal),
IF(O8&lt;0, "| Veld '"&amp;AL$4&amp;ROW()&amp;"': Dit getal mag niet negatief zijn.  ",
IF((O8-ROUND(O8, 0))&lt;&gt;0, "| Veld '"&amp;AL$4&amp;ROW()&amp;"': Dit getal moet geheel zijn.  ", ""))), "")</f>
        <v/>
      </c>
      <c r="AM8" s="185" t="str">
        <f>IF(P8&lt;&gt;"", IF(ISTEXT(P8), IFERROR(IF(SEARCH(".", P8)&lt;&gt;0, "| Veld '"&amp;AM$4&amp;ROW()&amp;"': "&amp;Fout_punt), "| Veld '"&amp;AM$4&amp;ROW()&amp;"': "&amp;Fout_geen_getal),
IF(P8&lt;0, "| Veld '"&amp;AM$4&amp;ROW()&amp;"': Dit getal mag niet negatief zijn.  ",
    IF(M8&lt;&gt;"",
        IF(P8&gt;M8,
             "| Veld '"&amp;$AQ$4&amp;ROW()&amp;"': Het aantal vte's mag niet groter zijn dan het aantal personen ("&amp;M8&amp;") in veld '"&amp;$AN$4&amp;ROW()&amp;"'.  ",
             ""
        ),
        ""
    )
)), "")</f>
        <v/>
      </c>
      <c r="AO8" s="185" t="str">
        <f>IF(R8&lt;&gt;"", IF(ISTEXT(R8), IFERROR(IF(SEARCH(".", R8)&lt;&gt;0, "| Veld '"&amp;AO$4&amp;ROW()&amp;"': "&amp;Fout_punt), "| Veld '"&amp;AO$4&amp;ROW()&amp;"': "&amp;Fout_geen_getal),
IF(R8&lt;0, "| Veld '"&amp;AO$4&amp;ROW()&amp;"': Dit getal mag niet negatief zijn.  ",
IF((R8-ROUND(R8, 0))&lt;&gt;0, "| Veld '"&amp;AO$4&amp;ROW()&amp;"': Dit getal moet geheel zijn.  ", ""))), "")</f>
        <v/>
      </c>
      <c r="AP8" s="185" t="str">
        <f>IF(S8&lt;&gt;"", IF(ISTEXT(S8), IFERROR(IF(SEARCH(".", S8)&lt;&gt;0, "| Veld '"&amp;AP$4&amp;ROW()&amp;"': "&amp;Fout_punt), "| Veld '"&amp;AP$4&amp;ROW()&amp;"': "&amp;Fout_geen_getal),
IF(S8&lt;0, "| Veld '"&amp;AP$4&amp;ROW()&amp;"': Dit getal mag niet negatief zijn.  ",
IF((S8-ROUND(S8, 0))&lt;&gt;0, "| Veld '"&amp;AP$4&amp;ROW()&amp;"': Dit getal moet geheel zijn.  ", ""))), "")</f>
        <v/>
      </c>
      <c r="AQ8" s="210" t="str">
        <f>IF(T8&lt;&gt;"", IF(ISTEXT(T8), IFERROR(IF(SEARCH(".", T8)&lt;&gt;0, "| Veld '"&amp;AQ$4&amp;ROW()&amp;"': "&amp;Fout_punt), "| Veld '"&amp;AQ$4&amp;ROW()&amp;"': "&amp;Fout_geen_getal),
IF(T8&lt;0, "| Veld '"&amp;AQ$4&amp;ROW()&amp;"': Dit getal mag niet negatief zijn.  ",
    IF(Q8&lt;&gt;"",
        IF(T8&gt;Q8,
             "| Veld '"&amp;$AQ$4&amp;ROW()&amp;"': Het aantal vte's mag niet groter zijn dan het aantal personen ("&amp;Q8&amp;") in veld '"&amp;$AN$4&amp;ROW()&amp;"'.  ",
             ""
        ),
        ""
    )
)), "")</f>
        <v/>
      </c>
      <c r="AZ8" s="187">
        <f t="shared" ref="AZ8:AZ45" si="6">IF(L8&lt;&gt;"", IF(C8&lt;&gt;"",1,IF(D8&lt;&gt;"",2,IF(E8&lt;&gt;"",3,IF(F8&lt;&gt;"",4,IF(G8&lt;&gt;"",5,IF(H8&lt;&gt;"",6,IF(I8&lt;&gt;"",7,IF(J8&lt;&gt;"",8)))))))), "")</f>
        <v>2</v>
      </c>
      <c r="BA8" s="113"/>
      <c r="BB8" s="33"/>
      <c r="BC8" s="33"/>
      <c r="BD8" s="33"/>
      <c r="BE8" s="33"/>
      <c r="BF8" s="33"/>
      <c r="BG8" s="33"/>
      <c r="BH8" s="166" t="str">
        <f t="shared" ref="BH8" si="7">IF(AC8=1, IF(N8="", "'"&amp;BH$4&amp;ROW()&amp;"' "&amp;IF(BI8&lt;&gt;"", "en ", ""), ""), "")</f>
        <v/>
      </c>
      <c r="BI8" s="167" t="str">
        <f t="shared" ref="BI8" si="8">IF(AD8=1, IF(O8="", "'"&amp;BI$4&amp;ROW()&amp;"' "&amp;IF(BJ8&lt;&gt;"", "en ", ""), ""), "")</f>
        <v/>
      </c>
      <c r="BJ8" s="167" t="str">
        <f t="shared" ref="BJ8" si="9">IF(AE8=1, IF(P8="", "'"&amp;BJ$4&amp;ROW()&amp;"' "&amp;IF(BK8&lt;&gt;"", "en ", ""), ""), "")</f>
        <v/>
      </c>
      <c r="BK8" s="167" t="str">
        <f t="shared" ref="BK8:BK45" si="10">IF(AF8=1, IF(Q8="", "'"&amp;BK$4&amp;ROW()&amp;"' ", ""), "")</f>
        <v/>
      </c>
      <c r="BL8" s="167" t="str">
        <f t="shared" ref="BL8:BL45" si="11">IF(AG8=1, IF(R8="", "'"&amp;BL$4&amp;ROW()&amp;"' "&amp;IF(OR(BM8&lt;&gt;"", BN8&lt;&gt;""), "en ", ""), ""), "")</f>
        <v/>
      </c>
      <c r="BM8" s="167" t="str">
        <f t="shared" ref="BM8:BM45" si="12">IF(AH8=1, IF(S8="", "'"&amp;BM$4&amp;ROW()&amp;"' "&amp;IF(BN8&lt;&gt;"", "en ", ""), ""), "")</f>
        <v/>
      </c>
      <c r="BN8" s="167" t="str">
        <f t="shared" ref="BN8:BN45" si="13">IF(AI8=1, IF(T8="", "'"&amp;BN$4&amp;ROW()&amp;"' ", ""), "")</f>
        <v/>
      </c>
      <c r="BO8" s="170">
        <f>COUNTA(BH8:BN8)-COUNTBLANK(BH8:BN8)</f>
        <v>0</v>
      </c>
      <c r="BP8" s="211" t="str">
        <f>IF(BO8&gt;1, "| Velden "&amp;BH8&amp;BI8&amp;BJ8&amp;BK8&amp;BL8&amp;BM8&amp;BN8&amp;"zijn verplicht.  ", IF(BO8=1, "| Veld "&amp;BH8&amp;BI8&amp;BJ8&amp;BK8&amp;BL8&amp;BM8&amp;BN8&amp;"is verplicht.  ", ""))</f>
        <v/>
      </c>
      <c r="BQ8" s="211" t="str">
        <f>AJ8&amp;AK8&amp;BA8&amp;AL8&amp;BB8&amp;AM8&amp;BC8&amp;AN8&amp;BD8&amp;AO8&amp;BE8&amp;AP8&amp;BF8&amp;AQ8&amp;BG8</f>
        <v/>
      </c>
      <c r="BR8" s="185" t="str">
        <f>AR8&amp;AS8&amp;AT8&amp;AU8&amp;AV8&amp;AW8&amp;AX8&amp;AY8</f>
        <v/>
      </c>
      <c r="BS8" s="31" t="str">
        <f t="shared" ref="BS8:BS45" si="14">IF(BQ8&lt;&gt;"", BQ8, BR8)</f>
        <v/>
      </c>
    </row>
    <row r="9" spans="1:97" s="185" customFormat="1" ht="14.7" customHeight="1" x14ac:dyDescent="0.3">
      <c r="A9" s="100" t="str">
        <f t="shared" si="5"/>
        <v/>
      </c>
      <c r="B9" s="172"/>
      <c r="C9" s="172"/>
      <c r="D9" s="172"/>
      <c r="E9" s="172"/>
      <c r="F9" s="172"/>
      <c r="G9" s="172"/>
      <c r="H9" s="172"/>
      <c r="I9" s="172"/>
      <c r="J9" s="172"/>
      <c r="L9" s="196"/>
      <c r="M9" s="214"/>
      <c r="N9" s="225"/>
      <c r="O9" s="218"/>
      <c r="P9" s="33"/>
      <c r="Q9" s="214"/>
      <c r="R9" s="225"/>
      <c r="S9" s="218"/>
      <c r="T9" s="33"/>
      <c r="Y9" s="207"/>
      <c r="AA9" s="208"/>
      <c r="AB9" s="208"/>
      <c r="AC9" s="209"/>
      <c r="AD9" s="209"/>
      <c r="AE9" s="209"/>
      <c r="AF9" s="209"/>
      <c r="AG9" s="209"/>
      <c r="AH9" s="209"/>
      <c r="AI9" s="209"/>
      <c r="AJ9" s="187"/>
      <c r="AQ9" s="210"/>
      <c r="AZ9" s="187" t="str">
        <f t="shared" si="6"/>
        <v/>
      </c>
      <c r="BA9" s="113"/>
      <c r="BB9" s="33"/>
      <c r="BC9" s="33"/>
      <c r="BD9" s="33"/>
      <c r="BE9" s="33"/>
      <c r="BF9" s="33"/>
      <c r="BG9" s="33"/>
      <c r="BH9" s="166" t="str">
        <f t="shared" ref="BH9:BH45" si="15">IF(AC9=1, IF(N9="", "'"&amp;BH$4&amp;ROW()&amp;"' "&amp;IF(BI9&lt;&gt;"", "en ", ""), ""), "")</f>
        <v/>
      </c>
      <c r="BI9" s="167" t="str">
        <f t="shared" ref="BI9:BI45" si="16">IF(AD9=1, IF(O9="", "'"&amp;BI$4&amp;ROW()&amp;"' "&amp;IF(BJ9&lt;&gt;"", "en ", ""), ""), "")</f>
        <v/>
      </c>
      <c r="BJ9" s="167" t="str">
        <f t="shared" ref="BJ9:BJ45" si="17">IF(AE9=1, IF(P9="", "'"&amp;BJ$4&amp;ROW()&amp;"' "&amp;IF(BK9&lt;&gt;"", "en ", ""), ""), "")</f>
        <v/>
      </c>
      <c r="BK9" s="167" t="str">
        <f t="shared" si="10"/>
        <v/>
      </c>
      <c r="BL9" s="167" t="str">
        <f t="shared" si="11"/>
        <v/>
      </c>
      <c r="BM9" s="167" t="str">
        <f t="shared" si="12"/>
        <v/>
      </c>
      <c r="BN9" s="167" t="str">
        <f t="shared" si="13"/>
        <v/>
      </c>
      <c r="BO9" s="170">
        <f t="shared" ref="BO9:BO45" si="18">COUNTA(BH9:BN9)-COUNTBLANK(BH9:BN9)</f>
        <v>0</v>
      </c>
      <c r="BP9" s="211" t="str">
        <f t="shared" ref="BP9:BP45" si="19">IF(BO9&gt;1, "| Velden "&amp;BH9&amp;BI9&amp;BJ9&amp;BK9&amp;BL9&amp;BM9&amp;BN9&amp;"zijn verplicht.  ", IF(BO9=1, "| Veld "&amp;BH9&amp;BI9&amp;BJ9&amp;BK9&amp;BL9&amp;BM9&amp;BN9&amp;"is verplicht.  ", ""))</f>
        <v/>
      </c>
      <c r="BQ9" s="211" t="str">
        <f t="shared" ref="BQ9:BQ45" si="20">AJ9&amp;AK9&amp;BA9&amp;AL9&amp;BB9&amp;AM9&amp;BC9&amp;AN9&amp;BD9&amp;AO9&amp;BE9&amp;AP9&amp;BF9&amp;AQ9&amp;BG9</f>
        <v/>
      </c>
      <c r="BR9" s="185" t="str">
        <f t="shared" ref="BR9:BR45" si="21">AR9&amp;AS9&amp;AT9&amp;AU9&amp;AV9&amp;AW9&amp;AX9&amp;AY9</f>
        <v/>
      </c>
      <c r="BS9" s="31" t="str">
        <f t="shared" si="14"/>
        <v/>
      </c>
    </row>
    <row r="10" spans="1:97" s="185" customFormat="1" ht="14.7" customHeight="1" x14ac:dyDescent="0.3">
      <c r="A10" s="100" t="str">
        <f t="shared" si="5"/>
        <v/>
      </c>
      <c r="C10" s="145" t="s">
        <v>354</v>
      </c>
      <c r="D10" s="173"/>
      <c r="E10" s="173"/>
      <c r="F10" s="172"/>
      <c r="G10" s="172"/>
      <c r="H10" s="172"/>
      <c r="I10" s="172"/>
      <c r="J10" s="172"/>
      <c r="L10" s="196"/>
      <c r="M10" s="214"/>
      <c r="N10" s="218"/>
      <c r="O10" s="218"/>
      <c r="P10" s="33"/>
      <c r="Q10" s="214"/>
      <c r="R10" s="218"/>
      <c r="S10" s="218"/>
      <c r="T10" s="33"/>
      <c r="Y10" s="207"/>
      <c r="AA10" s="208"/>
      <c r="AB10" s="208"/>
      <c r="AC10" s="209"/>
      <c r="AD10" s="209"/>
      <c r="AE10" s="209"/>
      <c r="AF10" s="209"/>
      <c r="AG10" s="209"/>
      <c r="AH10" s="209"/>
      <c r="AI10" s="209"/>
      <c r="AJ10" s="187"/>
      <c r="AQ10" s="210"/>
      <c r="AZ10" s="187" t="str">
        <f t="shared" si="6"/>
        <v/>
      </c>
      <c r="BA10" s="113"/>
      <c r="BB10" s="33"/>
      <c r="BC10" s="33"/>
      <c r="BD10" s="33"/>
      <c r="BE10" s="33"/>
      <c r="BF10" s="33"/>
      <c r="BG10" s="33"/>
      <c r="BH10" s="166" t="str">
        <f t="shared" si="15"/>
        <v/>
      </c>
      <c r="BI10" s="167" t="str">
        <f t="shared" si="16"/>
        <v/>
      </c>
      <c r="BJ10" s="167" t="str">
        <f t="shared" si="17"/>
        <v/>
      </c>
      <c r="BK10" s="167" t="str">
        <f t="shared" si="10"/>
        <v/>
      </c>
      <c r="BL10" s="167" t="str">
        <f t="shared" si="11"/>
        <v/>
      </c>
      <c r="BM10" s="167" t="str">
        <f t="shared" si="12"/>
        <v/>
      </c>
      <c r="BN10" s="167" t="str">
        <f t="shared" si="13"/>
        <v/>
      </c>
      <c r="BO10" s="170">
        <f t="shared" si="18"/>
        <v>0</v>
      </c>
      <c r="BP10" s="211" t="str">
        <f t="shared" si="19"/>
        <v/>
      </c>
      <c r="BQ10" s="211" t="str">
        <f t="shared" si="20"/>
        <v/>
      </c>
      <c r="BR10" s="185" t="str">
        <f t="shared" si="21"/>
        <v/>
      </c>
      <c r="BS10" s="31" t="str">
        <f t="shared" si="14"/>
        <v/>
      </c>
    </row>
    <row r="11" spans="1:97" s="185" customFormat="1" ht="7.2" customHeight="1" x14ac:dyDescent="0.3">
      <c r="A11" s="100" t="str">
        <f t="shared" si="5"/>
        <v/>
      </c>
      <c r="B11" s="172"/>
      <c r="C11" s="172"/>
      <c r="D11" s="172"/>
      <c r="E11" s="172"/>
      <c r="F11" s="172"/>
      <c r="G11" s="172"/>
      <c r="H11" s="172"/>
      <c r="I11" s="172"/>
      <c r="J11" s="172"/>
      <c r="L11" s="196"/>
      <c r="M11" s="214"/>
      <c r="N11" s="218"/>
      <c r="O11" s="218"/>
      <c r="P11" s="33"/>
      <c r="Q11" s="214"/>
      <c r="R11" s="218"/>
      <c r="S11" s="218"/>
      <c r="T11" s="33"/>
      <c r="Y11" s="207"/>
      <c r="AA11" s="208"/>
      <c r="AB11" s="208"/>
      <c r="AC11" s="209"/>
      <c r="AD11" s="209"/>
      <c r="AE11" s="209"/>
      <c r="AF11" s="209"/>
      <c r="AG11" s="209"/>
      <c r="AH11" s="209"/>
      <c r="AI11" s="209"/>
      <c r="AJ11" s="187"/>
      <c r="AQ11" s="210"/>
      <c r="AZ11" s="187" t="str">
        <f t="shared" si="6"/>
        <v/>
      </c>
      <c r="BA11" s="113"/>
      <c r="BB11" s="33"/>
      <c r="BC11" s="33"/>
      <c r="BD11" s="33"/>
      <c r="BE11" s="33"/>
      <c r="BF11" s="33"/>
      <c r="BG11" s="33"/>
      <c r="BH11" s="166" t="str">
        <f t="shared" si="15"/>
        <v/>
      </c>
      <c r="BI11" s="167" t="str">
        <f t="shared" si="16"/>
        <v/>
      </c>
      <c r="BJ11" s="167" t="str">
        <f t="shared" si="17"/>
        <v/>
      </c>
      <c r="BK11" s="167" t="str">
        <f t="shared" si="10"/>
        <v/>
      </c>
      <c r="BL11" s="167" t="str">
        <f t="shared" si="11"/>
        <v/>
      </c>
      <c r="BM11" s="167" t="str">
        <f t="shared" si="12"/>
        <v/>
      </c>
      <c r="BN11" s="167" t="str">
        <f t="shared" si="13"/>
        <v/>
      </c>
      <c r="BO11" s="170">
        <f t="shared" si="18"/>
        <v>0</v>
      </c>
      <c r="BP11" s="211" t="str">
        <f t="shared" si="19"/>
        <v/>
      </c>
      <c r="BQ11" s="211" t="str">
        <f t="shared" si="20"/>
        <v/>
      </c>
      <c r="BR11" s="185" t="str">
        <f t="shared" si="21"/>
        <v/>
      </c>
      <c r="BS11" s="31" t="str">
        <f t="shared" si="14"/>
        <v/>
      </c>
    </row>
    <row r="12" spans="1:97" s="185" customFormat="1" ht="14.7" customHeight="1" x14ac:dyDescent="0.3">
      <c r="A12" s="100" t="str">
        <f t="shared" si="5"/>
        <v/>
      </c>
      <c r="B12" s="172"/>
      <c r="C12" s="172"/>
      <c r="D12" s="172" t="s">
        <v>359</v>
      </c>
      <c r="E12" s="172"/>
      <c r="F12" s="172"/>
      <c r="G12" s="172"/>
      <c r="H12" s="172"/>
      <c r="I12" s="172"/>
      <c r="J12" s="172"/>
      <c r="L12" s="196">
        <v>105</v>
      </c>
      <c r="M12" s="213">
        <f>SUM(N12:O12)</f>
        <v>0</v>
      </c>
      <c r="N12" s="218">
        <f>SUM(N13:N16)</f>
        <v>0</v>
      </c>
      <c r="O12" s="218">
        <f t="shared" ref="O12:P12" si="22">SUM(O13:O16)</f>
        <v>0</v>
      </c>
      <c r="P12" s="218">
        <f t="shared" si="22"/>
        <v>0</v>
      </c>
      <c r="Q12" s="213">
        <f>SUM(R12:S12)</f>
        <v>0</v>
      </c>
      <c r="R12" s="218">
        <f>SUM(R13:R16)</f>
        <v>0</v>
      </c>
      <c r="S12" s="218">
        <f t="shared" ref="S12:T12" si="23">SUM(S13:S16)</f>
        <v>0</v>
      </c>
      <c r="T12" s="218">
        <f t="shared" si="23"/>
        <v>0</v>
      </c>
      <c r="Y12" s="207"/>
      <c r="AA12" s="208"/>
      <c r="AB12" s="208">
        <f>IF(Structuur_werking&lt;&gt;"", 0, -1)</f>
        <v>-1</v>
      </c>
      <c r="AC12" s="209">
        <f>IF(Structuur_werking&lt;&gt;"", 0, -1)</f>
        <v>-1</v>
      </c>
      <c r="AD12" s="209">
        <f>IF(Structuur_werking&lt;&gt;"", 0, -1)</f>
        <v>-1</v>
      </c>
      <c r="AE12" s="209">
        <f>IF(Structuur_werking&lt;&gt;"", 0, -1)</f>
        <v>-1</v>
      </c>
      <c r="AF12" s="209">
        <f>IF(Structuur_werking&lt;&gt;Structuur_werking_dubbel, -1, 0)</f>
        <v>-1</v>
      </c>
      <c r="AG12" s="209">
        <f>IF(Structuur_werking&lt;&gt;Structuur_werking_dubbel, -1, 0)</f>
        <v>-1</v>
      </c>
      <c r="AH12" s="209">
        <f>IF(Structuur_werking&lt;&gt;Structuur_werking_dubbel, -1, 0)</f>
        <v>-1</v>
      </c>
      <c r="AI12" s="209">
        <f>IF(Structuur_werking&lt;&gt;Structuur_werking_dubbel, -1, 0)</f>
        <v>-1</v>
      </c>
      <c r="AJ12" s="187"/>
      <c r="AK12" s="185" t="str">
        <f t="shared" ref="AK12" si="24">IF(SUM(AC13:AC16)&lt;&gt;0, "", IF(N$8&lt;&gt;"", IF(N12&lt;&gt;N$8, "| Veld '"&amp;AK$4&amp;ROW()&amp;"': Som van onderliggende velden komt niet overeen met het totaal in veld '"&amp;AK$4&amp;ROW(N$8)&amp;"'.  ", ""), ""))</f>
        <v/>
      </c>
      <c r="AL12" s="185" t="str">
        <f t="shared" ref="AL12" si="25">IF(SUM(AD13:AD16)&lt;&gt;0, "", IF(O$8&lt;&gt;"", IF(O12&lt;&gt;O$8, "| Veld '"&amp;AL$4&amp;ROW()&amp;"': Som van onderliggende velden komt niet overeen met het totaal in veld '"&amp;AL$4&amp;ROW(O$8)&amp;"'.  ", ""), ""))</f>
        <v/>
      </c>
      <c r="AM12" s="185" t="str">
        <f t="shared" ref="AM12" si="26">IF(SUM(AE13:AE16)&lt;&gt;0, "", IF(P$8&lt;&gt;"", IF(P12&lt;&gt;P$8, "| Veld '"&amp;AM$4&amp;ROW()&amp;"': Som van onderliggende velden komt niet overeen met het totaal in veld '"&amp;AM$4&amp;ROW(P$8)&amp;"'.  ", ""), ""))</f>
        <v/>
      </c>
      <c r="AO12" s="185" t="str">
        <f t="shared" ref="AO12" si="27">IF(SUM(AG13:AG16)&lt;&gt;0, "", IF(R$8&lt;&gt;"", IF(R12&lt;&gt;R$8, "| Veld '"&amp;AO$4&amp;ROW()&amp;"': Som van onderliggende velden komt niet overeen met het totaal in veld '"&amp;AO$4&amp;ROW(R$8)&amp;"'.  ", ""), ""))</f>
        <v/>
      </c>
      <c r="AP12" s="185" t="str">
        <f t="shared" ref="AP12" si="28">IF(SUM(AH13:AH16)&lt;&gt;0, "", IF(S$8&lt;&gt;"", IF(S12&lt;&gt;S$8, "| Veld '"&amp;AP$4&amp;ROW()&amp;"': Som van onderliggende velden komt niet overeen met het totaal in veld '"&amp;AP$4&amp;ROW(S$8)&amp;"'.  ", ""), ""))</f>
        <v/>
      </c>
      <c r="AQ12" s="210" t="str">
        <f t="shared" ref="AQ12" si="29">IF(SUM(AI13:AI16)&lt;&gt;0, "", IF(T$8&lt;&gt;"", IF(T12&lt;&gt;T$8, "| Veld '"&amp;AQ$4&amp;ROW()&amp;"': Som van onderliggende velden komt niet overeen met het totaal in veld '"&amp;AQ$4&amp;ROW(T$8)&amp;"'.  ", ""), ""))</f>
        <v/>
      </c>
      <c r="AZ12" s="187">
        <f t="shared" si="6"/>
        <v>2</v>
      </c>
      <c r="BA12" s="113"/>
      <c r="BB12" s="33"/>
      <c r="BC12" s="33"/>
      <c r="BD12" s="33"/>
      <c r="BE12" s="33"/>
      <c r="BF12" s="33"/>
      <c r="BG12" s="33"/>
      <c r="BH12" s="166" t="str">
        <f t="shared" si="15"/>
        <v/>
      </c>
      <c r="BI12" s="167" t="str">
        <f t="shared" si="16"/>
        <v/>
      </c>
      <c r="BJ12" s="167" t="str">
        <f t="shared" si="17"/>
        <v/>
      </c>
      <c r="BK12" s="167" t="str">
        <f t="shared" si="10"/>
        <v/>
      </c>
      <c r="BL12" s="167" t="str">
        <f t="shared" si="11"/>
        <v/>
      </c>
      <c r="BM12" s="167" t="str">
        <f t="shared" si="12"/>
        <v/>
      </c>
      <c r="BN12" s="167" t="str">
        <f t="shared" si="13"/>
        <v/>
      </c>
      <c r="BO12" s="170">
        <f t="shared" si="18"/>
        <v>0</v>
      </c>
      <c r="BP12" s="211" t="str">
        <f t="shared" si="19"/>
        <v/>
      </c>
      <c r="BQ12" s="211" t="str">
        <f t="shared" si="20"/>
        <v/>
      </c>
      <c r="BR12" s="185" t="str">
        <f t="shared" si="21"/>
        <v/>
      </c>
      <c r="BS12" s="31" t="str">
        <f t="shared" si="14"/>
        <v/>
      </c>
    </row>
    <row r="13" spans="1:97" s="185" customFormat="1" ht="14.7" customHeight="1" x14ac:dyDescent="0.3">
      <c r="A13" s="100" t="str">
        <f t="shared" si="5"/>
        <v/>
      </c>
      <c r="B13" s="172"/>
      <c r="C13" s="172"/>
      <c r="D13" s="172"/>
      <c r="E13" s="172" t="s">
        <v>355</v>
      </c>
      <c r="F13" s="172"/>
      <c r="G13" s="172"/>
      <c r="H13" s="172"/>
      <c r="I13" s="172"/>
      <c r="J13" s="172"/>
      <c r="L13" s="196">
        <v>110</v>
      </c>
      <c r="M13" s="213">
        <f t="shared" ref="M13:M16" si="30">SUM(N13:O13)</f>
        <v>0</v>
      </c>
      <c r="N13" s="221"/>
      <c r="O13" s="220"/>
      <c r="P13" s="219"/>
      <c r="Q13" s="213">
        <f t="shared" ref="Q13:Q16" si="31">SUM(R13:S13)</f>
        <v>0</v>
      </c>
      <c r="R13" s="221"/>
      <c r="S13" s="220"/>
      <c r="T13" s="219"/>
      <c r="Y13" s="207"/>
      <c r="AA13" s="208"/>
      <c r="AB13" s="208">
        <f>IF(Structuur_werking&lt;&gt;"", 0, -1)</f>
        <v>-1</v>
      </c>
      <c r="AC13" s="209" cm="1">
        <f t="array" ref="AC13">IF(N$8&lt;&gt;0, IF(SUMPRODUCT(--(N$13:N$16&lt;&gt;""))&gt;0, IF(N$12&lt;N$8, IF(N13&lt;&gt;"", 0, 1), 0), 1), -1)</f>
        <v>-1</v>
      </c>
      <c r="AD13" s="209" cm="1">
        <f t="array" ref="AD13">IF(O$8&lt;&gt;0, IF(SUMPRODUCT(--(O$13:O$16&lt;&gt;""))&gt;0, IF(O$12&lt;O$8, IF(O13&lt;&gt;"", 0, 1), 0), 1), -1)</f>
        <v>-1</v>
      </c>
      <c r="AE13" s="209" cm="1">
        <f t="array" ref="AE13">IF(P$8&lt;&gt;0, IF(SUMPRODUCT(--(P$13:P$16&lt;&gt;""))&gt;0, IF(P$12&lt;P$8, IF(P13&lt;&gt;"", 0, 1), 0), 1), -1)</f>
        <v>-1</v>
      </c>
      <c r="AF13" s="209">
        <f>IF(Structuur_werking&lt;&gt;Structuur_werking_dubbel, -1, 0)</f>
        <v>-1</v>
      </c>
      <c r="AG13" s="209" cm="1">
        <f t="array" ref="AG13">IF(Structuur_werking=Structuur_werking_dubbel, IF(R$8&lt;&gt;0, IF(SUMPRODUCT(--(R$13:R$16&lt;&gt;""))&gt;0, IF(R$12&lt;R$8, IF(R13&lt;&gt;"", 0, 1), 0), 1), -1), -1)</f>
        <v>-1</v>
      </c>
      <c r="AH13" s="209" cm="1">
        <f t="array" ref="AH13">IF(Structuur_werking=Structuur_werking_dubbel, IF(S$8&lt;&gt;0, IF(SUMPRODUCT(--(S$13:S$16&lt;&gt;""))&gt;0, IF(S$12&lt;S$8, IF(S13&lt;&gt;"", 0, 1), 0), 1), -1), -1)</f>
        <v>-1</v>
      </c>
      <c r="AI13" s="209" cm="1">
        <f t="array" ref="AI13">IF(Structuur_werking=Structuur_werking_dubbel, IF(T$8&lt;&gt;0, IF(SUMPRODUCT(--(T$13:T$16&lt;&gt;""))&gt;0, IF(T$12&lt;T$8, IF(T13&lt;&gt;"", 0, 1), 0), 1), -1), -1)</f>
        <v>-1</v>
      </c>
      <c r="AJ13" s="187"/>
      <c r="AK13" s="185" t="str">
        <f t="shared" ref="AK13:AL16" si="32">IF(N13&lt;&gt;"", IF(ISTEXT(N13), IFERROR(IF(SEARCH(".", N13)&lt;&gt;0, "| Veld '"&amp;AK$4&amp;ROW()&amp;"': "&amp;Fout_punt), "| Veld '"&amp;AK$4&amp;ROW()&amp;"': "&amp;Fout_geen_getal),
IF(N13&lt;0, "| Veld '"&amp;AK$4&amp;ROW()&amp;"': Dit getal mag niet negatief zijn.  ",
IF((N13-ROUND(N13, 0))&lt;&gt;0, "| Veld '"&amp;AK$4&amp;ROW()&amp;"': Dit getal moet geheel zijn.  ", ""))), "")</f>
        <v/>
      </c>
      <c r="AL13" s="185" t="str">
        <f t="shared" si="32"/>
        <v/>
      </c>
      <c r="AM13" s="185" t="str">
        <f>IF(P13&lt;&gt;"", IF(ISTEXT(P13), IFERROR(IF(SEARCH(".", P13)&lt;&gt;0, "| Veld '"&amp;AM$4&amp;ROW()&amp;"': "&amp;Fout_punt), "| Veld '"&amp;AM$4&amp;ROW()&amp;"': "&amp;Fout_geen_getal),
IF(P13&lt;0, "| Veld '"&amp;AM$4&amp;ROW()&amp;"': Dit getal mag niet negatief zijn.  ",
    IF(M13&lt;&gt;"",
        IF(P13&gt;M13,
             "| Veld '"&amp;$AQ$4&amp;ROW()&amp;"': Het aantal vte's mag niet groter zijn dan het aantal personen ("&amp;M13&amp;") in veld '"&amp;$AN$4&amp;ROW()&amp;"'.  ",
             ""
        ),
        ""
    )
)), "")</f>
        <v/>
      </c>
      <c r="AO13" s="185" t="str">
        <f t="shared" ref="AO13:AP16" si="33">IF(R13&lt;&gt;"", IF(ISTEXT(R13), IFERROR(IF(SEARCH(".", R13)&lt;&gt;0, "| Veld '"&amp;AO$4&amp;ROW()&amp;"': "&amp;Fout_punt), "| Veld '"&amp;AO$4&amp;ROW()&amp;"': "&amp;Fout_geen_getal),
IF(R13&lt;0, "| Veld '"&amp;AO$4&amp;ROW()&amp;"': Dit getal mag niet negatief zijn.  ",
IF((R13-ROUND(R13, 0))&lt;&gt;0, "| Veld '"&amp;AO$4&amp;ROW()&amp;"': Dit getal moet geheel zijn.  ", ""))), "")</f>
        <v/>
      </c>
      <c r="AP13" s="185" t="str">
        <f t="shared" si="33"/>
        <v/>
      </c>
      <c r="AQ13" s="210" t="str">
        <f>IF(T13&lt;&gt;"", IF(ISTEXT(T13), IFERROR(IF(SEARCH(".", T13)&lt;&gt;0, "| Veld '"&amp;AQ$4&amp;ROW()&amp;"': "&amp;Fout_punt), "| Veld '"&amp;AQ$4&amp;ROW()&amp;"': "&amp;Fout_geen_getal),
IF(T13&lt;0, "| Veld '"&amp;AQ$4&amp;ROW()&amp;"': Dit getal mag niet negatief zijn.  ",
    IF(Q13&lt;&gt;"",
        IF(T13&gt;Q13,
             "| Veld '"&amp;$AQ$4&amp;ROW()&amp;"': Het aantal vte's mag niet groter zijn dan het aantal personen ("&amp;Q13&amp;") in veld '"&amp;$AN$4&amp;ROW()&amp;"'.  ",
             ""
        ),
        ""
    )
)), "")</f>
        <v/>
      </c>
      <c r="AZ13" s="187">
        <f t="shared" si="6"/>
        <v>3</v>
      </c>
      <c r="BA13" s="113"/>
      <c r="BB13" s="33"/>
      <c r="BC13" s="33"/>
      <c r="BD13" s="33"/>
      <c r="BE13" s="33"/>
      <c r="BF13" s="33"/>
      <c r="BG13" s="33"/>
      <c r="BH13" s="166" t="str">
        <f t="shared" si="15"/>
        <v/>
      </c>
      <c r="BI13" s="167" t="str">
        <f t="shared" si="16"/>
        <v/>
      </c>
      <c r="BJ13" s="167" t="str">
        <f t="shared" si="17"/>
        <v/>
      </c>
      <c r="BK13" s="167" t="str">
        <f t="shared" si="10"/>
        <v/>
      </c>
      <c r="BL13" s="167" t="str">
        <f t="shared" si="11"/>
        <v/>
      </c>
      <c r="BM13" s="167" t="str">
        <f t="shared" si="12"/>
        <v/>
      </c>
      <c r="BN13" s="167" t="str">
        <f t="shared" si="13"/>
        <v/>
      </c>
      <c r="BO13" s="170">
        <f t="shared" si="18"/>
        <v>0</v>
      </c>
      <c r="BP13" s="211" t="str">
        <f t="shared" si="19"/>
        <v/>
      </c>
      <c r="BQ13" s="211" t="str">
        <f t="shared" si="20"/>
        <v/>
      </c>
      <c r="BR13" s="185" t="str">
        <f t="shared" si="21"/>
        <v/>
      </c>
      <c r="BS13" s="31" t="str">
        <f t="shared" si="14"/>
        <v/>
      </c>
    </row>
    <row r="14" spans="1:97" s="185" customFormat="1" ht="14.7" customHeight="1" x14ac:dyDescent="0.3">
      <c r="A14" s="100" t="str">
        <f t="shared" si="5"/>
        <v/>
      </c>
      <c r="B14" s="172"/>
      <c r="C14" s="172"/>
      <c r="D14" s="172"/>
      <c r="E14" s="172" t="s">
        <v>356</v>
      </c>
      <c r="F14" s="172"/>
      <c r="G14" s="172"/>
      <c r="H14" s="172"/>
      <c r="I14" s="172"/>
      <c r="J14" s="172"/>
      <c r="L14" s="196">
        <v>111</v>
      </c>
      <c r="M14" s="213">
        <f t="shared" si="30"/>
        <v>0</v>
      </c>
      <c r="N14" s="273"/>
      <c r="O14" s="220"/>
      <c r="P14" s="219"/>
      <c r="Q14" s="213">
        <f t="shared" si="31"/>
        <v>0</v>
      </c>
      <c r="R14" s="220"/>
      <c r="S14" s="220"/>
      <c r="T14" s="219"/>
      <c r="Y14" s="207"/>
      <c r="AA14" s="208"/>
      <c r="AB14" s="208">
        <f>IF(Structuur_werking&lt;&gt;"", 0, -1)</f>
        <v>-1</v>
      </c>
      <c r="AC14" s="209" cm="1">
        <f t="array" ref="AC14">IF(N$8&lt;&gt;0, IF(SUMPRODUCT(--(N$13:N$16&lt;&gt;""))&gt;0, IF(N$12&lt;N$8, IF(N14&lt;&gt;"", 0, 1), 0), 1), -1)</f>
        <v>-1</v>
      </c>
      <c r="AD14" s="209" cm="1">
        <f t="array" ref="AD14">IF(O$8&lt;&gt;0, IF(SUMPRODUCT(--(O$13:O$16&lt;&gt;""))&gt;0, IF(O$12&lt;O$8, IF(O14&lt;&gt;"", 0, 1), 0), 1), -1)</f>
        <v>-1</v>
      </c>
      <c r="AE14" s="209" cm="1">
        <f t="array" ref="AE14">IF(P$8&lt;&gt;0, IF(SUMPRODUCT(--(P$13:P$16&lt;&gt;""))&gt;0, IF(P$12&lt;P$8, IF(P14&lt;&gt;"", 0, 1), 0), 1), -1)</f>
        <v>-1</v>
      </c>
      <c r="AF14" s="209">
        <f>IF(Structuur_werking&lt;&gt;Structuur_werking_dubbel, -1, 0)</f>
        <v>-1</v>
      </c>
      <c r="AG14" s="209" cm="1">
        <f t="array" ref="AG14">IF(Structuur_werking=Structuur_werking_dubbel, IF(R$8&lt;&gt;0, IF(SUMPRODUCT(--(R$13:R$16&lt;&gt;""))&gt;0, IF(R$12&lt;R$8, IF(R14&lt;&gt;"", 0, 1), 0), 1), -1), -1)</f>
        <v>-1</v>
      </c>
      <c r="AH14" s="209" cm="1">
        <f t="array" ref="AH14">IF(Structuur_werking=Structuur_werking_dubbel, IF(S$8&lt;&gt;0, IF(SUMPRODUCT(--(S$13:S$16&lt;&gt;""))&gt;0, IF(S$12&lt;S$8, IF(S14&lt;&gt;"", 0, 1), 0), 1), -1), -1)</f>
        <v>-1</v>
      </c>
      <c r="AI14" s="209" cm="1">
        <f t="array" ref="AI14">IF(Structuur_werking=Structuur_werking_dubbel, IF(T$8&lt;&gt;0, IF(SUMPRODUCT(--(T$13:T$16&lt;&gt;""))&gt;0, IF(T$12&lt;T$8, IF(T14&lt;&gt;"", 0, 1), 0), 1), -1), -1)</f>
        <v>-1</v>
      </c>
      <c r="AJ14" s="187"/>
      <c r="AK14" s="185" t="str">
        <f t="shared" si="32"/>
        <v/>
      </c>
      <c r="AL14" s="185" t="str">
        <f t="shared" si="32"/>
        <v/>
      </c>
      <c r="AM14" s="185" t="str">
        <f>IF(P14&lt;&gt;"", IF(ISTEXT(P14), IFERROR(IF(SEARCH(".", P14)&lt;&gt;0, "| Veld '"&amp;AM$4&amp;ROW()&amp;"': "&amp;Fout_punt), "| Veld '"&amp;AM$4&amp;ROW()&amp;"': "&amp;Fout_geen_getal),
IF(P14&lt;0, "| Veld '"&amp;AM$4&amp;ROW()&amp;"': Dit getal mag niet negatief zijn.  ",
    IF(M14&lt;&gt;"",
        IF(P14&gt;M14,
             "| Veld '"&amp;$AQ$4&amp;ROW()&amp;"': Het aantal vte's mag niet groter zijn dan het aantal personen ("&amp;M14&amp;") in veld '"&amp;$AN$4&amp;ROW()&amp;"'.  ",
             ""
        ),
        ""
    )
)), "")</f>
        <v/>
      </c>
      <c r="AO14" s="185" t="str">
        <f t="shared" si="33"/>
        <v/>
      </c>
      <c r="AP14" s="185" t="str">
        <f t="shared" si="33"/>
        <v/>
      </c>
      <c r="AQ14" s="210" t="str">
        <f>IF(T14&lt;&gt;"", IF(ISTEXT(T14), IFERROR(IF(SEARCH(".", T14)&lt;&gt;0, "| Veld '"&amp;AQ$4&amp;ROW()&amp;"': "&amp;Fout_punt), "| Veld '"&amp;AQ$4&amp;ROW()&amp;"': "&amp;Fout_geen_getal),
IF(T14&lt;0, "| Veld '"&amp;AQ$4&amp;ROW()&amp;"': Dit getal mag niet negatief zijn.  ",
    IF(Q14&lt;&gt;"",
        IF(T14&gt;Q14,
             "| Veld '"&amp;$AQ$4&amp;ROW()&amp;"': Het aantal vte's mag niet groter zijn dan het aantal personen ("&amp;Q14&amp;") in veld '"&amp;$AN$4&amp;ROW()&amp;"'.  ",
             ""
        ),
        ""
    )
)), "")</f>
        <v/>
      </c>
      <c r="AZ14" s="187">
        <f t="shared" si="6"/>
        <v>3</v>
      </c>
      <c r="BA14" s="113"/>
      <c r="BB14" s="33"/>
      <c r="BC14" s="33"/>
      <c r="BD14" s="33"/>
      <c r="BE14" s="33"/>
      <c r="BF14" s="33"/>
      <c r="BG14" s="33"/>
      <c r="BH14" s="166" t="str">
        <f t="shared" si="15"/>
        <v/>
      </c>
      <c r="BI14" s="167" t="str">
        <f t="shared" si="16"/>
        <v/>
      </c>
      <c r="BJ14" s="167" t="str">
        <f t="shared" si="17"/>
        <v/>
      </c>
      <c r="BK14" s="167" t="str">
        <f t="shared" si="10"/>
        <v/>
      </c>
      <c r="BL14" s="167" t="str">
        <f t="shared" si="11"/>
        <v/>
      </c>
      <c r="BM14" s="167" t="str">
        <f t="shared" si="12"/>
        <v/>
      </c>
      <c r="BN14" s="167" t="str">
        <f t="shared" si="13"/>
        <v/>
      </c>
      <c r="BO14" s="170">
        <f t="shared" si="18"/>
        <v>0</v>
      </c>
      <c r="BP14" s="211" t="str">
        <f t="shared" si="19"/>
        <v/>
      </c>
      <c r="BQ14" s="211" t="str">
        <f t="shared" si="20"/>
        <v/>
      </c>
      <c r="BR14" s="185" t="str">
        <f t="shared" si="21"/>
        <v/>
      </c>
      <c r="BS14" s="31" t="str">
        <f t="shared" si="14"/>
        <v/>
      </c>
    </row>
    <row r="15" spans="1:97" s="185" customFormat="1" ht="14.7" customHeight="1" x14ac:dyDescent="0.3">
      <c r="A15" s="100" t="str">
        <f t="shared" si="5"/>
        <v/>
      </c>
      <c r="B15" s="172"/>
      <c r="C15" s="172"/>
      <c r="D15" s="172"/>
      <c r="E15" s="172" t="s">
        <v>357</v>
      </c>
      <c r="F15" s="172"/>
      <c r="G15" s="172"/>
      <c r="H15" s="172"/>
      <c r="I15" s="172"/>
      <c r="J15" s="172"/>
      <c r="L15" s="196">
        <v>112</v>
      </c>
      <c r="M15" s="213">
        <f t="shared" si="30"/>
        <v>0</v>
      </c>
      <c r="N15" s="220"/>
      <c r="O15" s="220"/>
      <c r="P15" s="219"/>
      <c r="Q15" s="213">
        <f t="shared" si="31"/>
        <v>0</v>
      </c>
      <c r="R15" s="220"/>
      <c r="S15" s="220"/>
      <c r="T15" s="219"/>
      <c r="Y15" s="207"/>
      <c r="AA15" s="208"/>
      <c r="AB15" s="208">
        <f>IF(Structuur_werking&lt;&gt;"", 0, -1)</f>
        <v>-1</v>
      </c>
      <c r="AC15" s="209" cm="1">
        <f t="array" ref="AC15">IF(N$8&lt;&gt;0, IF(SUMPRODUCT(--(N$13:N$16&lt;&gt;""))&gt;0, IF(N$12&lt;N$8, IF(N15&lt;&gt;"", 0, 1), 0), 1), -1)</f>
        <v>-1</v>
      </c>
      <c r="AD15" s="209" cm="1">
        <f t="array" ref="AD15">IF(O$8&lt;&gt;0, IF(SUMPRODUCT(--(O$13:O$16&lt;&gt;""))&gt;0, IF(O$12&lt;O$8, IF(O15&lt;&gt;"", 0, 1), 0), 1), -1)</f>
        <v>-1</v>
      </c>
      <c r="AE15" s="209" cm="1">
        <f t="array" ref="AE15">IF(P$8&lt;&gt;0, IF(SUMPRODUCT(--(P$13:P$16&lt;&gt;""))&gt;0, IF(P$12&lt;P$8, IF(P15&lt;&gt;"", 0, 1), 0), 1), -1)</f>
        <v>-1</v>
      </c>
      <c r="AF15" s="209">
        <f>IF(Structuur_werking&lt;&gt;Structuur_werking_dubbel, -1, 0)</f>
        <v>-1</v>
      </c>
      <c r="AG15" s="209" cm="1">
        <f t="array" ref="AG15">IF(Structuur_werking=Structuur_werking_dubbel, IF(R$8&lt;&gt;0, IF(SUMPRODUCT(--(R$13:R$16&lt;&gt;""))&gt;0, IF(R$12&lt;R$8, IF(R15&lt;&gt;"", 0, 1), 0), 1), -1), -1)</f>
        <v>-1</v>
      </c>
      <c r="AH15" s="209" cm="1">
        <f t="array" ref="AH15">IF(Structuur_werking=Structuur_werking_dubbel, IF(S$8&lt;&gt;0, IF(SUMPRODUCT(--(S$13:S$16&lt;&gt;""))&gt;0, IF(S$12&lt;S$8, IF(S15&lt;&gt;"", 0, 1), 0), 1), -1), -1)</f>
        <v>-1</v>
      </c>
      <c r="AI15" s="209" cm="1">
        <f t="array" ref="AI15">IF(Structuur_werking=Structuur_werking_dubbel, IF(T$8&lt;&gt;0, IF(SUMPRODUCT(--(T$13:T$16&lt;&gt;""))&gt;0, IF(T$12&lt;T$8, IF(T15&lt;&gt;"", 0, 1), 0), 1), -1), -1)</f>
        <v>-1</v>
      </c>
      <c r="AJ15" s="187"/>
      <c r="AK15" s="185" t="str">
        <f t="shared" si="32"/>
        <v/>
      </c>
      <c r="AL15" s="185" t="str">
        <f t="shared" si="32"/>
        <v/>
      </c>
      <c r="AM15" s="185" t="str">
        <f>IF(P15&lt;&gt;"", IF(ISTEXT(P15), IFERROR(IF(SEARCH(".", P15)&lt;&gt;0, "| Veld '"&amp;AM$4&amp;ROW()&amp;"': "&amp;Fout_punt), "| Veld '"&amp;AM$4&amp;ROW()&amp;"': "&amp;Fout_geen_getal),
IF(P15&lt;0, "| Veld '"&amp;AM$4&amp;ROW()&amp;"': Dit getal mag niet negatief zijn.  ",
    IF(M15&lt;&gt;"",
        IF(P15&gt;M15,
             "| Veld '"&amp;$AQ$4&amp;ROW()&amp;"': Het aantal vte's mag niet groter zijn dan het aantal personen ("&amp;M15&amp;") in veld '"&amp;$AN$4&amp;ROW()&amp;"'.  ",
             ""
        ),
        ""
    )
)), "")</f>
        <v/>
      </c>
      <c r="AO15" s="185" t="str">
        <f t="shared" si="33"/>
        <v/>
      </c>
      <c r="AP15" s="185" t="str">
        <f t="shared" si="33"/>
        <v/>
      </c>
      <c r="AQ15" s="210" t="str">
        <f>IF(T15&lt;&gt;"", IF(ISTEXT(T15), IFERROR(IF(SEARCH(".", T15)&lt;&gt;0, "| Veld '"&amp;AQ$4&amp;ROW()&amp;"': "&amp;Fout_punt), "| Veld '"&amp;AQ$4&amp;ROW()&amp;"': "&amp;Fout_geen_getal),
IF(T15&lt;0, "| Veld '"&amp;AQ$4&amp;ROW()&amp;"': Dit getal mag niet negatief zijn.  ",
    IF(Q15&lt;&gt;"",
        IF(T15&gt;Q15,
             "| Veld '"&amp;$AQ$4&amp;ROW()&amp;"': Het aantal vte's mag niet groter zijn dan het aantal personen ("&amp;Q15&amp;") in veld '"&amp;$AN$4&amp;ROW()&amp;"'.  ",
             ""
        ),
        ""
    )
)), "")</f>
        <v/>
      </c>
      <c r="AZ15" s="187">
        <f t="shared" si="6"/>
        <v>3</v>
      </c>
      <c r="BA15" s="113"/>
      <c r="BB15" s="33"/>
      <c r="BC15" s="33"/>
      <c r="BD15" s="33"/>
      <c r="BE15" s="33"/>
      <c r="BF15" s="33"/>
      <c r="BG15" s="33"/>
      <c r="BH15" s="166" t="str">
        <f t="shared" si="15"/>
        <v/>
      </c>
      <c r="BI15" s="167" t="str">
        <f t="shared" si="16"/>
        <v/>
      </c>
      <c r="BJ15" s="167" t="str">
        <f t="shared" si="17"/>
        <v/>
      </c>
      <c r="BK15" s="167" t="str">
        <f t="shared" si="10"/>
        <v/>
      </c>
      <c r="BL15" s="167" t="str">
        <f t="shared" si="11"/>
        <v/>
      </c>
      <c r="BM15" s="167" t="str">
        <f t="shared" si="12"/>
        <v/>
      </c>
      <c r="BN15" s="167" t="str">
        <f t="shared" si="13"/>
        <v/>
      </c>
      <c r="BO15" s="170">
        <f t="shared" si="18"/>
        <v>0</v>
      </c>
      <c r="BP15" s="211" t="str">
        <f t="shared" si="19"/>
        <v/>
      </c>
      <c r="BQ15" s="211" t="str">
        <f t="shared" si="20"/>
        <v/>
      </c>
      <c r="BR15" s="185" t="str">
        <f t="shared" si="21"/>
        <v/>
      </c>
      <c r="BS15" s="31" t="str">
        <f t="shared" si="14"/>
        <v/>
      </c>
    </row>
    <row r="16" spans="1:97" s="185" customFormat="1" ht="14.7" customHeight="1" x14ac:dyDescent="0.3">
      <c r="A16" s="100" t="str">
        <f t="shared" si="5"/>
        <v/>
      </c>
      <c r="B16" s="172"/>
      <c r="C16" s="172"/>
      <c r="D16" s="172"/>
      <c r="E16" s="172" t="s">
        <v>358</v>
      </c>
      <c r="F16" s="172"/>
      <c r="G16" s="172"/>
      <c r="H16" s="172"/>
      <c r="I16" s="172"/>
      <c r="J16" s="172"/>
      <c r="L16" s="196">
        <v>113</v>
      </c>
      <c r="M16" s="213">
        <f t="shared" si="30"/>
        <v>0</v>
      </c>
      <c r="N16" s="220"/>
      <c r="O16" s="220"/>
      <c r="P16" s="219"/>
      <c r="Q16" s="213">
        <f t="shared" si="31"/>
        <v>0</v>
      </c>
      <c r="R16" s="220"/>
      <c r="S16" s="220"/>
      <c r="T16" s="219"/>
      <c r="Y16" s="207"/>
      <c r="AA16" s="208"/>
      <c r="AB16" s="208">
        <f>IF(Structuur_werking&lt;&gt;"", 0, -1)</f>
        <v>-1</v>
      </c>
      <c r="AC16" s="209" cm="1">
        <f t="array" ref="AC16">IF(N$8&lt;&gt;0, IF(SUMPRODUCT(--(N$13:N$16&lt;&gt;""))&gt;0, IF(N$12&lt;N$8, IF(N16&lt;&gt;"", 0, 1), 0), 1), -1)</f>
        <v>-1</v>
      </c>
      <c r="AD16" s="209" cm="1">
        <f t="array" ref="AD16">IF(O$8&lt;&gt;0, IF(SUMPRODUCT(--(O$13:O$16&lt;&gt;""))&gt;0, IF(O$12&lt;O$8, IF(O16&lt;&gt;"", 0, 1), 0), 1), -1)</f>
        <v>-1</v>
      </c>
      <c r="AE16" s="209" cm="1">
        <f t="array" ref="AE16">IF(P$8&lt;&gt;0, IF(SUMPRODUCT(--(P$13:P$16&lt;&gt;""))&gt;0, IF(P$12&lt;P$8, IF(P16&lt;&gt;"", 0, 1), 0), 1), -1)</f>
        <v>-1</v>
      </c>
      <c r="AF16" s="209">
        <f>IF(Structuur_werking&lt;&gt;Structuur_werking_dubbel, -1, 0)</f>
        <v>-1</v>
      </c>
      <c r="AG16" s="209" cm="1">
        <f t="array" ref="AG16">IF(Structuur_werking=Structuur_werking_dubbel, IF(R$8&lt;&gt;0, IF(SUMPRODUCT(--(R$13:R$16&lt;&gt;""))&gt;0, IF(R$12&lt;R$8, IF(R16&lt;&gt;"", 0, 1), 0), 1), -1), -1)</f>
        <v>-1</v>
      </c>
      <c r="AH16" s="209" cm="1">
        <f t="array" ref="AH16">IF(Structuur_werking=Structuur_werking_dubbel, IF(S$8&lt;&gt;0, IF(SUMPRODUCT(--(S$13:S$16&lt;&gt;""))&gt;0, IF(S$12&lt;S$8, IF(S16&lt;&gt;"", 0, 1), 0), 1), -1), -1)</f>
        <v>-1</v>
      </c>
      <c r="AI16" s="209" cm="1">
        <f t="array" ref="AI16">IF(Structuur_werking=Structuur_werking_dubbel, IF(T$8&lt;&gt;0, IF(SUMPRODUCT(--(T$13:T$16&lt;&gt;""))&gt;0, IF(T$12&lt;T$8, IF(T16&lt;&gt;"", 0, 1), 0), 1), -1), -1)</f>
        <v>-1</v>
      </c>
      <c r="AJ16" s="187"/>
      <c r="AK16" s="185" t="str">
        <f t="shared" si="32"/>
        <v/>
      </c>
      <c r="AL16" s="185" t="str">
        <f t="shared" si="32"/>
        <v/>
      </c>
      <c r="AM16" s="185" t="str">
        <f>IF(P16&lt;&gt;"", IF(ISTEXT(P16), IFERROR(IF(SEARCH(".", P16)&lt;&gt;0, "| Veld '"&amp;AM$4&amp;ROW()&amp;"': "&amp;Fout_punt), "| Veld '"&amp;AM$4&amp;ROW()&amp;"': "&amp;Fout_geen_getal),
IF(P16&lt;0, "| Veld '"&amp;AM$4&amp;ROW()&amp;"': Dit getal mag niet negatief zijn.  ",
    IF(M16&lt;&gt;"",
        IF(P16&gt;M16,
             "| Veld '"&amp;$AQ$4&amp;ROW()&amp;"': Het aantal vte's mag niet groter zijn dan het aantal personen ("&amp;M16&amp;") in veld '"&amp;$AN$4&amp;ROW()&amp;"'.  ",
             ""
        ),
        ""
    )
)), "")</f>
        <v/>
      </c>
      <c r="AO16" s="185" t="str">
        <f t="shared" si="33"/>
        <v/>
      </c>
      <c r="AP16" s="185" t="str">
        <f t="shared" si="33"/>
        <v/>
      </c>
      <c r="AQ16" s="210" t="str">
        <f>IF(T16&lt;&gt;"", IF(ISTEXT(T16), IFERROR(IF(SEARCH(".", T16)&lt;&gt;0, "| Veld '"&amp;AQ$4&amp;ROW()&amp;"': "&amp;Fout_punt), "| Veld '"&amp;AQ$4&amp;ROW()&amp;"': "&amp;Fout_geen_getal),
IF(T16&lt;0, "| Veld '"&amp;AQ$4&amp;ROW()&amp;"': Dit getal mag niet negatief zijn.  ",
    IF(Q16&lt;&gt;"",
        IF(T16&gt;Q16,
             "| Veld '"&amp;$AQ$4&amp;ROW()&amp;"': Het aantal vte's mag niet groter zijn dan het aantal personen ("&amp;Q16&amp;") in veld '"&amp;$AN$4&amp;ROW()&amp;"'.  ",
             ""
        ),
        ""
    )
)), "")</f>
        <v/>
      </c>
      <c r="AZ16" s="187">
        <f t="shared" si="6"/>
        <v>3</v>
      </c>
      <c r="BA16" s="113"/>
      <c r="BB16" s="33"/>
      <c r="BC16" s="33"/>
      <c r="BD16" s="33"/>
      <c r="BE16" s="33"/>
      <c r="BF16" s="33"/>
      <c r="BG16" s="33"/>
      <c r="BH16" s="166" t="str">
        <f t="shared" si="15"/>
        <v/>
      </c>
      <c r="BI16" s="167" t="str">
        <f t="shared" si="16"/>
        <v/>
      </c>
      <c r="BJ16" s="167" t="str">
        <f t="shared" si="17"/>
        <v/>
      </c>
      <c r="BK16" s="167" t="str">
        <f t="shared" si="10"/>
        <v/>
      </c>
      <c r="BL16" s="167" t="str">
        <f t="shared" si="11"/>
        <v/>
      </c>
      <c r="BM16" s="167" t="str">
        <f t="shared" si="12"/>
        <v/>
      </c>
      <c r="BN16" s="167" t="str">
        <f t="shared" si="13"/>
        <v/>
      </c>
      <c r="BO16" s="170">
        <f t="shared" si="18"/>
        <v>0</v>
      </c>
      <c r="BP16" s="211" t="str">
        <f t="shared" si="19"/>
        <v/>
      </c>
      <c r="BQ16" s="211" t="str">
        <f t="shared" si="20"/>
        <v/>
      </c>
      <c r="BR16" s="185" t="str">
        <f t="shared" si="21"/>
        <v/>
      </c>
      <c r="BS16" s="31" t="str">
        <f t="shared" si="14"/>
        <v/>
      </c>
    </row>
    <row r="17" spans="1:71" s="185" customFormat="1" ht="14.7" customHeight="1" x14ac:dyDescent="0.3">
      <c r="A17" s="100" t="str">
        <f t="shared" ref="A17:A30" si="34">IF(OR(AN17&lt;&gt;"", BQ17&lt;&gt;""), "✘", "")</f>
        <v/>
      </c>
      <c r="B17" s="172"/>
      <c r="C17" s="172"/>
      <c r="D17" s="172"/>
      <c r="E17" s="172"/>
      <c r="F17" s="172"/>
      <c r="G17" s="172"/>
      <c r="H17" s="172"/>
      <c r="I17" s="172"/>
      <c r="J17" s="172"/>
      <c r="L17" s="196"/>
      <c r="M17" s="214"/>
      <c r="N17" s="218"/>
      <c r="O17" s="218"/>
      <c r="P17" s="33"/>
      <c r="Q17" s="214"/>
      <c r="R17" s="218"/>
      <c r="S17" s="218"/>
      <c r="T17" s="33"/>
      <c r="Y17" s="207"/>
      <c r="AA17" s="208"/>
      <c r="AB17" s="208"/>
      <c r="AC17" s="209"/>
      <c r="AD17" s="209"/>
      <c r="AE17" s="209"/>
      <c r="AF17" s="209"/>
      <c r="AG17" s="209"/>
      <c r="AH17" s="209"/>
      <c r="AI17" s="209"/>
      <c r="AJ17" s="187"/>
      <c r="AQ17" s="210"/>
      <c r="AZ17" s="187" t="str">
        <f t="shared" si="6"/>
        <v/>
      </c>
      <c r="BA17" s="113"/>
      <c r="BB17" s="33"/>
      <c r="BC17" s="33"/>
      <c r="BD17" s="33"/>
      <c r="BE17" s="33"/>
      <c r="BF17" s="33"/>
      <c r="BG17" s="33"/>
      <c r="BH17" s="166" t="str">
        <f t="shared" si="15"/>
        <v/>
      </c>
      <c r="BI17" s="167" t="str">
        <f t="shared" si="16"/>
        <v/>
      </c>
      <c r="BJ17" s="167" t="str">
        <f t="shared" si="17"/>
        <v/>
      </c>
      <c r="BK17" s="167" t="str">
        <f t="shared" si="10"/>
        <v/>
      </c>
      <c r="BL17" s="167" t="str">
        <f t="shared" si="11"/>
        <v/>
      </c>
      <c r="BM17" s="167" t="str">
        <f t="shared" si="12"/>
        <v/>
      </c>
      <c r="BN17" s="167" t="str">
        <f t="shared" si="13"/>
        <v/>
      </c>
      <c r="BO17" s="170">
        <f t="shared" si="18"/>
        <v>0</v>
      </c>
      <c r="BP17" s="211" t="str">
        <f t="shared" si="19"/>
        <v/>
      </c>
      <c r="BQ17" s="211" t="str">
        <f t="shared" si="20"/>
        <v/>
      </c>
      <c r="BR17" s="185" t="str">
        <f t="shared" si="21"/>
        <v/>
      </c>
      <c r="BS17" s="31" t="str">
        <f t="shared" ref="BS17:BS30" si="35">IF(BQ17&lt;&gt;"", BQ17, BR17)</f>
        <v/>
      </c>
    </row>
    <row r="18" spans="1:71" s="185" customFormat="1" ht="14.7" customHeight="1" x14ac:dyDescent="0.3">
      <c r="A18" s="100" t="str">
        <f t="shared" si="34"/>
        <v/>
      </c>
      <c r="C18" s="145" t="s">
        <v>376</v>
      </c>
      <c r="D18" s="173"/>
      <c r="E18" s="173"/>
      <c r="F18" s="172"/>
      <c r="G18" s="172"/>
      <c r="H18" s="172"/>
      <c r="I18" s="172"/>
      <c r="J18" s="172"/>
      <c r="L18" s="196"/>
      <c r="M18" s="214"/>
      <c r="N18" s="218"/>
      <c r="O18" s="218"/>
      <c r="P18" s="33"/>
      <c r="Q18" s="214"/>
      <c r="R18" s="218"/>
      <c r="S18" s="218"/>
      <c r="T18" s="33"/>
      <c r="Y18" s="207"/>
      <c r="AA18" s="208"/>
      <c r="AB18" s="208"/>
      <c r="AC18" s="209"/>
      <c r="AD18" s="209"/>
      <c r="AE18" s="209"/>
      <c r="AF18" s="209"/>
      <c r="AG18" s="209"/>
      <c r="AH18" s="209"/>
      <c r="AI18" s="209"/>
      <c r="AJ18" s="187"/>
      <c r="AQ18" s="210"/>
      <c r="AZ18" s="187" t="str">
        <f t="shared" si="6"/>
        <v/>
      </c>
      <c r="BA18" s="113"/>
      <c r="BB18" s="33"/>
      <c r="BC18" s="33"/>
      <c r="BD18" s="33"/>
      <c r="BE18" s="33"/>
      <c r="BF18" s="33"/>
      <c r="BG18" s="33"/>
      <c r="BH18" s="166" t="str">
        <f t="shared" si="15"/>
        <v/>
      </c>
      <c r="BI18" s="167" t="str">
        <f t="shared" si="16"/>
        <v/>
      </c>
      <c r="BJ18" s="167" t="str">
        <f t="shared" si="17"/>
        <v/>
      </c>
      <c r="BK18" s="167" t="str">
        <f t="shared" si="10"/>
        <v/>
      </c>
      <c r="BL18" s="167" t="str">
        <f t="shared" si="11"/>
        <v/>
      </c>
      <c r="BM18" s="167" t="str">
        <f t="shared" si="12"/>
        <v/>
      </c>
      <c r="BN18" s="167" t="str">
        <f t="shared" si="13"/>
        <v/>
      </c>
      <c r="BO18" s="170">
        <f t="shared" si="18"/>
        <v>0</v>
      </c>
      <c r="BP18" s="211" t="str">
        <f t="shared" si="19"/>
        <v/>
      </c>
      <c r="BQ18" s="211" t="str">
        <f t="shared" si="20"/>
        <v/>
      </c>
      <c r="BR18" s="185" t="str">
        <f t="shared" si="21"/>
        <v/>
      </c>
      <c r="BS18" s="31" t="str">
        <f t="shared" si="35"/>
        <v/>
      </c>
    </row>
    <row r="19" spans="1:71" s="185" customFormat="1" ht="7.2" customHeight="1" x14ac:dyDescent="0.3">
      <c r="A19" s="100" t="str">
        <f t="shared" si="34"/>
        <v/>
      </c>
      <c r="B19" s="172"/>
      <c r="C19" s="172"/>
      <c r="D19" s="172"/>
      <c r="E19" s="172"/>
      <c r="F19" s="172"/>
      <c r="G19" s="172"/>
      <c r="H19" s="172"/>
      <c r="I19" s="172"/>
      <c r="J19" s="172"/>
      <c r="L19" s="196"/>
      <c r="M19" s="214"/>
      <c r="N19" s="218"/>
      <c r="O19" s="218"/>
      <c r="P19" s="33"/>
      <c r="Q19" s="214"/>
      <c r="R19" s="218"/>
      <c r="S19" s="218"/>
      <c r="T19" s="33"/>
      <c r="Y19" s="207"/>
      <c r="AA19" s="208"/>
      <c r="AB19" s="208"/>
      <c r="AC19" s="209"/>
      <c r="AD19" s="209"/>
      <c r="AE19" s="209"/>
      <c r="AF19" s="209"/>
      <c r="AG19" s="209"/>
      <c r="AH19" s="209"/>
      <c r="AI19" s="209"/>
      <c r="AJ19" s="187"/>
      <c r="AQ19" s="210"/>
      <c r="AZ19" s="187" t="str">
        <f t="shared" si="6"/>
        <v/>
      </c>
      <c r="BA19" s="113"/>
      <c r="BB19" s="33"/>
      <c r="BC19" s="33"/>
      <c r="BD19" s="33"/>
      <c r="BE19" s="33"/>
      <c r="BF19" s="33"/>
      <c r="BG19" s="33"/>
      <c r="BH19" s="166" t="str">
        <f t="shared" si="15"/>
        <v/>
      </c>
      <c r="BI19" s="167" t="str">
        <f t="shared" si="16"/>
        <v/>
      </c>
      <c r="BJ19" s="167" t="str">
        <f t="shared" si="17"/>
        <v/>
      </c>
      <c r="BK19" s="167" t="str">
        <f t="shared" si="10"/>
        <v/>
      </c>
      <c r="BL19" s="167" t="str">
        <f t="shared" si="11"/>
        <v/>
      </c>
      <c r="BM19" s="167" t="str">
        <f t="shared" si="12"/>
        <v/>
      </c>
      <c r="BN19" s="167" t="str">
        <f t="shared" si="13"/>
        <v/>
      </c>
      <c r="BO19" s="170">
        <f t="shared" si="18"/>
        <v>0</v>
      </c>
      <c r="BP19" s="211" t="str">
        <f t="shared" si="19"/>
        <v/>
      </c>
      <c r="BQ19" s="211" t="str">
        <f t="shared" si="20"/>
        <v/>
      </c>
      <c r="BR19" s="185" t="str">
        <f t="shared" si="21"/>
        <v/>
      </c>
      <c r="BS19" s="31" t="str">
        <f t="shared" si="35"/>
        <v/>
      </c>
    </row>
    <row r="20" spans="1:71" s="185" customFormat="1" ht="14.7" customHeight="1" x14ac:dyDescent="0.3">
      <c r="A20" s="100" t="str">
        <f t="shared" si="34"/>
        <v/>
      </c>
      <c r="B20" s="172"/>
      <c r="C20" s="172"/>
      <c r="D20" s="172" t="s">
        <v>359</v>
      </c>
      <c r="E20" s="172"/>
      <c r="F20" s="172"/>
      <c r="G20" s="172"/>
      <c r="H20" s="172"/>
      <c r="I20" s="172"/>
      <c r="J20" s="172"/>
      <c r="L20" s="196">
        <v>105</v>
      </c>
      <c r="M20" s="213">
        <f>SUM(N20:O20)</f>
        <v>0</v>
      </c>
      <c r="N20" s="218">
        <f>SUM(N21,N26)</f>
        <v>0</v>
      </c>
      <c r="O20" s="218">
        <f>SUM(O21,O26)</f>
        <v>0</v>
      </c>
      <c r="P20" s="218">
        <f>SUM(P21,P26)</f>
        <v>0</v>
      </c>
      <c r="Q20" s="213">
        <f>SUM(R20:S20)</f>
        <v>0</v>
      </c>
      <c r="R20" s="218">
        <f>SUM(R21,R26)</f>
        <v>0</v>
      </c>
      <c r="S20" s="218">
        <f>SUM(S21,S26)</f>
        <v>0</v>
      </c>
      <c r="T20" s="218">
        <f>SUM(T21,T26)</f>
        <v>0</v>
      </c>
      <c r="Y20" s="207"/>
      <c r="AA20" s="208"/>
      <c r="AB20" s="208">
        <f t="shared" ref="AB20:AE21" si="36">IF(Structuur_werking&lt;&gt;"", 0, -1)</f>
        <v>-1</v>
      </c>
      <c r="AC20" s="208">
        <f t="shared" si="36"/>
        <v>-1</v>
      </c>
      <c r="AD20" s="208">
        <f t="shared" si="36"/>
        <v>-1</v>
      </c>
      <c r="AE20" s="208">
        <f t="shared" si="36"/>
        <v>-1</v>
      </c>
      <c r="AF20" s="209">
        <f t="shared" ref="AF20:AI21" si="37">IF(Structuur_werking&lt;&gt;Structuur_werking_dubbel, -1, 0)</f>
        <v>-1</v>
      </c>
      <c r="AG20" s="209">
        <f t="shared" si="37"/>
        <v>-1</v>
      </c>
      <c r="AH20" s="209">
        <f t="shared" si="37"/>
        <v>-1</v>
      </c>
      <c r="AI20" s="209">
        <f t="shared" si="37"/>
        <v>-1</v>
      </c>
      <c r="AJ20" s="187"/>
      <c r="AK20" s="185" t="str">
        <f>IF(SUM(AC22:AC30)&lt;&gt;0, "", IF(N$8&lt;&gt;"", IF(N20&lt;&gt;N$8, "| Veld '"&amp;AK$4&amp;ROW()&amp;"': Som van onderliggende velden komt niet overeen met het totaal in veld '"&amp;AK$4&amp;ROW(N$8)&amp;"'.  ", ""), ""))</f>
        <v/>
      </c>
      <c r="AL20" s="185" t="str">
        <f>IF(SUM(AD22:AD30)&lt;&gt;0, "", IF(O$8&lt;&gt;"", IF(O20&lt;&gt;O$8, "| Veld '"&amp;AL$4&amp;ROW()&amp;"': Som van onderliggende velden komt niet overeen met het totaal in veld '"&amp;AL$4&amp;ROW(O$8)&amp;"'.  ", ""), ""))</f>
        <v/>
      </c>
      <c r="AM20" s="185" t="str">
        <f>IF(SUM(AE22:AE30)&lt;&gt;0, "", IF(P$8&lt;&gt;"", IF(P20&lt;&gt;P$8, "| Veld '"&amp;AM$4&amp;ROW()&amp;"': Som van onderliggende velden komt niet overeen met het totaal in veld '"&amp;AM$4&amp;ROW(P$8)&amp;"'.  ", ""), ""))</f>
        <v/>
      </c>
      <c r="AO20" s="185" t="str">
        <f>IF(SUM(AG22:AG30)&lt;&gt;0, "", IF(R$8&lt;&gt;"", IF(R20&lt;&gt;R$8, "| Veld '"&amp;AO$4&amp;ROW()&amp;"': Som van onderliggende velden komt niet overeen met het totaal in veld '"&amp;AO$4&amp;ROW(R$8)&amp;"'.  ", ""), ""))</f>
        <v/>
      </c>
      <c r="AP20" s="185" t="str">
        <f>IF(SUM(AH22:AH30)&lt;&gt;0, "", IF(S$8&lt;&gt;"", IF(S20&lt;&gt;S$8, "| Veld '"&amp;AP$4&amp;ROW()&amp;"': Som van onderliggende velden komt niet overeen met het totaal in veld '"&amp;AP$4&amp;ROW(S$8)&amp;"'.  ", ""), ""))</f>
        <v/>
      </c>
      <c r="AQ20" s="210" t="str">
        <f>IF(SUM(AI22:AI30)&lt;&gt;0, "", IF(T$8&lt;&gt;"", IF(T20&lt;&gt;T$8, "| Veld '"&amp;AQ$4&amp;ROW()&amp;"': Som van onderliggende velden komt niet overeen met het totaal in veld '"&amp;AQ$4&amp;ROW(T$8)&amp;"'.  ", ""), ""))</f>
        <v/>
      </c>
      <c r="AZ20" s="187">
        <f t="shared" si="6"/>
        <v>2</v>
      </c>
      <c r="BA20" s="113"/>
      <c r="BB20" s="33"/>
      <c r="BC20" s="33"/>
      <c r="BD20" s="33"/>
      <c r="BE20" s="33"/>
      <c r="BF20" s="33"/>
      <c r="BG20" s="33"/>
      <c r="BH20" s="166" t="str">
        <f t="shared" si="15"/>
        <v/>
      </c>
      <c r="BI20" s="167" t="str">
        <f t="shared" si="16"/>
        <v/>
      </c>
      <c r="BJ20" s="167" t="str">
        <f t="shared" si="17"/>
        <v/>
      </c>
      <c r="BK20" s="167" t="str">
        <f t="shared" si="10"/>
        <v/>
      </c>
      <c r="BL20" s="167" t="str">
        <f t="shared" si="11"/>
        <v/>
      </c>
      <c r="BM20" s="167" t="str">
        <f t="shared" si="12"/>
        <v/>
      </c>
      <c r="BN20" s="167" t="str">
        <f t="shared" si="13"/>
        <v/>
      </c>
      <c r="BO20" s="170">
        <f t="shared" si="18"/>
        <v>0</v>
      </c>
      <c r="BP20" s="211" t="str">
        <f t="shared" si="19"/>
        <v/>
      </c>
      <c r="BQ20" s="211" t="str">
        <f t="shared" si="20"/>
        <v/>
      </c>
      <c r="BR20" s="185" t="str">
        <f t="shared" si="21"/>
        <v/>
      </c>
      <c r="BS20" s="31" t="str">
        <f t="shared" ref="BS20:BS29" si="38">IF(BQ20&lt;&gt;"", BQ20, BR20)</f>
        <v/>
      </c>
    </row>
    <row r="21" spans="1:71" s="185" customFormat="1" ht="14.7" customHeight="1" x14ac:dyDescent="0.3">
      <c r="A21" s="100" t="str">
        <f t="shared" si="34"/>
        <v/>
      </c>
      <c r="B21" s="172"/>
      <c r="C21" s="172"/>
      <c r="D21" s="172"/>
      <c r="E21" s="172" t="s">
        <v>360</v>
      </c>
      <c r="F21" s="172"/>
      <c r="G21" s="172"/>
      <c r="H21" s="172"/>
      <c r="I21" s="172"/>
      <c r="J21" s="172"/>
      <c r="L21" s="196">
        <v>120</v>
      </c>
      <c r="M21" s="213">
        <f t="shared" ref="M21:M30" si="39">SUM(N21:O21)</f>
        <v>0</v>
      </c>
      <c r="N21" s="218">
        <f>SUM(N22:N25)</f>
        <v>0</v>
      </c>
      <c r="O21" s="218">
        <f>SUM(O22:O25)</f>
        <v>0</v>
      </c>
      <c r="P21" s="218">
        <f>SUM(P22:P25)</f>
        <v>0</v>
      </c>
      <c r="Q21" s="213">
        <f t="shared" ref="Q21:Q30" si="40">SUM(R21:S21)</f>
        <v>0</v>
      </c>
      <c r="R21" s="218">
        <f>SUM(R22:R25)</f>
        <v>0</v>
      </c>
      <c r="S21" s="218">
        <f>SUM(S22:S25)</f>
        <v>0</v>
      </c>
      <c r="T21" s="218">
        <f>SUM(T22:T25)</f>
        <v>0</v>
      </c>
      <c r="Y21" s="207"/>
      <c r="AA21" s="208"/>
      <c r="AB21" s="208">
        <f t="shared" si="36"/>
        <v>-1</v>
      </c>
      <c r="AC21" s="208">
        <f t="shared" si="36"/>
        <v>-1</v>
      </c>
      <c r="AD21" s="208">
        <f t="shared" si="36"/>
        <v>-1</v>
      </c>
      <c r="AE21" s="208">
        <f t="shared" si="36"/>
        <v>-1</v>
      </c>
      <c r="AF21" s="209">
        <f t="shared" si="37"/>
        <v>-1</v>
      </c>
      <c r="AG21" s="209">
        <f t="shared" si="37"/>
        <v>-1</v>
      </c>
      <c r="AH21" s="209">
        <f t="shared" si="37"/>
        <v>-1</v>
      </c>
      <c r="AI21" s="209">
        <f t="shared" si="37"/>
        <v>-1</v>
      </c>
      <c r="AJ21" s="187"/>
      <c r="AQ21" s="210"/>
      <c r="AZ21" s="187">
        <f t="shared" si="6"/>
        <v>3</v>
      </c>
      <c r="BA21" s="113"/>
      <c r="BB21" s="33"/>
      <c r="BC21" s="33"/>
      <c r="BD21" s="33"/>
      <c r="BE21" s="33"/>
      <c r="BF21" s="33"/>
      <c r="BG21" s="33"/>
      <c r="BH21" s="166" t="str">
        <f t="shared" si="15"/>
        <v/>
      </c>
      <c r="BI21" s="167" t="str">
        <f t="shared" si="16"/>
        <v/>
      </c>
      <c r="BJ21" s="167" t="str">
        <f t="shared" si="17"/>
        <v/>
      </c>
      <c r="BK21" s="167" t="str">
        <f t="shared" si="10"/>
        <v/>
      </c>
      <c r="BL21" s="167" t="str">
        <f t="shared" si="11"/>
        <v/>
      </c>
      <c r="BM21" s="167" t="str">
        <f t="shared" si="12"/>
        <v/>
      </c>
      <c r="BN21" s="167" t="str">
        <f t="shared" si="13"/>
        <v/>
      </c>
      <c r="BO21" s="170">
        <f t="shared" si="18"/>
        <v>0</v>
      </c>
      <c r="BP21" s="211" t="str">
        <f t="shared" si="19"/>
        <v/>
      </c>
      <c r="BQ21" s="211" t="str">
        <f t="shared" si="20"/>
        <v/>
      </c>
      <c r="BR21" s="185" t="str">
        <f t="shared" si="21"/>
        <v/>
      </c>
      <c r="BS21" s="31" t="str">
        <f t="shared" si="38"/>
        <v/>
      </c>
    </row>
    <row r="22" spans="1:71" s="185" customFormat="1" ht="14.7" customHeight="1" x14ac:dyDescent="0.3">
      <c r="A22" s="100" t="str">
        <f t="shared" si="34"/>
        <v/>
      </c>
      <c r="B22" s="172"/>
      <c r="C22" s="172"/>
      <c r="D22" s="172"/>
      <c r="E22" s="172"/>
      <c r="F22" s="172" t="s">
        <v>361</v>
      </c>
      <c r="G22" s="172"/>
      <c r="H22" s="172"/>
      <c r="I22" s="172"/>
      <c r="J22" s="172"/>
      <c r="L22" s="196">
        <v>1200</v>
      </c>
      <c r="M22" s="213">
        <f t="shared" si="39"/>
        <v>0</v>
      </c>
      <c r="N22" s="220"/>
      <c r="O22" s="220"/>
      <c r="P22" s="220"/>
      <c r="Q22" s="213">
        <f t="shared" si="40"/>
        <v>0</v>
      </c>
      <c r="R22" s="220"/>
      <c r="S22" s="220"/>
      <c r="T22" s="220"/>
      <c r="Y22" s="207"/>
      <c r="AA22" s="208"/>
      <c r="AB22" s="208">
        <f t="shared" ref="AB22:AB30" si="41">IF(Structuur_werking&lt;&gt;"", 0, -1)</f>
        <v>-1</v>
      </c>
      <c r="AC22" s="209" cm="1">
        <f t="array" ref="AC22">IF(N$8&lt;&gt;0, IF(SUMPRODUCT(--((N$22:N$25&lt;&gt;"")+(N$27:N$30&lt;&gt;"")))&gt;0, IF(N$20&lt;N$8, IF(N22&lt;&gt;"", 0, 1), 0), 1), -1)</f>
        <v>-1</v>
      </c>
      <c r="AD22" s="209" cm="1">
        <f t="array" ref="AD22">IF(O$8&lt;&gt;0, IF(SUMPRODUCT(--((O$22:O$25&lt;&gt;"")+(O$27:O$30&lt;&gt;"")))&gt;0, IF(O$20&lt;O$8, IF(O22&lt;&gt;"", 0, 1), 0), 1), -1)</f>
        <v>-1</v>
      </c>
      <c r="AE22" s="209" cm="1">
        <f t="array" ref="AE22">IF(P$8&lt;&gt;0, IF(SUMPRODUCT(--((P$22:P$25&lt;&gt;"")+(P$27:P$30&lt;&gt;"")))&gt;0, IF(P$20&lt;P$8, IF(P22&lt;&gt;"", 0, 1), 0), 1), -1)</f>
        <v>-1</v>
      </c>
      <c r="AF22" s="209">
        <f t="shared" ref="AF22:AF30" si="42">IF(Structuur_werking&lt;&gt;Structuur_werking_dubbel, -1, 0)</f>
        <v>-1</v>
      </c>
      <c r="AG22" s="209" cm="1">
        <f t="array" ref="AG22">IF(Structuur_werking=Structuur_werking_dubbel, IF(R$8&lt;&gt;0, IF(SUMPRODUCT(--((R$22:R$25&lt;&gt;"")+(R$27:R$30&lt;&gt;"")))&gt;0, IF(R$20&lt;R$8, IF(R22&lt;&gt;"", 0, 1), 0), 1), -1), -1)</f>
        <v>-1</v>
      </c>
      <c r="AH22" s="209" cm="1">
        <f t="array" ref="AH22">IF(Structuur_werking=Structuur_werking_dubbel, IF(S$8&lt;&gt;0, IF(SUMPRODUCT(--((S$22:S$25&lt;&gt;"")+(S$27:S$30&lt;&gt;"")))&gt;0, IF(S$20&lt;S$8, IF(S22&lt;&gt;"", 0, 1), 0), 1), -1), -1)</f>
        <v>-1</v>
      </c>
      <c r="AI22" s="209" cm="1">
        <f t="array" ref="AI22">IF(Structuur_werking=Structuur_werking_dubbel, IF(T$8&lt;&gt;0, IF(SUMPRODUCT(--((T$22:T$25&lt;&gt;"")+(T$27:T$30&lt;&gt;"")))&gt;0, IF(T$20&lt;T$8, IF(T22&lt;&gt;"", 0, 1), 0), 1), -1), -1)</f>
        <v>-1</v>
      </c>
      <c r="AJ22" s="187"/>
      <c r="AK22" s="185" t="str">
        <f t="shared" ref="AK22:AL25" si="43">IF(N22&lt;&gt;"", IF(ISTEXT(N22), IFERROR(IF(SEARCH(".", N22)&lt;&gt;0, "| Veld '"&amp;AK$4&amp;ROW()&amp;"': "&amp;Fout_punt), "| Veld '"&amp;AK$4&amp;ROW()&amp;"': "&amp;Fout_geen_getal),
IF(N22&lt;0, "| Veld '"&amp;AK$4&amp;ROW()&amp;"': Dit getal mag niet negatief zijn.  ",
IF((N22-ROUND(N22, 0))&lt;&gt;0, "| Veld '"&amp;AK$4&amp;ROW()&amp;"': Dit getal moet geheel zijn.  ", ""))), "")</f>
        <v/>
      </c>
      <c r="AL22" s="185" t="str">
        <f t="shared" si="43"/>
        <v/>
      </c>
      <c r="AM22" s="185" t="str">
        <f>IF(P22&lt;&gt;"", IF(ISTEXT(P22), IFERROR(IF(SEARCH(".", P22)&lt;&gt;0, "| Veld '"&amp;AM$4&amp;ROW()&amp;"': "&amp;Fout_punt), "| Veld '"&amp;AM$4&amp;ROW()&amp;"': "&amp;Fout_geen_getal),
IF(P22&lt;0, "| Veld '"&amp;AM$4&amp;ROW()&amp;"': Dit getal mag niet negatief zijn.  ",
    IF(M22&lt;&gt;"",
        IF(P22&gt;M22,
             "| Veld '"&amp;$AQ$4&amp;ROW()&amp;"': Het aantal vte's mag niet groter zijn dan het aantal personen ("&amp;M22&amp;") in veld '"&amp;$AN$4&amp;ROW()&amp;"'.  ",
             ""
        ),
        ""
    )
)), "")</f>
        <v/>
      </c>
      <c r="AO22" s="185" t="str">
        <f t="shared" ref="AO22:AP25" si="44">IF(R22&lt;&gt;"", IF(ISTEXT(R22), IFERROR(IF(SEARCH(".", R22)&lt;&gt;0, "| Veld '"&amp;AO$4&amp;ROW()&amp;"': "&amp;Fout_punt), "| Veld '"&amp;AO$4&amp;ROW()&amp;"': "&amp;Fout_geen_getal),
IF(R22&lt;0, "| Veld '"&amp;AO$4&amp;ROW()&amp;"': Dit getal mag niet negatief zijn.  ",
IF((R22-ROUND(R22, 0))&lt;&gt;0, "| Veld '"&amp;AO$4&amp;ROW()&amp;"': Dit getal moet geheel zijn.  ", ""))), "")</f>
        <v/>
      </c>
      <c r="AP22" s="185" t="str">
        <f t="shared" si="44"/>
        <v/>
      </c>
      <c r="AQ22" s="210" t="str">
        <f>IF(T22&lt;&gt;"", IF(ISTEXT(T22), IFERROR(IF(SEARCH(".", T22)&lt;&gt;0, "| Veld '"&amp;AQ$4&amp;ROW()&amp;"': "&amp;Fout_punt), "| Veld '"&amp;AQ$4&amp;ROW()&amp;"': "&amp;Fout_geen_getal),
IF(T22&lt;0, "| Veld '"&amp;AQ$4&amp;ROW()&amp;"': Dit getal mag niet negatief zijn.  ",
    IF(Q22&lt;&gt;"",
        IF(T22&gt;Q22,
             "| Veld '"&amp;$AQ$4&amp;ROW()&amp;"': Het aantal vte's mag niet groter zijn dan het aantal personen ("&amp;Q22&amp;") in veld '"&amp;$AN$4&amp;ROW()&amp;"'.  ",
             ""
        ),
        ""
    )
)), "")</f>
        <v/>
      </c>
      <c r="AZ22" s="187">
        <f t="shared" si="6"/>
        <v>4</v>
      </c>
      <c r="BA22" s="113"/>
      <c r="BB22" s="33"/>
      <c r="BC22" s="33"/>
      <c r="BD22" s="33"/>
      <c r="BE22" s="33"/>
      <c r="BF22" s="33"/>
      <c r="BG22" s="33"/>
      <c r="BH22" s="166" t="str">
        <f t="shared" si="15"/>
        <v/>
      </c>
      <c r="BI22" s="167" t="str">
        <f t="shared" si="16"/>
        <v/>
      </c>
      <c r="BJ22" s="167" t="str">
        <f t="shared" si="17"/>
        <v/>
      </c>
      <c r="BK22" s="167" t="str">
        <f t="shared" si="10"/>
        <v/>
      </c>
      <c r="BL22" s="167" t="str">
        <f t="shared" si="11"/>
        <v/>
      </c>
      <c r="BM22" s="167" t="str">
        <f t="shared" si="12"/>
        <v/>
      </c>
      <c r="BN22" s="167" t="str">
        <f t="shared" si="13"/>
        <v/>
      </c>
      <c r="BO22" s="170">
        <f t="shared" si="18"/>
        <v>0</v>
      </c>
      <c r="BP22" s="211" t="str">
        <f t="shared" si="19"/>
        <v/>
      </c>
      <c r="BQ22" s="211" t="str">
        <f t="shared" si="20"/>
        <v/>
      </c>
      <c r="BR22" s="185" t="str">
        <f t="shared" si="21"/>
        <v/>
      </c>
      <c r="BS22" s="31" t="str">
        <f t="shared" si="38"/>
        <v/>
      </c>
    </row>
    <row r="23" spans="1:71" s="185" customFormat="1" ht="14.7" customHeight="1" x14ac:dyDescent="0.3">
      <c r="A23" s="100" t="str">
        <f t="shared" si="34"/>
        <v/>
      </c>
      <c r="B23" s="172"/>
      <c r="C23" s="172"/>
      <c r="D23" s="172"/>
      <c r="E23" s="172"/>
      <c r="F23" s="172" t="s">
        <v>362</v>
      </c>
      <c r="G23" s="172"/>
      <c r="H23" s="172"/>
      <c r="I23" s="172"/>
      <c r="J23" s="172"/>
      <c r="L23" s="196">
        <v>1201</v>
      </c>
      <c r="M23" s="213">
        <f t="shared" si="39"/>
        <v>0</v>
      </c>
      <c r="N23" s="220"/>
      <c r="O23" s="220"/>
      <c r="P23" s="220"/>
      <c r="Q23" s="213">
        <f t="shared" si="40"/>
        <v>0</v>
      </c>
      <c r="R23" s="220"/>
      <c r="S23" s="220"/>
      <c r="T23" s="220"/>
      <c r="Y23" s="207"/>
      <c r="AA23" s="208"/>
      <c r="AB23" s="208">
        <f t="shared" si="41"/>
        <v>-1</v>
      </c>
      <c r="AC23" s="209" cm="1">
        <f t="array" ref="AC23">IF(N$8&lt;&gt;0, IF(SUMPRODUCT(--((N$22:N$25&lt;&gt;"")+(N$27:N$30&lt;&gt;"")))&gt;0, IF(N$20&lt;N$8, IF(N23&lt;&gt;"", 0, 1), 0), 1), -1)</f>
        <v>-1</v>
      </c>
      <c r="AD23" s="209" cm="1">
        <f t="array" ref="AD23">IF(O$8&lt;&gt;0, IF(SUMPRODUCT(--((O$22:O$25&lt;&gt;"")+(O$27:O$30&lt;&gt;"")))&gt;0, IF(O$20&lt;O$8, IF(O23&lt;&gt;"", 0, 1), 0), 1), -1)</f>
        <v>-1</v>
      </c>
      <c r="AE23" s="209" cm="1">
        <f t="array" ref="AE23">IF(P$8&lt;&gt;0, IF(SUMPRODUCT(--((P$22:P$25&lt;&gt;"")+(P$27:P$30&lt;&gt;"")))&gt;0, IF(P$20&lt;P$8, IF(P23&lt;&gt;"", 0, 1), 0), 1), -1)</f>
        <v>-1</v>
      </c>
      <c r="AF23" s="209">
        <f t="shared" si="42"/>
        <v>-1</v>
      </c>
      <c r="AG23" s="209" cm="1">
        <f t="array" ref="AG23">IF(Structuur_werking=Structuur_werking_dubbel, IF(R$8&lt;&gt;0, IF(SUMPRODUCT(--((R$22:R$25&lt;&gt;"")+(R$27:R$30&lt;&gt;"")))&gt;0, IF(R$20&lt;R$8, IF(R23&lt;&gt;"", 0, 1), 0), 1), -1), -1)</f>
        <v>-1</v>
      </c>
      <c r="AH23" s="209" cm="1">
        <f t="array" ref="AH23">IF(Structuur_werking=Structuur_werking_dubbel, IF(S$8&lt;&gt;0, IF(SUMPRODUCT(--((S$22:S$25&lt;&gt;"")+(S$27:S$30&lt;&gt;"")))&gt;0, IF(S$20&lt;S$8, IF(S23&lt;&gt;"", 0, 1), 0), 1), -1), -1)</f>
        <v>-1</v>
      </c>
      <c r="AI23" s="209" cm="1">
        <f t="array" ref="AI23">IF(Structuur_werking=Structuur_werking_dubbel, IF(T$8&lt;&gt;0, IF(SUMPRODUCT(--((T$22:T$25&lt;&gt;"")+(T$27:T$30&lt;&gt;"")))&gt;0, IF(T$20&lt;T$8, IF(T23&lt;&gt;"", 0, 1), 0), 1), -1), -1)</f>
        <v>-1</v>
      </c>
      <c r="AJ23" s="187"/>
      <c r="AK23" s="185" t="str">
        <f t="shared" si="43"/>
        <v/>
      </c>
      <c r="AL23" s="185" t="str">
        <f t="shared" si="43"/>
        <v/>
      </c>
      <c r="AM23" s="185" t="str">
        <f>IF(P23&lt;&gt;"", IF(ISTEXT(P23), IFERROR(IF(SEARCH(".", P23)&lt;&gt;0, "| Veld '"&amp;AM$4&amp;ROW()&amp;"': "&amp;Fout_punt), "| Veld '"&amp;AM$4&amp;ROW()&amp;"': "&amp;Fout_geen_getal),
IF(P23&lt;0, "| Veld '"&amp;AM$4&amp;ROW()&amp;"': Dit getal mag niet negatief zijn.  ",
    IF(M23&lt;&gt;"",
        IF(P23&gt;M23,
             "| Veld '"&amp;$AQ$4&amp;ROW()&amp;"': Het aantal vte's mag niet groter zijn dan het aantal personen ("&amp;M23&amp;") in veld '"&amp;$AN$4&amp;ROW()&amp;"'.  ",
             ""
        ),
        ""
    )
)), "")</f>
        <v/>
      </c>
      <c r="AO23" s="185" t="str">
        <f t="shared" si="44"/>
        <v/>
      </c>
      <c r="AP23" s="185" t="str">
        <f t="shared" si="44"/>
        <v/>
      </c>
      <c r="AQ23" s="210" t="str">
        <f>IF(T23&lt;&gt;"", IF(ISTEXT(T23), IFERROR(IF(SEARCH(".", T23)&lt;&gt;0, "| Veld '"&amp;AQ$4&amp;ROW()&amp;"': "&amp;Fout_punt), "| Veld '"&amp;AQ$4&amp;ROW()&amp;"': "&amp;Fout_geen_getal),
IF(T23&lt;0, "| Veld '"&amp;AQ$4&amp;ROW()&amp;"': Dit getal mag niet negatief zijn.  ",
    IF(Q23&lt;&gt;"",
        IF(T23&gt;Q23,
             "| Veld '"&amp;$AQ$4&amp;ROW()&amp;"': Het aantal vte's mag niet groter zijn dan het aantal personen ("&amp;Q23&amp;") in veld '"&amp;$AN$4&amp;ROW()&amp;"'.  ",
             ""
        ),
        ""
    )
)), "")</f>
        <v/>
      </c>
      <c r="AZ23" s="187">
        <f t="shared" si="6"/>
        <v>4</v>
      </c>
      <c r="BA23" s="113"/>
      <c r="BB23" s="33"/>
      <c r="BC23" s="33"/>
      <c r="BD23" s="33"/>
      <c r="BE23" s="33"/>
      <c r="BF23" s="33"/>
      <c r="BG23" s="33"/>
      <c r="BH23" s="166" t="str">
        <f t="shared" si="15"/>
        <v/>
      </c>
      <c r="BI23" s="167" t="str">
        <f t="shared" si="16"/>
        <v/>
      </c>
      <c r="BJ23" s="167" t="str">
        <f t="shared" si="17"/>
        <v/>
      </c>
      <c r="BK23" s="167" t="str">
        <f t="shared" si="10"/>
        <v/>
      </c>
      <c r="BL23" s="167" t="str">
        <f t="shared" si="11"/>
        <v/>
      </c>
      <c r="BM23" s="167" t="str">
        <f t="shared" si="12"/>
        <v/>
      </c>
      <c r="BN23" s="167" t="str">
        <f t="shared" si="13"/>
        <v/>
      </c>
      <c r="BO23" s="170">
        <f t="shared" si="18"/>
        <v>0</v>
      </c>
      <c r="BP23" s="211" t="str">
        <f t="shared" si="19"/>
        <v/>
      </c>
      <c r="BQ23" s="211" t="str">
        <f t="shared" si="20"/>
        <v/>
      </c>
      <c r="BR23" s="185" t="str">
        <f t="shared" si="21"/>
        <v/>
      </c>
      <c r="BS23" s="31" t="str">
        <f t="shared" si="38"/>
        <v/>
      </c>
    </row>
    <row r="24" spans="1:71" s="185" customFormat="1" ht="14.7" customHeight="1" x14ac:dyDescent="0.3">
      <c r="A24" s="100" t="str">
        <f t="shared" si="34"/>
        <v/>
      </c>
      <c r="B24" s="172"/>
      <c r="C24" s="172"/>
      <c r="D24" s="172"/>
      <c r="E24" s="172"/>
      <c r="F24" s="172" t="s">
        <v>363</v>
      </c>
      <c r="G24" s="172"/>
      <c r="H24" s="172"/>
      <c r="I24" s="172"/>
      <c r="J24" s="172"/>
      <c r="L24" s="196">
        <v>1202</v>
      </c>
      <c r="M24" s="213">
        <f t="shared" si="39"/>
        <v>0</v>
      </c>
      <c r="N24" s="220"/>
      <c r="O24" s="220"/>
      <c r="P24" s="220"/>
      <c r="Q24" s="213">
        <f t="shared" si="40"/>
        <v>0</v>
      </c>
      <c r="R24" s="220"/>
      <c r="S24" s="220"/>
      <c r="T24" s="220"/>
      <c r="Y24" s="207"/>
      <c r="AA24" s="208"/>
      <c r="AB24" s="208">
        <f t="shared" si="41"/>
        <v>-1</v>
      </c>
      <c r="AC24" s="209" cm="1">
        <f t="array" ref="AC24">IF(N$8&lt;&gt;0, IF(SUMPRODUCT(--((N$22:N$25&lt;&gt;"")+(N$27:N$30&lt;&gt;"")))&gt;0, IF(N$20&lt;N$8, IF(N24&lt;&gt;"", 0, 1), 0), 1), -1)</f>
        <v>-1</v>
      </c>
      <c r="AD24" s="209" cm="1">
        <f t="array" ref="AD24">IF(O$8&lt;&gt;0, IF(SUMPRODUCT(--((O$22:O$25&lt;&gt;"")+(O$27:O$30&lt;&gt;"")))&gt;0, IF(O$20&lt;O$8, IF(O24&lt;&gt;"", 0, 1), 0), 1), -1)</f>
        <v>-1</v>
      </c>
      <c r="AE24" s="209" cm="1">
        <f t="array" ref="AE24">IF(P$8&lt;&gt;0, IF(SUMPRODUCT(--((P$22:P$25&lt;&gt;"")+(P$27:P$30&lt;&gt;"")))&gt;0, IF(P$20&lt;P$8, IF(P24&lt;&gt;"", 0, 1), 0), 1), -1)</f>
        <v>-1</v>
      </c>
      <c r="AF24" s="209">
        <f t="shared" si="42"/>
        <v>-1</v>
      </c>
      <c r="AG24" s="209" cm="1">
        <f t="array" ref="AG24">IF(Structuur_werking=Structuur_werking_dubbel, IF(R$8&lt;&gt;0, IF(SUMPRODUCT(--((R$22:R$25&lt;&gt;"")+(R$27:R$30&lt;&gt;"")))&gt;0, IF(R$20&lt;R$8, IF(R24&lt;&gt;"", 0, 1), 0), 1), -1), -1)</f>
        <v>-1</v>
      </c>
      <c r="AH24" s="209" cm="1">
        <f t="array" ref="AH24">IF(Structuur_werking=Structuur_werking_dubbel, IF(S$8&lt;&gt;0, IF(SUMPRODUCT(--((S$22:S$25&lt;&gt;"")+(S$27:S$30&lt;&gt;"")))&gt;0, IF(S$20&lt;S$8, IF(S24&lt;&gt;"", 0, 1), 0), 1), -1), -1)</f>
        <v>-1</v>
      </c>
      <c r="AI24" s="209" cm="1">
        <f t="array" ref="AI24">IF(Structuur_werking=Structuur_werking_dubbel, IF(T$8&lt;&gt;0, IF(SUMPRODUCT(--((T$22:T$25&lt;&gt;"")+(T$27:T$30&lt;&gt;"")))&gt;0, IF(T$20&lt;T$8, IF(T24&lt;&gt;"", 0, 1), 0), 1), -1), -1)</f>
        <v>-1</v>
      </c>
      <c r="AJ24" s="187"/>
      <c r="AK24" s="185" t="str">
        <f t="shared" si="43"/>
        <v/>
      </c>
      <c r="AL24" s="185" t="str">
        <f t="shared" si="43"/>
        <v/>
      </c>
      <c r="AM24" s="185" t="str">
        <f>IF(P24&lt;&gt;"", IF(ISTEXT(P24), IFERROR(IF(SEARCH(".", P24)&lt;&gt;0, "| Veld '"&amp;AM$4&amp;ROW()&amp;"': "&amp;Fout_punt), "| Veld '"&amp;AM$4&amp;ROW()&amp;"': "&amp;Fout_geen_getal),
IF(P24&lt;0, "| Veld '"&amp;AM$4&amp;ROW()&amp;"': Dit getal mag niet negatief zijn.  ",
    IF(M24&lt;&gt;"",
        IF(P24&gt;M24,
             "| Veld '"&amp;$AQ$4&amp;ROW()&amp;"': Het aantal vte's mag niet groter zijn dan het aantal personen ("&amp;M24&amp;") in veld '"&amp;$AN$4&amp;ROW()&amp;"'.  ",
             ""
        ),
        ""
    )
)), "")</f>
        <v/>
      </c>
      <c r="AO24" s="185" t="str">
        <f t="shared" si="44"/>
        <v/>
      </c>
      <c r="AP24" s="185" t="str">
        <f t="shared" si="44"/>
        <v/>
      </c>
      <c r="AQ24" s="210" t="str">
        <f>IF(T24&lt;&gt;"", IF(ISTEXT(T24), IFERROR(IF(SEARCH(".", T24)&lt;&gt;0, "| Veld '"&amp;AQ$4&amp;ROW()&amp;"': "&amp;Fout_punt), "| Veld '"&amp;AQ$4&amp;ROW()&amp;"': "&amp;Fout_geen_getal),
IF(T24&lt;0, "| Veld '"&amp;AQ$4&amp;ROW()&amp;"': Dit getal mag niet negatief zijn.  ",
    IF(Q24&lt;&gt;"",
        IF(T24&gt;Q24,
             "| Veld '"&amp;$AQ$4&amp;ROW()&amp;"': Het aantal vte's mag niet groter zijn dan het aantal personen ("&amp;Q24&amp;") in veld '"&amp;$AN$4&amp;ROW()&amp;"'.  ",
             ""
        ),
        ""
    )
)), "")</f>
        <v/>
      </c>
      <c r="AZ24" s="187">
        <f t="shared" si="6"/>
        <v>4</v>
      </c>
      <c r="BA24" s="113"/>
      <c r="BB24" s="33"/>
      <c r="BC24" s="33"/>
      <c r="BD24" s="33"/>
      <c r="BE24" s="33"/>
      <c r="BF24" s="33"/>
      <c r="BG24" s="33"/>
      <c r="BH24" s="166" t="str">
        <f t="shared" si="15"/>
        <v/>
      </c>
      <c r="BI24" s="167" t="str">
        <f t="shared" si="16"/>
        <v/>
      </c>
      <c r="BJ24" s="167" t="str">
        <f t="shared" si="17"/>
        <v/>
      </c>
      <c r="BK24" s="167" t="str">
        <f t="shared" si="10"/>
        <v/>
      </c>
      <c r="BL24" s="167" t="str">
        <f t="shared" si="11"/>
        <v/>
      </c>
      <c r="BM24" s="167" t="str">
        <f t="shared" si="12"/>
        <v/>
      </c>
      <c r="BN24" s="167" t="str">
        <f t="shared" si="13"/>
        <v/>
      </c>
      <c r="BO24" s="170">
        <f t="shared" si="18"/>
        <v>0</v>
      </c>
      <c r="BP24" s="211" t="str">
        <f t="shared" si="19"/>
        <v/>
      </c>
      <c r="BQ24" s="211" t="str">
        <f t="shared" si="20"/>
        <v/>
      </c>
      <c r="BR24" s="185" t="str">
        <f t="shared" si="21"/>
        <v/>
      </c>
      <c r="BS24" s="31" t="str">
        <f t="shared" si="38"/>
        <v/>
      </c>
    </row>
    <row r="25" spans="1:71" s="185" customFormat="1" ht="14.7" customHeight="1" x14ac:dyDescent="0.3">
      <c r="A25" s="100" t="str">
        <f t="shared" si="34"/>
        <v/>
      </c>
      <c r="B25" s="172"/>
      <c r="C25" s="172"/>
      <c r="D25" s="172"/>
      <c r="E25" s="172"/>
      <c r="F25" s="172" t="s">
        <v>364</v>
      </c>
      <c r="G25" s="172"/>
      <c r="H25" s="172"/>
      <c r="I25" s="172"/>
      <c r="J25" s="172"/>
      <c r="L25" s="196">
        <v>1203</v>
      </c>
      <c r="M25" s="213">
        <f t="shared" si="39"/>
        <v>0</v>
      </c>
      <c r="N25" s="220"/>
      <c r="O25" s="220"/>
      <c r="P25" s="220"/>
      <c r="Q25" s="213">
        <f t="shared" si="40"/>
        <v>0</v>
      </c>
      <c r="R25" s="220"/>
      <c r="S25" s="220"/>
      <c r="T25" s="220"/>
      <c r="Y25" s="207"/>
      <c r="AA25" s="208"/>
      <c r="AB25" s="208">
        <f t="shared" si="41"/>
        <v>-1</v>
      </c>
      <c r="AC25" s="209" cm="1">
        <f t="array" ref="AC25">IF(N$8&lt;&gt;0, IF(SUMPRODUCT(--((N$22:N$25&lt;&gt;"")+(N$27:N$30&lt;&gt;"")))&gt;0, IF(N$20&lt;N$8, IF(N25&lt;&gt;"", 0, 1), 0), 1), -1)</f>
        <v>-1</v>
      </c>
      <c r="AD25" s="209" cm="1">
        <f t="array" ref="AD25">IF(O$8&lt;&gt;0, IF(SUMPRODUCT(--((O$22:O$25&lt;&gt;"")+(O$27:O$30&lt;&gt;"")))&gt;0, IF(O$20&lt;O$8, IF(O25&lt;&gt;"", 0, 1), 0), 1), -1)</f>
        <v>-1</v>
      </c>
      <c r="AE25" s="209" cm="1">
        <f t="array" ref="AE25">IF(P$8&lt;&gt;0, IF(SUMPRODUCT(--((P$22:P$25&lt;&gt;"")+(P$27:P$30&lt;&gt;"")))&gt;0, IF(P$20&lt;P$8, IF(P25&lt;&gt;"", 0, 1), 0), 1), -1)</f>
        <v>-1</v>
      </c>
      <c r="AF25" s="209">
        <f t="shared" si="42"/>
        <v>-1</v>
      </c>
      <c r="AG25" s="209" cm="1">
        <f t="array" ref="AG25">IF(Structuur_werking=Structuur_werking_dubbel, IF(R$8&lt;&gt;0, IF(SUMPRODUCT(--((R$22:R$25&lt;&gt;"")+(R$27:R$30&lt;&gt;"")))&gt;0, IF(R$20&lt;R$8, IF(R25&lt;&gt;"", 0, 1), 0), 1), -1), -1)</f>
        <v>-1</v>
      </c>
      <c r="AH25" s="209" cm="1">
        <f t="array" ref="AH25">IF(Structuur_werking=Structuur_werking_dubbel, IF(S$8&lt;&gt;0, IF(SUMPRODUCT(--((S$22:S$25&lt;&gt;"")+(S$27:S$30&lt;&gt;"")))&gt;0, IF(S$20&lt;S$8, IF(S25&lt;&gt;"", 0, 1), 0), 1), -1), -1)</f>
        <v>-1</v>
      </c>
      <c r="AI25" s="209" cm="1">
        <f t="array" ref="AI25">IF(Structuur_werking=Structuur_werking_dubbel, IF(T$8&lt;&gt;0, IF(SUMPRODUCT(--((T$22:T$25&lt;&gt;"")+(T$27:T$30&lt;&gt;"")))&gt;0, IF(T$20&lt;T$8, IF(T25&lt;&gt;"", 0, 1), 0), 1), -1), -1)</f>
        <v>-1</v>
      </c>
      <c r="AJ25" s="187"/>
      <c r="AK25" s="185" t="str">
        <f t="shared" si="43"/>
        <v/>
      </c>
      <c r="AL25" s="185" t="str">
        <f t="shared" si="43"/>
        <v/>
      </c>
      <c r="AM25" s="185" t="str">
        <f>IF(P25&lt;&gt;"", IF(ISTEXT(P25), IFERROR(IF(SEARCH(".", P25)&lt;&gt;0, "| Veld '"&amp;AM$4&amp;ROW()&amp;"': "&amp;Fout_punt), "| Veld '"&amp;AM$4&amp;ROW()&amp;"': "&amp;Fout_geen_getal),
IF(P25&lt;0, "| Veld '"&amp;AM$4&amp;ROW()&amp;"': Dit getal mag niet negatief zijn.  ",
    IF(M25&lt;&gt;"",
        IF(P25&gt;M25,
             "| Veld '"&amp;$AQ$4&amp;ROW()&amp;"': Het aantal vte's mag niet groter zijn dan het aantal personen ("&amp;M25&amp;") in veld '"&amp;$AN$4&amp;ROW()&amp;"'.  ",
             ""
        ),
        ""
    )
)), "")</f>
        <v/>
      </c>
      <c r="AO25" s="185" t="str">
        <f t="shared" si="44"/>
        <v/>
      </c>
      <c r="AP25" s="185" t="str">
        <f t="shared" si="44"/>
        <v/>
      </c>
      <c r="AQ25" s="210" t="str">
        <f>IF(T25&lt;&gt;"", IF(ISTEXT(T25), IFERROR(IF(SEARCH(".", T25)&lt;&gt;0, "| Veld '"&amp;AQ$4&amp;ROW()&amp;"': "&amp;Fout_punt), "| Veld '"&amp;AQ$4&amp;ROW()&amp;"': "&amp;Fout_geen_getal),
IF(T25&lt;0, "| Veld '"&amp;AQ$4&amp;ROW()&amp;"': Dit getal mag niet negatief zijn.  ",
    IF(Q25&lt;&gt;"",
        IF(T25&gt;Q25,
             "| Veld '"&amp;$AQ$4&amp;ROW()&amp;"': Het aantal vte's mag niet groter zijn dan het aantal personen ("&amp;Q25&amp;") in veld '"&amp;$AN$4&amp;ROW()&amp;"'.  ",
             ""
        ),
        ""
    )
)), "")</f>
        <v/>
      </c>
      <c r="AZ25" s="187">
        <f t="shared" si="6"/>
        <v>4</v>
      </c>
      <c r="BA25" s="113"/>
      <c r="BB25" s="33"/>
      <c r="BC25" s="33"/>
      <c r="BD25" s="33"/>
      <c r="BE25" s="33"/>
      <c r="BF25" s="33"/>
      <c r="BG25" s="33"/>
      <c r="BH25" s="166" t="str">
        <f t="shared" si="15"/>
        <v/>
      </c>
      <c r="BI25" s="167" t="str">
        <f t="shared" si="16"/>
        <v/>
      </c>
      <c r="BJ25" s="167" t="str">
        <f t="shared" si="17"/>
        <v/>
      </c>
      <c r="BK25" s="167" t="str">
        <f t="shared" si="10"/>
        <v/>
      </c>
      <c r="BL25" s="167" t="str">
        <f t="shared" si="11"/>
        <v/>
      </c>
      <c r="BM25" s="167" t="str">
        <f t="shared" si="12"/>
        <v/>
      </c>
      <c r="BN25" s="167" t="str">
        <f t="shared" si="13"/>
        <v/>
      </c>
      <c r="BO25" s="170">
        <f t="shared" si="18"/>
        <v>0</v>
      </c>
      <c r="BP25" s="211" t="str">
        <f t="shared" si="19"/>
        <v/>
      </c>
      <c r="BQ25" s="211" t="str">
        <f t="shared" si="20"/>
        <v/>
      </c>
      <c r="BR25" s="185" t="str">
        <f t="shared" si="21"/>
        <v/>
      </c>
      <c r="BS25" s="31" t="str">
        <f t="shared" si="38"/>
        <v/>
      </c>
    </row>
    <row r="26" spans="1:71" s="185" customFormat="1" ht="14.7" customHeight="1" x14ac:dyDescent="0.3">
      <c r="A26" s="100" t="str">
        <f t="shared" si="34"/>
        <v/>
      </c>
      <c r="B26" s="172"/>
      <c r="C26" s="172"/>
      <c r="D26" s="172"/>
      <c r="E26" s="172" t="s">
        <v>365</v>
      </c>
      <c r="F26" s="172"/>
      <c r="G26" s="172"/>
      <c r="H26" s="172"/>
      <c r="I26" s="172"/>
      <c r="J26" s="172"/>
      <c r="L26" s="196">
        <v>121</v>
      </c>
      <c r="M26" s="213">
        <f t="shared" si="39"/>
        <v>0</v>
      </c>
      <c r="N26" s="218">
        <f>SUM(N27:N30)</f>
        <v>0</v>
      </c>
      <c r="O26" s="218">
        <f>SUM(O27:O30)</f>
        <v>0</v>
      </c>
      <c r="P26" s="218">
        <f>SUM(P27:P30)</f>
        <v>0</v>
      </c>
      <c r="Q26" s="213">
        <f t="shared" si="40"/>
        <v>0</v>
      </c>
      <c r="R26" s="218">
        <f>SUM(R27:R30)</f>
        <v>0</v>
      </c>
      <c r="S26" s="218">
        <f>SUM(S27:S30)</f>
        <v>0</v>
      </c>
      <c r="T26" s="218">
        <f>SUM(T27:T30)</f>
        <v>0</v>
      </c>
      <c r="Y26" s="207"/>
      <c r="AA26" s="208"/>
      <c r="AB26" s="208">
        <f t="shared" si="41"/>
        <v>-1</v>
      </c>
      <c r="AC26" s="208">
        <f>IF(Structuur_werking&lt;&gt;"", 0, -1)</f>
        <v>-1</v>
      </c>
      <c r="AD26" s="208">
        <f>IF(Structuur_werking&lt;&gt;"", 0, -1)</f>
        <v>-1</v>
      </c>
      <c r="AE26" s="208">
        <f>IF(Structuur_werking&lt;&gt;"", 0, -1)</f>
        <v>-1</v>
      </c>
      <c r="AF26" s="209">
        <f t="shared" si="42"/>
        <v>-1</v>
      </c>
      <c r="AG26" s="209">
        <f>IF(Structuur_werking&lt;&gt;Structuur_werking_dubbel, -1, 0)</f>
        <v>-1</v>
      </c>
      <c r="AH26" s="209">
        <f>IF(Structuur_werking&lt;&gt;Structuur_werking_dubbel, -1, 0)</f>
        <v>-1</v>
      </c>
      <c r="AI26" s="209">
        <f>IF(Structuur_werking&lt;&gt;Structuur_werking_dubbel, -1, 0)</f>
        <v>-1</v>
      </c>
      <c r="AJ26" s="187"/>
      <c r="AQ26" s="210"/>
      <c r="AZ26" s="187">
        <f t="shared" si="6"/>
        <v>3</v>
      </c>
      <c r="BA26" s="113"/>
      <c r="BB26" s="33"/>
      <c r="BC26" s="33"/>
      <c r="BD26" s="33"/>
      <c r="BE26" s="33"/>
      <c r="BF26" s="33"/>
      <c r="BG26" s="33"/>
      <c r="BH26" s="166" t="str">
        <f t="shared" si="15"/>
        <v/>
      </c>
      <c r="BI26" s="167" t="str">
        <f t="shared" si="16"/>
        <v/>
      </c>
      <c r="BJ26" s="167" t="str">
        <f t="shared" si="17"/>
        <v/>
      </c>
      <c r="BK26" s="167" t="str">
        <f t="shared" si="10"/>
        <v/>
      </c>
      <c r="BL26" s="167" t="str">
        <f t="shared" si="11"/>
        <v/>
      </c>
      <c r="BM26" s="167" t="str">
        <f t="shared" si="12"/>
        <v/>
      </c>
      <c r="BN26" s="167" t="str">
        <f t="shared" si="13"/>
        <v/>
      </c>
      <c r="BO26" s="170">
        <f t="shared" si="18"/>
        <v>0</v>
      </c>
      <c r="BP26" s="211" t="str">
        <f t="shared" si="19"/>
        <v/>
      </c>
      <c r="BQ26" s="211" t="str">
        <f t="shared" si="20"/>
        <v/>
      </c>
      <c r="BR26" s="185" t="str">
        <f t="shared" si="21"/>
        <v/>
      </c>
      <c r="BS26" s="31" t="str">
        <f t="shared" si="38"/>
        <v/>
      </c>
    </row>
    <row r="27" spans="1:71" s="185" customFormat="1" ht="14.7" customHeight="1" x14ac:dyDescent="0.3">
      <c r="A27" s="100" t="str">
        <f t="shared" si="34"/>
        <v/>
      </c>
      <c r="B27" s="172"/>
      <c r="C27" s="172"/>
      <c r="D27" s="172"/>
      <c r="E27" s="172"/>
      <c r="F27" s="172" t="s">
        <v>361</v>
      </c>
      <c r="G27" s="172"/>
      <c r="H27" s="172"/>
      <c r="I27" s="172"/>
      <c r="J27" s="172"/>
      <c r="L27" s="196">
        <v>1210</v>
      </c>
      <c r="M27" s="213">
        <f t="shared" si="39"/>
        <v>0</v>
      </c>
      <c r="N27" s="220"/>
      <c r="O27" s="220"/>
      <c r="P27" s="220"/>
      <c r="Q27" s="213">
        <f t="shared" si="40"/>
        <v>0</v>
      </c>
      <c r="R27" s="220"/>
      <c r="S27" s="220"/>
      <c r="T27" s="220"/>
      <c r="Y27" s="207"/>
      <c r="AA27" s="208"/>
      <c r="AB27" s="208">
        <f t="shared" si="41"/>
        <v>-1</v>
      </c>
      <c r="AC27" s="209" cm="1">
        <f t="array" ref="AC27">IF(N$8&lt;&gt;0, IF(SUMPRODUCT(--((N$22:N$25&lt;&gt;"")+(N$27:N$30&lt;&gt;"")))&gt;0, IF(N$20&lt;N$8, IF(N27&lt;&gt;"", 0, 1), 0), 1), -1)</f>
        <v>-1</v>
      </c>
      <c r="AD27" s="209" cm="1">
        <f t="array" ref="AD27">IF(O$8&lt;&gt;0, IF(SUMPRODUCT(--((O$22:O$25&lt;&gt;"")+(O$27:O$30&lt;&gt;"")))&gt;0, IF(O$20&lt;O$8, IF(O27&lt;&gt;"", 0, 1), 0), 1), -1)</f>
        <v>-1</v>
      </c>
      <c r="AE27" s="209" cm="1">
        <f t="array" ref="AE27">IF(P$8&lt;&gt;0, IF(SUMPRODUCT(--((P$22:P$25&lt;&gt;"")+(P$27:P$30&lt;&gt;"")))&gt;0, IF(P$20&lt;P$8, IF(P27&lt;&gt;"", 0, 1), 0), 1), -1)</f>
        <v>-1</v>
      </c>
      <c r="AF27" s="209">
        <f t="shared" si="42"/>
        <v>-1</v>
      </c>
      <c r="AG27" s="209" cm="1">
        <f t="array" ref="AG27">IF(Structuur_werking=Structuur_werking_dubbel, IF(R$8&lt;&gt;0, IF(SUMPRODUCT(--((R$22:R$25&lt;&gt;"")+(R$27:R$30&lt;&gt;"")))&gt;0, IF(R$20&lt;R$8, IF(R27&lt;&gt;"", 0, 1), 0), 1), -1), -1)</f>
        <v>-1</v>
      </c>
      <c r="AH27" s="209" cm="1">
        <f t="array" ref="AH27">IF(Structuur_werking=Structuur_werking_dubbel, IF(S$8&lt;&gt;0, IF(SUMPRODUCT(--((S$22:S$25&lt;&gt;"")+(S$27:S$30&lt;&gt;"")))&gt;0, IF(S$20&lt;S$8, IF(S27&lt;&gt;"", 0, 1), 0), 1), -1), -1)</f>
        <v>-1</v>
      </c>
      <c r="AI27" s="209" cm="1">
        <f t="array" ref="AI27">IF(Structuur_werking=Structuur_werking_dubbel, IF(T$8&lt;&gt;0, IF(SUMPRODUCT(--((T$22:T$25&lt;&gt;"")+(T$27:T$30&lt;&gt;"")))&gt;0, IF(T$20&lt;T$8, IF(T27&lt;&gt;"", 0, 1), 0), 1), -1), -1)</f>
        <v>-1</v>
      </c>
      <c r="AJ27" s="187"/>
      <c r="AK27" s="185" t="str">
        <f t="shared" ref="AK27:AL30" si="45">IF(N27&lt;&gt;"", IF(ISTEXT(N27), IFERROR(IF(SEARCH(".", N27)&lt;&gt;0, "| Veld '"&amp;AK$4&amp;ROW()&amp;"': "&amp;Fout_punt), "| Veld '"&amp;AK$4&amp;ROW()&amp;"': "&amp;Fout_geen_getal),
IF(N27&lt;0, "| Veld '"&amp;AK$4&amp;ROW()&amp;"': Dit getal mag niet negatief zijn.  ",
IF((N27-ROUND(N27, 0))&lt;&gt;0, "| Veld '"&amp;AK$4&amp;ROW()&amp;"': Dit getal moet geheel zijn.  ", ""))), "")</f>
        <v/>
      </c>
      <c r="AL27" s="185" t="str">
        <f t="shared" si="45"/>
        <v/>
      </c>
      <c r="AM27" s="185" t="str">
        <f>IF(P27&lt;&gt;"", IF(ISTEXT(P27), IFERROR(IF(SEARCH(".", P27)&lt;&gt;0, "| Veld '"&amp;AM$4&amp;ROW()&amp;"': "&amp;Fout_punt), "| Veld '"&amp;AM$4&amp;ROW()&amp;"': "&amp;Fout_geen_getal),
IF(P27&lt;0, "| Veld '"&amp;AM$4&amp;ROW()&amp;"': Dit getal mag niet negatief zijn.  ",
    IF(M27&lt;&gt;"",
        IF(P27&gt;M27,
             "| Veld '"&amp;$AQ$4&amp;ROW()&amp;"': Het aantal vte's mag niet groter zijn dan het aantal personen ("&amp;M27&amp;") in veld '"&amp;$AN$4&amp;ROW()&amp;"'.  ",
             ""
        ),
        ""
    )
)), "")</f>
        <v/>
      </c>
      <c r="AO27" s="185" t="str">
        <f t="shared" ref="AO27:AP30" si="46">IF(R27&lt;&gt;"", IF(ISTEXT(R27), IFERROR(IF(SEARCH(".", R27)&lt;&gt;0, "| Veld '"&amp;AO$4&amp;ROW()&amp;"': "&amp;Fout_punt), "| Veld '"&amp;AO$4&amp;ROW()&amp;"': "&amp;Fout_geen_getal),
IF(R27&lt;0, "| Veld '"&amp;AO$4&amp;ROW()&amp;"': Dit getal mag niet negatief zijn.  ",
IF((R27-ROUND(R27, 0))&lt;&gt;0, "| Veld '"&amp;AO$4&amp;ROW()&amp;"': Dit getal moet geheel zijn.  ", ""))), "")</f>
        <v/>
      </c>
      <c r="AP27" s="185" t="str">
        <f t="shared" si="46"/>
        <v/>
      </c>
      <c r="AQ27" s="210" t="str">
        <f>IF(T27&lt;&gt;"", IF(ISTEXT(T27), IFERROR(IF(SEARCH(".", T27)&lt;&gt;0, "| Veld '"&amp;AQ$4&amp;ROW()&amp;"': "&amp;Fout_punt), "| Veld '"&amp;AQ$4&amp;ROW()&amp;"': "&amp;Fout_geen_getal),
IF(T27&lt;0, "| Veld '"&amp;AQ$4&amp;ROW()&amp;"': Dit getal mag niet negatief zijn.  ",
    IF(Q27&lt;&gt;"",
        IF(T27&gt;Q27,
             "| Veld '"&amp;$AQ$4&amp;ROW()&amp;"': Het aantal vte's mag niet groter zijn dan het aantal personen ("&amp;Q27&amp;") in veld '"&amp;$AN$4&amp;ROW()&amp;"'.  ",
             ""
        ),
        ""
    )
)), "")</f>
        <v/>
      </c>
      <c r="AZ27" s="187">
        <f t="shared" si="6"/>
        <v>4</v>
      </c>
      <c r="BA27" s="113"/>
      <c r="BB27" s="33"/>
      <c r="BC27" s="33"/>
      <c r="BD27" s="33"/>
      <c r="BE27" s="33"/>
      <c r="BF27" s="33"/>
      <c r="BG27" s="33"/>
      <c r="BH27" s="166" t="str">
        <f t="shared" si="15"/>
        <v/>
      </c>
      <c r="BI27" s="167" t="str">
        <f t="shared" si="16"/>
        <v/>
      </c>
      <c r="BJ27" s="167" t="str">
        <f t="shared" si="17"/>
        <v/>
      </c>
      <c r="BK27" s="167" t="str">
        <f t="shared" si="10"/>
        <v/>
      </c>
      <c r="BL27" s="167" t="str">
        <f t="shared" si="11"/>
        <v/>
      </c>
      <c r="BM27" s="167" t="str">
        <f t="shared" si="12"/>
        <v/>
      </c>
      <c r="BN27" s="167" t="str">
        <f t="shared" si="13"/>
        <v/>
      </c>
      <c r="BO27" s="170">
        <f t="shared" si="18"/>
        <v>0</v>
      </c>
      <c r="BP27" s="211" t="str">
        <f t="shared" si="19"/>
        <v/>
      </c>
      <c r="BQ27" s="211" t="str">
        <f t="shared" si="20"/>
        <v/>
      </c>
      <c r="BR27" s="185" t="str">
        <f t="shared" si="21"/>
        <v/>
      </c>
      <c r="BS27" s="31" t="str">
        <f t="shared" si="38"/>
        <v/>
      </c>
    </row>
    <row r="28" spans="1:71" s="185" customFormat="1" ht="14.7" customHeight="1" x14ac:dyDescent="0.3">
      <c r="A28" s="100" t="str">
        <f t="shared" si="34"/>
        <v/>
      </c>
      <c r="B28" s="172"/>
      <c r="C28" s="172"/>
      <c r="D28" s="172"/>
      <c r="E28" s="172"/>
      <c r="F28" s="172" t="s">
        <v>362</v>
      </c>
      <c r="G28" s="172"/>
      <c r="H28" s="172"/>
      <c r="I28" s="172"/>
      <c r="J28" s="172"/>
      <c r="L28" s="196">
        <v>1211</v>
      </c>
      <c r="M28" s="213">
        <f t="shared" si="39"/>
        <v>0</v>
      </c>
      <c r="N28" s="220"/>
      <c r="O28" s="220"/>
      <c r="P28" s="220"/>
      <c r="Q28" s="213">
        <f t="shared" si="40"/>
        <v>0</v>
      </c>
      <c r="R28" s="220"/>
      <c r="S28" s="220"/>
      <c r="T28" s="220"/>
      <c r="Y28" s="207"/>
      <c r="AA28" s="208"/>
      <c r="AB28" s="208">
        <f t="shared" si="41"/>
        <v>-1</v>
      </c>
      <c r="AC28" s="209" cm="1">
        <f t="array" ref="AC28">IF(N$8&lt;&gt;0, IF(SUMPRODUCT(--((N$22:N$25&lt;&gt;"")+(N$27:N$30&lt;&gt;"")))&gt;0, IF(N$20&lt;N$8, IF(N28&lt;&gt;"", 0, 1), 0), 1), -1)</f>
        <v>-1</v>
      </c>
      <c r="AD28" s="209" cm="1">
        <f t="array" ref="AD28">IF(O$8&lt;&gt;0, IF(SUMPRODUCT(--((O$22:O$25&lt;&gt;"")+(O$27:O$30&lt;&gt;"")))&gt;0, IF(O$20&lt;O$8, IF(O28&lt;&gt;"", 0, 1), 0), 1), -1)</f>
        <v>-1</v>
      </c>
      <c r="AE28" s="209" cm="1">
        <f t="array" ref="AE28">IF(P$8&lt;&gt;0, IF(SUMPRODUCT(--((P$22:P$25&lt;&gt;"")+(P$27:P$30&lt;&gt;"")))&gt;0, IF(P$20&lt;P$8, IF(P28&lt;&gt;"", 0, 1), 0), 1), -1)</f>
        <v>-1</v>
      </c>
      <c r="AF28" s="209">
        <f t="shared" si="42"/>
        <v>-1</v>
      </c>
      <c r="AG28" s="209" cm="1">
        <f t="array" ref="AG28">IF(Structuur_werking=Structuur_werking_dubbel, IF(R$8&lt;&gt;0, IF(SUMPRODUCT(--((R$22:R$25&lt;&gt;"")+(R$27:R$30&lt;&gt;"")))&gt;0, IF(R$20&lt;R$8, IF(R28&lt;&gt;"", 0, 1), 0), 1), -1), -1)</f>
        <v>-1</v>
      </c>
      <c r="AH28" s="209" cm="1">
        <f t="array" ref="AH28">IF(Structuur_werking=Structuur_werking_dubbel, IF(S$8&lt;&gt;0, IF(SUMPRODUCT(--((S$22:S$25&lt;&gt;"")+(S$27:S$30&lt;&gt;"")))&gt;0, IF(S$20&lt;S$8, IF(S28&lt;&gt;"", 0, 1), 0), 1), -1), -1)</f>
        <v>-1</v>
      </c>
      <c r="AI28" s="209" cm="1">
        <f t="array" ref="AI28">IF(Structuur_werking=Structuur_werking_dubbel, IF(T$8&lt;&gt;0, IF(SUMPRODUCT(--((T$22:T$25&lt;&gt;"")+(T$27:T$30&lt;&gt;"")))&gt;0, IF(T$20&lt;T$8, IF(T28&lt;&gt;"", 0, 1), 0), 1), -1), -1)</f>
        <v>-1</v>
      </c>
      <c r="AJ28" s="187"/>
      <c r="AK28" s="185" t="str">
        <f t="shared" si="45"/>
        <v/>
      </c>
      <c r="AL28" s="185" t="str">
        <f t="shared" si="45"/>
        <v/>
      </c>
      <c r="AM28" s="185" t="str">
        <f>IF(P28&lt;&gt;"", IF(ISTEXT(P28), IFERROR(IF(SEARCH(".", P28)&lt;&gt;0, "| Veld '"&amp;AM$4&amp;ROW()&amp;"': "&amp;Fout_punt), "| Veld '"&amp;AM$4&amp;ROW()&amp;"': "&amp;Fout_geen_getal),
IF(P28&lt;0, "| Veld '"&amp;AM$4&amp;ROW()&amp;"': Dit getal mag niet negatief zijn.  ",
    IF(M28&lt;&gt;"",
        IF(P28&gt;M28,
             "| Veld '"&amp;$AQ$4&amp;ROW()&amp;"': Het aantal vte's mag niet groter zijn dan het aantal personen ("&amp;M28&amp;") in veld '"&amp;$AN$4&amp;ROW()&amp;"'.  ",
             ""
        ),
        ""
    )
)), "")</f>
        <v/>
      </c>
      <c r="AO28" s="185" t="str">
        <f t="shared" si="46"/>
        <v/>
      </c>
      <c r="AP28" s="185" t="str">
        <f t="shared" si="46"/>
        <v/>
      </c>
      <c r="AQ28" s="210" t="str">
        <f>IF(T28&lt;&gt;"", IF(ISTEXT(T28), IFERROR(IF(SEARCH(".", T28)&lt;&gt;0, "| Veld '"&amp;AQ$4&amp;ROW()&amp;"': "&amp;Fout_punt), "| Veld '"&amp;AQ$4&amp;ROW()&amp;"': "&amp;Fout_geen_getal),
IF(T28&lt;0, "| Veld '"&amp;AQ$4&amp;ROW()&amp;"': Dit getal mag niet negatief zijn.  ",
    IF(Q28&lt;&gt;"",
        IF(T28&gt;Q28,
             "| Veld '"&amp;$AQ$4&amp;ROW()&amp;"': Het aantal vte's mag niet groter zijn dan het aantal personen ("&amp;Q28&amp;") in veld '"&amp;$AN$4&amp;ROW()&amp;"'.  ",
             ""
        ),
        ""
    )
)), "")</f>
        <v/>
      </c>
      <c r="AZ28" s="187">
        <f t="shared" si="6"/>
        <v>4</v>
      </c>
      <c r="BA28" s="113"/>
      <c r="BB28" s="33"/>
      <c r="BC28" s="33"/>
      <c r="BD28" s="33"/>
      <c r="BE28" s="33"/>
      <c r="BF28" s="33"/>
      <c r="BG28" s="33"/>
      <c r="BH28" s="166" t="str">
        <f t="shared" si="15"/>
        <v/>
      </c>
      <c r="BI28" s="167" t="str">
        <f t="shared" si="16"/>
        <v/>
      </c>
      <c r="BJ28" s="167" t="str">
        <f t="shared" si="17"/>
        <v/>
      </c>
      <c r="BK28" s="167" t="str">
        <f t="shared" si="10"/>
        <v/>
      </c>
      <c r="BL28" s="167" t="str">
        <f t="shared" si="11"/>
        <v/>
      </c>
      <c r="BM28" s="167" t="str">
        <f t="shared" si="12"/>
        <v/>
      </c>
      <c r="BN28" s="167" t="str">
        <f t="shared" si="13"/>
        <v/>
      </c>
      <c r="BO28" s="170">
        <f t="shared" si="18"/>
        <v>0</v>
      </c>
      <c r="BP28" s="211" t="str">
        <f t="shared" si="19"/>
        <v/>
      </c>
      <c r="BQ28" s="211" t="str">
        <f t="shared" si="20"/>
        <v/>
      </c>
      <c r="BR28" s="185" t="str">
        <f t="shared" si="21"/>
        <v/>
      </c>
      <c r="BS28" s="31" t="str">
        <f t="shared" si="38"/>
        <v/>
      </c>
    </row>
    <row r="29" spans="1:71" s="185" customFormat="1" ht="14.7" customHeight="1" x14ac:dyDescent="0.3">
      <c r="A29" s="100" t="str">
        <f t="shared" si="34"/>
        <v/>
      </c>
      <c r="B29" s="172"/>
      <c r="C29" s="172"/>
      <c r="D29" s="172"/>
      <c r="E29" s="172"/>
      <c r="F29" s="172" t="s">
        <v>363</v>
      </c>
      <c r="G29" s="172"/>
      <c r="H29" s="172"/>
      <c r="I29" s="172"/>
      <c r="J29" s="172"/>
      <c r="L29" s="196">
        <v>1212</v>
      </c>
      <c r="M29" s="213">
        <f t="shared" si="39"/>
        <v>0</v>
      </c>
      <c r="N29" s="220"/>
      <c r="O29" s="220"/>
      <c r="P29" s="220"/>
      <c r="Q29" s="213">
        <f t="shared" si="40"/>
        <v>0</v>
      </c>
      <c r="R29" s="220"/>
      <c r="S29" s="220"/>
      <c r="T29" s="220"/>
      <c r="Y29" s="207"/>
      <c r="AA29" s="208"/>
      <c r="AB29" s="208">
        <f t="shared" si="41"/>
        <v>-1</v>
      </c>
      <c r="AC29" s="209" cm="1">
        <f t="array" ref="AC29">IF(N$8&lt;&gt;0, IF(SUMPRODUCT(--((N$22:N$25&lt;&gt;"")+(N$27:N$30&lt;&gt;"")))&gt;0, IF(N$20&lt;N$8, IF(N29&lt;&gt;"", 0, 1), 0), 1), -1)</f>
        <v>-1</v>
      </c>
      <c r="AD29" s="209" cm="1">
        <f t="array" ref="AD29">IF(O$8&lt;&gt;0, IF(SUMPRODUCT(--((O$22:O$25&lt;&gt;"")+(O$27:O$30&lt;&gt;"")))&gt;0, IF(O$20&lt;O$8, IF(O29&lt;&gt;"", 0, 1), 0), 1), -1)</f>
        <v>-1</v>
      </c>
      <c r="AE29" s="209" cm="1">
        <f t="array" ref="AE29">IF(P$8&lt;&gt;0, IF(SUMPRODUCT(--((P$22:P$25&lt;&gt;"")+(P$27:P$30&lt;&gt;"")))&gt;0, IF(P$20&lt;P$8, IF(P29&lt;&gt;"", 0, 1), 0), 1), -1)</f>
        <v>-1</v>
      </c>
      <c r="AF29" s="209">
        <f t="shared" si="42"/>
        <v>-1</v>
      </c>
      <c r="AG29" s="209" cm="1">
        <f t="array" ref="AG29">IF(Structuur_werking=Structuur_werking_dubbel, IF(R$8&lt;&gt;0, IF(SUMPRODUCT(--((R$22:R$25&lt;&gt;"")+(R$27:R$30&lt;&gt;"")))&gt;0, IF(R$20&lt;R$8, IF(R29&lt;&gt;"", 0, 1), 0), 1), -1), -1)</f>
        <v>-1</v>
      </c>
      <c r="AH29" s="209" cm="1">
        <f t="array" ref="AH29">IF(Structuur_werking=Structuur_werking_dubbel, IF(S$8&lt;&gt;0, IF(SUMPRODUCT(--((S$22:S$25&lt;&gt;"")+(S$27:S$30&lt;&gt;"")))&gt;0, IF(S$20&lt;S$8, IF(S29&lt;&gt;"", 0, 1), 0), 1), -1), -1)</f>
        <v>-1</v>
      </c>
      <c r="AI29" s="209" cm="1">
        <f t="array" ref="AI29">IF(Structuur_werking=Structuur_werking_dubbel, IF(T$8&lt;&gt;0, IF(SUMPRODUCT(--((T$22:T$25&lt;&gt;"")+(T$27:T$30&lt;&gt;"")))&gt;0, IF(T$20&lt;T$8, IF(T29&lt;&gt;"", 0, 1), 0), 1), -1), -1)</f>
        <v>-1</v>
      </c>
      <c r="AJ29" s="187"/>
      <c r="AK29" s="185" t="str">
        <f t="shared" si="45"/>
        <v/>
      </c>
      <c r="AL29" s="185" t="str">
        <f t="shared" si="45"/>
        <v/>
      </c>
      <c r="AM29" s="185" t="str">
        <f>IF(P29&lt;&gt;"", IF(ISTEXT(P29), IFERROR(IF(SEARCH(".", P29)&lt;&gt;0, "| Veld '"&amp;AM$4&amp;ROW()&amp;"': "&amp;Fout_punt), "| Veld '"&amp;AM$4&amp;ROW()&amp;"': "&amp;Fout_geen_getal),
IF(P29&lt;0, "| Veld '"&amp;AM$4&amp;ROW()&amp;"': Dit getal mag niet negatief zijn.  ",
    IF(M29&lt;&gt;"",
        IF(P29&gt;M29,
             "| Veld '"&amp;$AQ$4&amp;ROW()&amp;"': Het aantal vte's mag niet groter zijn dan het aantal personen ("&amp;M29&amp;") in veld '"&amp;$AN$4&amp;ROW()&amp;"'.  ",
             ""
        ),
        ""
    )
)), "")</f>
        <v/>
      </c>
      <c r="AO29" s="185" t="str">
        <f t="shared" si="46"/>
        <v/>
      </c>
      <c r="AP29" s="185" t="str">
        <f t="shared" si="46"/>
        <v/>
      </c>
      <c r="AQ29" s="210" t="str">
        <f>IF(T29&lt;&gt;"", IF(ISTEXT(T29), IFERROR(IF(SEARCH(".", T29)&lt;&gt;0, "| Veld '"&amp;AQ$4&amp;ROW()&amp;"': "&amp;Fout_punt), "| Veld '"&amp;AQ$4&amp;ROW()&amp;"': "&amp;Fout_geen_getal),
IF(T29&lt;0, "| Veld '"&amp;AQ$4&amp;ROW()&amp;"': Dit getal mag niet negatief zijn.  ",
    IF(Q29&lt;&gt;"",
        IF(T29&gt;Q29,
             "| Veld '"&amp;$AQ$4&amp;ROW()&amp;"': Het aantal vte's mag niet groter zijn dan het aantal personen ("&amp;Q29&amp;") in veld '"&amp;$AN$4&amp;ROW()&amp;"'.  ",
             ""
        ),
        ""
    )
)), "")</f>
        <v/>
      </c>
      <c r="AZ29" s="187">
        <f t="shared" si="6"/>
        <v>4</v>
      </c>
      <c r="BA29" s="113"/>
      <c r="BB29" s="33"/>
      <c r="BC29" s="33"/>
      <c r="BD29" s="33"/>
      <c r="BE29" s="33"/>
      <c r="BF29" s="33"/>
      <c r="BG29" s="33"/>
      <c r="BH29" s="166" t="str">
        <f t="shared" si="15"/>
        <v/>
      </c>
      <c r="BI29" s="167" t="str">
        <f t="shared" si="16"/>
        <v/>
      </c>
      <c r="BJ29" s="167" t="str">
        <f t="shared" si="17"/>
        <v/>
      </c>
      <c r="BK29" s="167" t="str">
        <f t="shared" si="10"/>
        <v/>
      </c>
      <c r="BL29" s="167" t="str">
        <f t="shared" si="11"/>
        <v/>
      </c>
      <c r="BM29" s="167" t="str">
        <f t="shared" si="12"/>
        <v/>
      </c>
      <c r="BN29" s="167" t="str">
        <f t="shared" si="13"/>
        <v/>
      </c>
      <c r="BO29" s="170">
        <f t="shared" si="18"/>
        <v>0</v>
      </c>
      <c r="BP29" s="211" t="str">
        <f t="shared" si="19"/>
        <v/>
      </c>
      <c r="BQ29" s="211" t="str">
        <f t="shared" si="20"/>
        <v/>
      </c>
      <c r="BR29" s="185" t="str">
        <f t="shared" si="21"/>
        <v/>
      </c>
      <c r="BS29" s="31" t="str">
        <f t="shared" si="38"/>
        <v/>
      </c>
    </row>
    <row r="30" spans="1:71" s="185" customFormat="1" ht="14.7" customHeight="1" x14ac:dyDescent="0.3">
      <c r="A30" s="100" t="str">
        <f t="shared" si="34"/>
        <v/>
      </c>
      <c r="B30" s="172"/>
      <c r="C30" s="172"/>
      <c r="D30" s="172"/>
      <c r="E30" s="172"/>
      <c r="F30" s="172" t="s">
        <v>364</v>
      </c>
      <c r="G30" s="172"/>
      <c r="H30" s="172"/>
      <c r="I30" s="172"/>
      <c r="J30" s="172"/>
      <c r="L30" s="196">
        <v>1213</v>
      </c>
      <c r="M30" s="213">
        <f t="shared" si="39"/>
        <v>0</v>
      </c>
      <c r="N30" s="220"/>
      <c r="O30" s="220"/>
      <c r="P30" s="220"/>
      <c r="Q30" s="213">
        <f t="shared" si="40"/>
        <v>0</v>
      </c>
      <c r="R30" s="220"/>
      <c r="S30" s="220"/>
      <c r="T30" s="220"/>
      <c r="Y30" s="207"/>
      <c r="AA30" s="208"/>
      <c r="AB30" s="208">
        <f t="shared" si="41"/>
        <v>-1</v>
      </c>
      <c r="AC30" s="209" cm="1">
        <f t="array" ref="AC30">IF(N$8&lt;&gt;0, IF(SUMPRODUCT(--((N$22:N$25&lt;&gt;"")+(N$27:N$30&lt;&gt;"")))&gt;0, IF(N$20&lt;N$8, IF(N30&lt;&gt;"", 0, 1), 0), 1), -1)</f>
        <v>-1</v>
      </c>
      <c r="AD30" s="209" cm="1">
        <f t="array" ref="AD30">IF(O$8&lt;&gt;0, IF(SUMPRODUCT(--((O$22:O$25&lt;&gt;"")+(O$27:O$30&lt;&gt;"")))&gt;0, IF(O$20&lt;O$8, IF(O30&lt;&gt;"", 0, 1), 0), 1), -1)</f>
        <v>-1</v>
      </c>
      <c r="AE30" s="209" cm="1">
        <f t="array" ref="AE30">IF(P$8&lt;&gt;0, IF(SUMPRODUCT(--((P$22:P$25&lt;&gt;"")+(P$27:P$30&lt;&gt;"")))&gt;0, IF(P$20&lt;P$8, IF(P30&lt;&gt;"", 0, 1), 0), 1), -1)</f>
        <v>-1</v>
      </c>
      <c r="AF30" s="209">
        <f t="shared" si="42"/>
        <v>-1</v>
      </c>
      <c r="AG30" s="209" cm="1">
        <f t="array" ref="AG30">IF(Structuur_werking=Structuur_werking_dubbel, IF(R$8&lt;&gt;0, IF(SUMPRODUCT(--((R$22:R$25&lt;&gt;"")+(R$27:R$30&lt;&gt;"")))&gt;0, IF(R$20&lt;R$8, IF(R30&lt;&gt;"", 0, 1), 0), 1), -1), -1)</f>
        <v>-1</v>
      </c>
      <c r="AH30" s="209" cm="1">
        <f t="array" ref="AH30">IF(Structuur_werking=Structuur_werking_dubbel, IF(S$8&lt;&gt;0, IF(SUMPRODUCT(--((S$22:S$25&lt;&gt;"")+(S$27:S$30&lt;&gt;"")))&gt;0, IF(S$20&lt;S$8, IF(S30&lt;&gt;"", 0, 1), 0), 1), -1), -1)</f>
        <v>-1</v>
      </c>
      <c r="AI30" s="209" cm="1">
        <f t="array" ref="AI30">IF(Structuur_werking=Structuur_werking_dubbel, IF(T$8&lt;&gt;0, IF(SUMPRODUCT(--((T$22:T$25&lt;&gt;"")+(T$27:T$30&lt;&gt;"")))&gt;0, IF(T$20&lt;T$8, IF(T30&lt;&gt;"", 0, 1), 0), 1), -1), -1)</f>
        <v>-1</v>
      </c>
      <c r="AJ30" s="187"/>
      <c r="AK30" s="185" t="str">
        <f t="shared" si="45"/>
        <v/>
      </c>
      <c r="AL30" s="185" t="str">
        <f t="shared" si="45"/>
        <v/>
      </c>
      <c r="AM30" s="185" t="str">
        <f>IF(P30&lt;&gt;"", IF(ISTEXT(P30), IFERROR(IF(SEARCH(".", P30)&lt;&gt;0, "| Veld '"&amp;AM$4&amp;ROW()&amp;"': "&amp;Fout_punt), "| Veld '"&amp;AM$4&amp;ROW()&amp;"': "&amp;Fout_geen_getal),
IF(P30&lt;0, "| Veld '"&amp;AM$4&amp;ROW()&amp;"': Dit getal mag niet negatief zijn.  ",
    IF(M30&lt;&gt;"",
        IF(P30&gt;M30,
             "| Veld '"&amp;$AQ$4&amp;ROW()&amp;"': Het aantal vte's mag niet groter zijn dan het aantal personen ("&amp;M30&amp;") in veld '"&amp;$AN$4&amp;ROW()&amp;"'.  ",
             ""
        ),
        ""
    )
)), "")</f>
        <v/>
      </c>
      <c r="AO30" s="185" t="str">
        <f t="shared" si="46"/>
        <v/>
      </c>
      <c r="AP30" s="185" t="str">
        <f t="shared" si="46"/>
        <v/>
      </c>
      <c r="AQ30" s="210" t="str">
        <f>IF(T30&lt;&gt;"", IF(ISTEXT(T30), IFERROR(IF(SEARCH(".", T30)&lt;&gt;0, "| Veld '"&amp;AQ$4&amp;ROW()&amp;"': "&amp;Fout_punt), "| Veld '"&amp;AQ$4&amp;ROW()&amp;"': "&amp;Fout_geen_getal),
IF(T30&lt;0, "| Veld '"&amp;AQ$4&amp;ROW()&amp;"': Dit getal mag niet negatief zijn.  ",
    IF(Q30&lt;&gt;"",
        IF(T30&gt;Q30,
             "| Veld '"&amp;$AQ$4&amp;ROW()&amp;"': Het aantal vte's mag niet groter zijn dan het aantal personen ("&amp;Q30&amp;") in veld '"&amp;$AN$4&amp;ROW()&amp;"'.  ",
             ""
        ),
        ""
    )
)), "")</f>
        <v/>
      </c>
      <c r="AZ30" s="187">
        <f t="shared" si="6"/>
        <v>4</v>
      </c>
      <c r="BA30" s="113"/>
      <c r="BB30" s="33"/>
      <c r="BC30" s="33"/>
      <c r="BD30" s="33"/>
      <c r="BE30" s="33"/>
      <c r="BF30" s="33"/>
      <c r="BG30" s="33"/>
      <c r="BH30" s="166" t="str">
        <f t="shared" si="15"/>
        <v/>
      </c>
      <c r="BI30" s="167" t="str">
        <f t="shared" si="16"/>
        <v/>
      </c>
      <c r="BJ30" s="167" t="str">
        <f t="shared" si="17"/>
        <v/>
      </c>
      <c r="BK30" s="167" t="str">
        <f t="shared" si="10"/>
        <v/>
      </c>
      <c r="BL30" s="167" t="str">
        <f t="shared" si="11"/>
        <v/>
      </c>
      <c r="BM30" s="167" t="str">
        <f t="shared" si="12"/>
        <v/>
      </c>
      <c r="BN30" s="167" t="str">
        <f t="shared" si="13"/>
        <v/>
      </c>
      <c r="BO30" s="170">
        <f t="shared" si="18"/>
        <v>0</v>
      </c>
      <c r="BP30" s="211" t="str">
        <f t="shared" si="19"/>
        <v/>
      </c>
      <c r="BQ30" s="211" t="str">
        <f t="shared" si="20"/>
        <v/>
      </c>
      <c r="BR30" s="185" t="str">
        <f t="shared" si="21"/>
        <v/>
      </c>
      <c r="BS30" s="31" t="str">
        <f t="shared" si="35"/>
        <v/>
      </c>
    </row>
    <row r="31" spans="1:71" s="185" customFormat="1" ht="14.7" customHeight="1" x14ac:dyDescent="0.3">
      <c r="A31" s="100" t="str">
        <f t="shared" ref="A31:A44" si="47">IF(OR(AN31&lt;&gt;"", BQ31&lt;&gt;""), "✘", "")</f>
        <v/>
      </c>
      <c r="B31" s="172"/>
      <c r="C31" s="172"/>
      <c r="D31" s="172"/>
      <c r="E31" s="172"/>
      <c r="F31" s="172"/>
      <c r="G31" s="172"/>
      <c r="H31" s="172"/>
      <c r="I31" s="172"/>
      <c r="J31" s="172"/>
      <c r="L31" s="196"/>
      <c r="M31" s="214"/>
      <c r="N31" s="218"/>
      <c r="O31" s="218"/>
      <c r="P31" s="33"/>
      <c r="Q31" s="214"/>
      <c r="R31" s="218"/>
      <c r="S31" s="218"/>
      <c r="T31" s="33"/>
      <c r="Y31" s="207"/>
      <c r="AA31" s="208"/>
      <c r="AB31" s="208"/>
      <c r="AC31" s="209"/>
      <c r="AD31" s="209"/>
      <c r="AE31" s="209"/>
      <c r="AF31" s="209"/>
      <c r="AG31" s="209"/>
      <c r="AH31" s="209"/>
      <c r="AI31" s="209"/>
      <c r="AJ31" s="187"/>
      <c r="AQ31" s="210"/>
      <c r="AZ31" s="187" t="str">
        <f t="shared" si="6"/>
        <v/>
      </c>
      <c r="BA31" s="113"/>
      <c r="BB31" s="33"/>
      <c r="BC31" s="33"/>
      <c r="BD31" s="33"/>
      <c r="BE31" s="33"/>
      <c r="BF31" s="33"/>
      <c r="BG31" s="33"/>
      <c r="BH31" s="166" t="str">
        <f t="shared" si="15"/>
        <v/>
      </c>
      <c r="BI31" s="167" t="str">
        <f t="shared" si="16"/>
        <v/>
      </c>
      <c r="BJ31" s="167" t="str">
        <f t="shared" si="17"/>
        <v/>
      </c>
      <c r="BK31" s="167" t="str">
        <f t="shared" si="10"/>
        <v/>
      </c>
      <c r="BL31" s="167" t="str">
        <f t="shared" si="11"/>
        <v/>
      </c>
      <c r="BM31" s="167" t="str">
        <f t="shared" si="12"/>
        <v/>
      </c>
      <c r="BN31" s="167" t="str">
        <f t="shared" si="13"/>
        <v/>
      </c>
      <c r="BO31" s="170">
        <f t="shared" si="18"/>
        <v>0</v>
      </c>
      <c r="BP31" s="211" t="str">
        <f t="shared" si="19"/>
        <v/>
      </c>
      <c r="BQ31" s="211" t="str">
        <f t="shared" si="20"/>
        <v/>
      </c>
      <c r="BR31" s="185" t="str">
        <f t="shared" si="21"/>
        <v/>
      </c>
      <c r="BS31" s="31" t="str">
        <f t="shared" ref="BS31:BS44" si="48">IF(BQ31&lt;&gt;"", BQ31, BR31)</f>
        <v/>
      </c>
    </row>
    <row r="32" spans="1:71" s="185" customFormat="1" ht="14.7" customHeight="1" x14ac:dyDescent="0.3">
      <c r="A32" s="100" t="str">
        <f t="shared" si="47"/>
        <v/>
      </c>
      <c r="C32" s="145" t="s">
        <v>366</v>
      </c>
      <c r="D32" s="173"/>
      <c r="E32" s="173"/>
      <c r="F32" s="172"/>
      <c r="G32" s="172"/>
      <c r="H32" s="172"/>
      <c r="I32" s="172"/>
      <c r="J32" s="172"/>
      <c r="L32" s="196"/>
      <c r="M32" s="214"/>
      <c r="N32" s="218"/>
      <c r="O32" s="218"/>
      <c r="P32" s="33"/>
      <c r="Q32" s="214"/>
      <c r="R32" s="218"/>
      <c r="S32" s="218"/>
      <c r="T32" s="33"/>
      <c r="Y32" s="207"/>
      <c r="AA32" s="208"/>
      <c r="AB32" s="208"/>
      <c r="AC32" s="209"/>
      <c r="AD32" s="209"/>
      <c r="AE32" s="209"/>
      <c r="AF32" s="209"/>
      <c r="AG32" s="209"/>
      <c r="AH32" s="209"/>
      <c r="AI32" s="209"/>
      <c r="AJ32" s="187"/>
      <c r="AQ32" s="210"/>
      <c r="AZ32" s="187" t="str">
        <f t="shared" si="6"/>
        <v/>
      </c>
      <c r="BA32" s="113"/>
      <c r="BB32" s="33"/>
      <c r="BC32" s="33"/>
      <c r="BD32" s="33"/>
      <c r="BE32" s="33"/>
      <c r="BF32" s="33"/>
      <c r="BG32" s="33"/>
      <c r="BH32" s="166" t="str">
        <f t="shared" si="15"/>
        <v/>
      </c>
      <c r="BI32" s="167" t="str">
        <f t="shared" si="16"/>
        <v/>
      </c>
      <c r="BJ32" s="167" t="str">
        <f t="shared" si="17"/>
        <v/>
      </c>
      <c r="BK32" s="167" t="str">
        <f t="shared" si="10"/>
        <v/>
      </c>
      <c r="BL32" s="167" t="str">
        <f t="shared" si="11"/>
        <v/>
      </c>
      <c r="BM32" s="167" t="str">
        <f t="shared" si="12"/>
        <v/>
      </c>
      <c r="BN32" s="167" t="str">
        <f t="shared" si="13"/>
        <v/>
      </c>
      <c r="BO32" s="170">
        <f t="shared" si="18"/>
        <v>0</v>
      </c>
      <c r="BP32" s="211" t="str">
        <f t="shared" si="19"/>
        <v/>
      </c>
      <c r="BQ32" s="211" t="str">
        <f t="shared" si="20"/>
        <v/>
      </c>
      <c r="BR32" s="185" t="str">
        <f t="shared" si="21"/>
        <v/>
      </c>
      <c r="BS32" s="31" t="str">
        <f t="shared" si="48"/>
        <v/>
      </c>
    </row>
    <row r="33" spans="1:71" s="185" customFormat="1" ht="7.2" customHeight="1" x14ac:dyDescent="0.3">
      <c r="A33" s="100" t="str">
        <f t="shared" si="47"/>
        <v/>
      </c>
      <c r="B33" s="172"/>
      <c r="C33" s="172"/>
      <c r="D33" s="172"/>
      <c r="E33" s="172"/>
      <c r="F33" s="172"/>
      <c r="G33" s="172"/>
      <c r="H33" s="172"/>
      <c r="I33" s="172"/>
      <c r="J33" s="172"/>
      <c r="L33" s="196"/>
      <c r="M33" s="214"/>
      <c r="N33" s="218"/>
      <c r="O33" s="218"/>
      <c r="P33" s="33"/>
      <c r="Q33" s="214"/>
      <c r="R33" s="218"/>
      <c r="S33" s="218"/>
      <c r="T33" s="33"/>
      <c r="Y33" s="207"/>
      <c r="AA33" s="208"/>
      <c r="AB33" s="208"/>
      <c r="AC33" s="209"/>
      <c r="AD33" s="209"/>
      <c r="AE33" s="209"/>
      <c r="AF33" s="209"/>
      <c r="AG33" s="209"/>
      <c r="AH33" s="209"/>
      <c r="AI33" s="209"/>
      <c r="AJ33" s="187"/>
      <c r="AQ33" s="210"/>
      <c r="AZ33" s="187" t="str">
        <f t="shared" si="6"/>
        <v/>
      </c>
      <c r="BA33" s="113"/>
      <c r="BB33" s="33"/>
      <c r="BC33" s="33"/>
      <c r="BD33" s="33"/>
      <c r="BE33" s="33"/>
      <c r="BF33" s="33"/>
      <c r="BG33" s="33"/>
      <c r="BH33" s="166" t="str">
        <f t="shared" si="15"/>
        <v/>
      </c>
      <c r="BI33" s="167" t="str">
        <f t="shared" si="16"/>
        <v/>
      </c>
      <c r="BJ33" s="167" t="str">
        <f t="shared" si="17"/>
        <v/>
      </c>
      <c r="BK33" s="167" t="str">
        <f t="shared" si="10"/>
        <v/>
      </c>
      <c r="BL33" s="167" t="str">
        <f t="shared" si="11"/>
        <v/>
      </c>
      <c r="BM33" s="167" t="str">
        <f t="shared" si="12"/>
        <v/>
      </c>
      <c r="BN33" s="167" t="str">
        <f t="shared" si="13"/>
        <v/>
      </c>
      <c r="BO33" s="170">
        <f t="shared" si="18"/>
        <v>0</v>
      </c>
      <c r="BP33" s="211" t="str">
        <f t="shared" si="19"/>
        <v/>
      </c>
      <c r="BQ33" s="211" t="str">
        <f t="shared" si="20"/>
        <v/>
      </c>
      <c r="BR33" s="185" t="str">
        <f t="shared" si="21"/>
        <v/>
      </c>
      <c r="BS33" s="31" t="str">
        <f t="shared" si="48"/>
        <v/>
      </c>
    </row>
    <row r="34" spans="1:71" s="185" customFormat="1" ht="14.7" customHeight="1" x14ac:dyDescent="0.3">
      <c r="A34" s="100" t="str">
        <f t="shared" si="47"/>
        <v/>
      </c>
      <c r="B34" s="172"/>
      <c r="C34" s="172"/>
      <c r="D34" s="172" t="s">
        <v>359</v>
      </c>
      <c r="E34" s="172"/>
      <c r="F34" s="172"/>
      <c r="G34" s="172"/>
      <c r="H34" s="172"/>
      <c r="I34" s="172"/>
      <c r="J34" s="172"/>
      <c r="L34" s="196">
        <v>105</v>
      </c>
      <c r="M34" s="213">
        <f>SUM(N34:O34)</f>
        <v>0</v>
      </c>
      <c r="N34" s="218">
        <f>SUM(N35,N40)</f>
        <v>0</v>
      </c>
      <c r="O34" s="218">
        <f t="shared" ref="O34:P34" si="49">SUM(O35,O40)</f>
        <v>0</v>
      </c>
      <c r="P34" s="218">
        <f t="shared" si="49"/>
        <v>0</v>
      </c>
      <c r="Q34" s="213">
        <f>SUM(R34:S34)</f>
        <v>0</v>
      </c>
      <c r="R34" s="218">
        <f>SUM(R35,R40)</f>
        <v>0</v>
      </c>
      <c r="S34" s="218">
        <f t="shared" ref="S34:T34" si="50">SUM(S35,S40)</f>
        <v>0</v>
      </c>
      <c r="T34" s="218">
        <f t="shared" si="50"/>
        <v>0</v>
      </c>
      <c r="Y34" s="207"/>
      <c r="AA34" s="208"/>
      <c r="AB34" s="208">
        <f t="shared" ref="AB34:AE35" si="51">IF(Structuur_werking&lt;&gt;"", 0, -1)</f>
        <v>-1</v>
      </c>
      <c r="AC34" s="209">
        <f t="shared" si="51"/>
        <v>-1</v>
      </c>
      <c r="AD34" s="209">
        <f t="shared" si="51"/>
        <v>-1</v>
      </c>
      <c r="AE34" s="209">
        <f t="shared" si="51"/>
        <v>-1</v>
      </c>
      <c r="AF34" s="209">
        <f t="shared" ref="AF34:AI35" si="52">IF(Structuur_werking&lt;&gt;Structuur_werking_dubbel, -1, 0)</f>
        <v>-1</v>
      </c>
      <c r="AG34" s="209">
        <f t="shared" si="52"/>
        <v>-1</v>
      </c>
      <c r="AH34" s="209">
        <f t="shared" si="52"/>
        <v>-1</v>
      </c>
      <c r="AI34" s="209">
        <f t="shared" si="52"/>
        <v>-1</v>
      </c>
      <c r="AJ34" s="187"/>
      <c r="AK34" s="185" t="str">
        <f>IF(SUM(AC36:AC44)&lt;&gt;0, "", IF(N$8&lt;&gt;"", IF(N34&lt;&gt;N$8, "| Veld '"&amp;AK$4&amp;ROW()&amp;"': Som van onderliggende velden komt niet overeen met het totaal in veld '"&amp;AK$4&amp;ROW(N$8)&amp;"'.  ", ""), ""))</f>
        <v/>
      </c>
      <c r="AL34" s="185" t="str">
        <f>IF(SUM(AD36:AD44)&lt;&gt;0, "", IF(O$8&lt;&gt;"", IF(O34&lt;&gt;O$8, "| Veld '"&amp;AL$4&amp;ROW()&amp;"': Som van onderliggende velden komt niet overeen met het totaal in veld '"&amp;AL$4&amp;ROW(O$8)&amp;"'.  ", ""), ""))</f>
        <v/>
      </c>
      <c r="AM34" s="185" t="str">
        <f>IF(SUM(AE36:AE44)&lt;&gt;0, "", IF(P$8&lt;&gt;"", IF(P34&lt;&gt;P$8, "| Veld '"&amp;AM$4&amp;ROW()&amp;"': Som van onderliggende velden komt niet overeen met het totaal in veld '"&amp;AM$4&amp;ROW(P$8)&amp;"'.  ", ""), ""))</f>
        <v/>
      </c>
      <c r="AO34" s="185" t="str">
        <f>IF(SUM(AG36:AG44)&lt;&gt;0, "", IF(R$8&lt;&gt;"", IF(R34&lt;&gt;R$8, "| Veld '"&amp;AO$4&amp;ROW()&amp;"': Som van onderliggende velden komt niet overeen met het totaal in veld '"&amp;AO$4&amp;ROW(R$8)&amp;"'.  ", ""), ""))</f>
        <v/>
      </c>
      <c r="AP34" s="185" t="str">
        <f>IF(SUM(AH36:AH44)&lt;&gt;0, "", IF(S$8&lt;&gt;"", IF(S34&lt;&gt;S$8, "| Veld '"&amp;AP$4&amp;ROW()&amp;"': Som van onderliggende velden komt niet overeen met het totaal in veld '"&amp;AP$4&amp;ROW(S$8)&amp;"'.  ", ""), ""))</f>
        <v/>
      </c>
      <c r="AQ34" s="210" t="str">
        <f>IF(SUM(AI36:AI44)&lt;&gt;0, "", IF(T$8&lt;&gt;"", IF(T34&lt;&gt;T$8, "| Veld '"&amp;AQ$4&amp;ROW()&amp;"': Som van onderliggende velden komt niet overeen met het totaal in veld '"&amp;AQ$4&amp;ROW(T$8)&amp;"'.  ", ""), ""))</f>
        <v/>
      </c>
      <c r="AZ34" s="187">
        <f t="shared" si="6"/>
        <v>2</v>
      </c>
      <c r="BA34" s="113"/>
      <c r="BB34" s="33"/>
      <c r="BC34" s="33"/>
      <c r="BD34" s="33"/>
      <c r="BE34" s="33"/>
      <c r="BF34" s="33"/>
      <c r="BG34" s="33"/>
      <c r="BH34" s="166" t="str">
        <f t="shared" si="15"/>
        <v/>
      </c>
      <c r="BI34" s="167" t="str">
        <f t="shared" si="16"/>
        <v/>
      </c>
      <c r="BJ34" s="167" t="str">
        <f t="shared" si="17"/>
        <v/>
      </c>
      <c r="BK34" s="167" t="str">
        <f t="shared" si="10"/>
        <v/>
      </c>
      <c r="BL34" s="167" t="str">
        <f t="shared" si="11"/>
        <v/>
      </c>
      <c r="BM34" s="167" t="str">
        <f t="shared" si="12"/>
        <v/>
      </c>
      <c r="BN34" s="167" t="str">
        <f t="shared" si="13"/>
        <v/>
      </c>
      <c r="BO34" s="170">
        <f t="shared" si="18"/>
        <v>0</v>
      </c>
      <c r="BP34" s="211" t="str">
        <f t="shared" si="19"/>
        <v/>
      </c>
      <c r="BQ34" s="211" t="str">
        <f t="shared" si="20"/>
        <v/>
      </c>
      <c r="BR34" s="185" t="str">
        <f t="shared" si="21"/>
        <v/>
      </c>
      <c r="BS34" s="31" t="str">
        <f t="shared" si="48"/>
        <v/>
      </c>
    </row>
    <row r="35" spans="1:71" s="185" customFormat="1" ht="14.7" customHeight="1" x14ac:dyDescent="0.3">
      <c r="A35" s="100" t="str">
        <f t="shared" si="47"/>
        <v/>
      </c>
      <c r="B35" s="172"/>
      <c r="C35" s="172"/>
      <c r="D35" s="172"/>
      <c r="E35" s="222" t="s">
        <v>360</v>
      </c>
      <c r="F35" s="172"/>
      <c r="G35" s="172"/>
      <c r="H35" s="172"/>
      <c r="I35" s="172"/>
      <c r="J35" s="172"/>
      <c r="L35" s="223">
        <v>120</v>
      </c>
      <c r="M35" s="213">
        <f t="shared" ref="M35:M44" si="53">SUM(N35:O35)</f>
        <v>0</v>
      </c>
      <c r="N35" s="218">
        <f>SUM(N36:N39)</f>
        <v>0</v>
      </c>
      <c r="O35" s="218">
        <f t="shared" ref="O35:P35" si="54">SUM(O36:O39)</f>
        <v>0</v>
      </c>
      <c r="P35" s="218">
        <f t="shared" si="54"/>
        <v>0</v>
      </c>
      <c r="Q35" s="213">
        <f t="shared" ref="Q35:Q44" si="55">SUM(R35:S35)</f>
        <v>0</v>
      </c>
      <c r="R35" s="218">
        <f>SUM(R36:R39)</f>
        <v>0</v>
      </c>
      <c r="S35" s="218">
        <f t="shared" ref="S35:T35" si="56">SUM(S36:S39)</f>
        <v>0</v>
      </c>
      <c r="T35" s="218">
        <f t="shared" si="56"/>
        <v>0</v>
      </c>
      <c r="Y35" s="207"/>
      <c r="AA35" s="208"/>
      <c r="AB35" s="208">
        <f t="shared" si="51"/>
        <v>-1</v>
      </c>
      <c r="AC35" s="209">
        <f t="shared" si="51"/>
        <v>-1</v>
      </c>
      <c r="AD35" s="209">
        <f t="shared" si="51"/>
        <v>-1</v>
      </c>
      <c r="AE35" s="209">
        <f t="shared" si="51"/>
        <v>-1</v>
      </c>
      <c r="AF35" s="209">
        <f t="shared" si="52"/>
        <v>-1</v>
      </c>
      <c r="AG35" s="209">
        <f t="shared" si="52"/>
        <v>-1</v>
      </c>
      <c r="AH35" s="209">
        <f t="shared" si="52"/>
        <v>-1</v>
      </c>
      <c r="AI35" s="209">
        <f t="shared" si="52"/>
        <v>-1</v>
      </c>
      <c r="AJ35" s="187"/>
      <c r="AK35" s="185" t="str">
        <f>IF(SUM(AC36:AC39)&lt;&gt;0, "", IF(N$21&lt;&gt;"", IF(N35&lt;&gt;N$21, "| Veld '"&amp;AK$4&amp;ROW()&amp;"': Som van onderliggende velden komt niet overeen met het totaal in veld '"&amp;AK$4&amp;ROW(N$21)&amp;"'.  ", ""), ""))</f>
        <v/>
      </c>
      <c r="AL35" s="185" t="str">
        <f>IF(SUM(AD36:AD39)&lt;&gt;0, "", IF(O$21&lt;&gt;"", IF(O35&lt;&gt;O$21, "| Veld '"&amp;AL$4&amp;ROW()&amp;"': Som van onderliggende velden komt niet overeen met het totaal in veld '"&amp;AL$4&amp;ROW(O$21)&amp;"'.  ", ""), ""))</f>
        <v/>
      </c>
      <c r="AM35" s="185" t="str">
        <f>IF(SUM(AE36:AE39)&lt;&gt;0, "", IF(P$21&lt;&gt;"", IF(P35&lt;&gt;P$21, "| Veld '"&amp;AM$4&amp;ROW()&amp;"': Som van onderliggende velden komt niet overeen met het totaal in veld '"&amp;AM$4&amp;ROW(P$21)&amp;"'.  ", ""), ""))</f>
        <v/>
      </c>
      <c r="AO35" s="185" t="str">
        <f>IF(SUM(AG36:AG39)&lt;&gt;0, "", IF(R$21&lt;&gt;"", IF(R35&lt;&gt;R$21, "| Veld '"&amp;AO$4&amp;ROW()&amp;"': Som van onderliggende velden komt niet overeen met het totaal in veld '"&amp;AO$4&amp;ROW(R$21)&amp;"'.  ", ""), ""))</f>
        <v/>
      </c>
      <c r="AP35" s="185" t="str">
        <f>IF(SUM(AH36:AH39)&lt;&gt;0, "", IF(S$21&lt;&gt;"", IF(S35&lt;&gt;S$21, "| Veld '"&amp;AP$4&amp;ROW()&amp;"': Som van onderliggende velden komt niet overeen met het totaal in veld '"&amp;AP$4&amp;ROW(S$21)&amp;"'.  ", ""), ""))</f>
        <v/>
      </c>
      <c r="AQ35" s="210" t="str">
        <f>IF(SUM(AI36:AI39)&lt;&gt;0, "", IF(T$21&lt;&gt;"", IF(T35&lt;&gt;T$21, "| Veld '"&amp;AQ$4&amp;ROW()&amp;"': Som van onderliggende velden komt niet overeen met het totaal in veld '"&amp;AQ$4&amp;ROW(T$21)&amp;"'.  ", ""), ""))</f>
        <v/>
      </c>
      <c r="AZ35" s="187">
        <f t="shared" si="6"/>
        <v>3</v>
      </c>
      <c r="BA35" s="113"/>
      <c r="BB35" s="33"/>
      <c r="BC35" s="33"/>
      <c r="BD35" s="33"/>
      <c r="BE35" s="33"/>
      <c r="BF35" s="33"/>
      <c r="BG35" s="33"/>
      <c r="BH35" s="166" t="str">
        <f t="shared" si="15"/>
        <v/>
      </c>
      <c r="BI35" s="167" t="str">
        <f t="shared" si="16"/>
        <v/>
      </c>
      <c r="BJ35" s="167" t="str">
        <f t="shared" si="17"/>
        <v/>
      </c>
      <c r="BK35" s="167" t="str">
        <f t="shared" si="10"/>
        <v/>
      </c>
      <c r="BL35" s="167" t="str">
        <f t="shared" si="11"/>
        <v/>
      </c>
      <c r="BM35" s="167" t="str">
        <f t="shared" si="12"/>
        <v/>
      </c>
      <c r="BN35" s="167" t="str">
        <f t="shared" si="13"/>
        <v/>
      </c>
      <c r="BO35" s="170">
        <f t="shared" si="18"/>
        <v>0</v>
      </c>
      <c r="BP35" s="211" t="str">
        <f t="shared" si="19"/>
        <v/>
      </c>
      <c r="BQ35" s="211" t="str">
        <f t="shared" si="20"/>
        <v/>
      </c>
      <c r="BR35" s="185" t="str">
        <f t="shared" si="21"/>
        <v/>
      </c>
      <c r="BS35" s="31" t="str">
        <f t="shared" si="48"/>
        <v/>
      </c>
    </row>
    <row r="36" spans="1:71" s="185" customFormat="1" ht="14.7" customHeight="1" x14ac:dyDescent="0.3">
      <c r="A36" s="100" t="str">
        <f t="shared" si="47"/>
        <v/>
      </c>
      <c r="B36" s="172"/>
      <c r="C36" s="172"/>
      <c r="D36" s="172"/>
      <c r="E36" s="172"/>
      <c r="F36" s="222" t="s">
        <v>367</v>
      </c>
      <c r="G36" s="172"/>
      <c r="H36" s="172"/>
      <c r="I36" s="172"/>
      <c r="J36" s="172"/>
      <c r="L36" s="196">
        <v>130</v>
      </c>
      <c r="M36" s="213">
        <f t="shared" si="53"/>
        <v>0</v>
      </c>
      <c r="N36" s="220"/>
      <c r="O36" s="220"/>
      <c r="P36" s="219"/>
      <c r="Q36" s="213">
        <f t="shared" si="55"/>
        <v>0</v>
      </c>
      <c r="R36" s="220"/>
      <c r="S36" s="220"/>
      <c r="T36" s="219"/>
      <c r="Y36" s="207"/>
      <c r="AA36" s="208"/>
      <c r="AB36" s="208">
        <f t="shared" ref="AB36:AB44" si="57">IF(Structuur_werking&lt;&gt;"", 0, -1)</f>
        <v>-1</v>
      </c>
      <c r="AC36" s="209" cm="1">
        <f t="array" ref="AC36">IF(N$8&lt;&gt;0, IF(SUMPRODUCT(--((N$36:N$39&lt;&gt;"")+(N$41:N$44&lt;&gt;"")))&gt;0, IF(N$34&lt;N$8, IF(N36&lt;&gt;"", 0, 1), 0), 1), -1)</f>
        <v>-1</v>
      </c>
      <c r="AD36" s="209" cm="1">
        <f t="array" ref="AD36">IF(O$8&lt;&gt;0, IF(SUMPRODUCT(--((O$36:O$39&lt;&gt;"")+(O$41:O$44&lt;&gt;"")))&gt;0, IF(O$34&lt;O$8, IF(O36&lt;&gt;"", 0, 1), 0), 1), -1)</f>
        <v>-1</v>
      </c>
      <c r="AE36" s="209" cm="1">
        <f t="array" ref="AE36">IF(P$8&lt;&gt;0, IF(SUMPRODUCT(--((P$36:P$39&lt;&gt;"")+(P$41:P$44&lt;&gt;"")))&gt;0, IF(P$34&lt;P$8, IF(P36&lt;&gt;"", 0, 1), 0), 1), -1)</f>
        <v>-1</v>
      </c>
      <c r="AF36" s="209">
        <f t="shared" ref="AF36:AF44" si="58">IF(Structuur_werking&lt;&gt;Structuur_werking_dubbel, -1, 0)</f>
        <v>-1</v>
      </c>
      <c r="AG36" s="209" cm="1">
        <f t="array" ref="AG36">IF(Structuur_werking=Structuur_werking_dubbel, IF(R$8&lt;&gt;0, IF(SUMPRODUCT(--((R$36:R$39&lt;&gt;"")+(R$41:R$44&lt;&gt;"")))&gt;0, IF(R$34&lt;R$8, IF(R36&lt;&gt;"", 0, 1), 0), 1), -1), -1)</f>
        <v>-1</v>
      </c>
      <c r="AH36" s="209" cm="1">
        <f t="array" ref="AH36">IF(Structuur_werking=Structuur_werking_dubbel, IF(S$8&lt;&gt;0, IF(SUMPRODUCT(--((S$36:S$39&lt;&gt;"")+(S$41:S$44&lt;&gt;"")))&gt;0, IF(S$34&lt;S$8, IF(S36&lt;&gt;"", 0, 1), 0), 1), -1), -1)</f>
        <v>-1</v>
      </c>
      <c r="AI36" s="209" cm="1">
        <f t="array" ref="AI36">IF(Structuur_werking=Structuur_werking_dubbel, IF(T$8&lt;&gt;0, IF(SUMPRODUCT(--((T$36:T$39&lt;&gt;"")+(T$41:T$44&lt;&gt;"")))&gt;0, IF(T$34&lt;T$8, IF(T36&lt;&gt;"", 0, 1), 0), 1), -1), -1)</f>
        <v>-1</v>
      </c>
      <c r="AJ36" s="187"/>
      <c r="AK36" s="185" t="str">
        <f t="shared" ref="AK36:AL39" si="59">IF(N36&lt;&gt;"", IF(ISTEXT(N36), IFERROR(IF(SEARCH(".", N36)&lt;&gt;0, "| Veld '"&amp;AK$4&amp;ROW()&amp;"': "&amp;Fout_punt), "| Veld '"&amp;AK$4&amp;ROW()&amp;"': "&amp;Fout_geen_getal),
IF(N36&lt;0, "| Veld '"&amp;AK$4&amp;ROW()&amp;"': Dit getal mag niet negatief zijn.  ",
IF((N36-ROUND(N36, 0))&lt;&gt;0, "| Veld '"&amp;AK$4&amp;ROW()&amp;"': Dit getal moet geheel zijn.  ", ""))), "")</f>
        <v/>
      </c>
      <c r="AL36" s="185" t="str">
        <f t="shared" si="59"/>
        <v/>
      </c>
      <c r="AM36" s="185" t="str">
        <f>IF(P36&lt;&gt;"", IF(ISTEXT(P36), IFERROR(IF(SEARCH(".", P36)&lt;&gt;0, "| Veld '"&amp;AM$4&amp;ROW()&amp;"': "&amp;Fout_punt), "| Veld '"&amp;AM$4&amp;ROW()&amp;"': "&amp;Fout_geen_getal),
IF(P36&lt;0, "| Veld '"&amp;AM$4&amp;ROW()&amp;"': Dit getal mag niet negatief zijn.  ",
    IF(M36&lt;&gt;"",
        IF(P36&gt;M36,
             "| Veld '"&amp;$AQ$4&amp;ROW()&amp;"': Het aantal vte's mag niet groter zijn dan het aantal personen ("&amp;M36&amp;") in veld '"&amp;$AN$4&amp;ROW()&amp;"'.  ",
             ""
        ),
        ""
    )
)), "")</f>
        <v/>
      </c>
      <c r="AO36" s="185" t="str">
        <f t="shared" ref="AO36:AP39" si="60">IF(R36&lt;&gt;"", IF(ISTEXT(R36), IFERROR(IF(SEARCH(".", R36)&lt;&gt;0, "| Veld '"&amp;AO$4&amp;ROW()&amp;"': "&amp;Fout_punt), "| Veld '"&amp;AO$4&amp;ROW()&amp;"': "&amp;Fout_geen_getal),
IF(R36&lt;0, "| Veld '"&amp;AO$4&amp;ROW()&amp;"': Dit getal mag niet negatief zijn.  ",
IF((R36-ROUND(R36, 0))&lt;&gt;0, "| Veld '"&amp;AO$4&amp;ROW()&amp;"': Dit getal moet geheel zijn.  ", ""))), "")</f>
        <v/>
      </c>
      <c r="AP36" s="185" t="str">
        <f t="shared" si="60"/>
        <v/>
      </c>
      <c r="AQ36" s="210" t="str">
        <f>IF(T36&lt;&gt;"", IF(ISTEXT(T36), IFERROR(IF(SEARCH(".", T36)&lt;&gt;0, "| Veld '"&amp;AQ$4&amp;ROW()&amp;"': "&amp;Fout_punt), "| Veld '"&amp;AQ$4&amp;ROW()&amp;"': "&amp;Fout_geen_getal),
IF(T36&lt;0, "| Veld '"&amp;AQ$4&amp;ROW()&amp;"': Dit getal mag niet negatief zijn.  ",
    IF(Q36&lt;&gt;"",
        IF(T36&gt;Q36,
             "| Veld '"&amp;$AQ$4&amp;ROW()&amp;"': Het aantal vte's mag niet groter zijn dan het aantal personen ("&amp;Q36&amp;") in veld '"&amp;$AN$4&amp;ROW()&amp;"'.  ",
             ""
        ),
        ""
    )
)), "")</f>
        <v/>
      </c>
      <c r="AZ36" s="187">
        <f t="shared" si="6"/>
        <v>4</v>
      </c>
      <c r="BA36" s="113"/>
      <c r="BB36" s="33"/>
      <c r="BC36" s="33"/>
      <c r="BD36" s="33"/>
      <c r="BE36" s="33"/>
      <c r="BF36" s="33"/>
      <c r="BG36" s="33"/>
      <c r="BH36" s="166" t="str">
        <f t="shared" si="15"/>
        <v/>
      </c>
      <c r="BI36" s="167" t="str">
        <f t="shared" si="16"/>
        <v/>
      </c>
      <c r="BJ36" s="167" t="str">
        <f t="shared" si="17"/>
        <v/>
      </c>
      <c r="BK36" s="167" t="str">
        <f t="shared" si="10"/>
        <v/>
      </c>
      <c r="BL36" s="167" t="str">
        <f t="shared" si="11"/>
        <v/>
      </c>
      <c r="BM36" s="167" t="str">
        <f t="shared" si="12"/>
        <v/>
      </c>
      <c r="BN36" s="167" t="str">
        <f t="shared" si="13"/>
        <v/>
      </c>
      <c r="BO36" s="170">
        <f t="shared" si="18"/>
        <v>0</v>
      </c>
      <c r="BP36" s="211" t="str">
        <f t="shared" si="19"/>
        <v/>
      </c>
      <c r="BQ36" s="211" t="str">
        <f t="shared" si="20"/>
        <v/>
      </c>
      <c r="BR36" s="185" t="str">
        <f t="shared" si="21"/>
        <v/>
      </c>
      <c r="BS36" s="31" t="str">
        <f t="shared" si="48"/>
        <v/>
      </c>
    </row>
    <row r="37" spans="1:71" s="185" customFormat="1" ht="14.7" customHeight="1" x14ac:dyDescent="0.3">
      <c r="A37" s="100" t="str">
        <f t="shared" si="47"/>
        <v/>
      </c>
      <c r="B37" s="172"/>
      <c r="C37" s="172"/>
      <c r="D37" s="172"/>
      <c r="E37" s="172"/>
      <c r="F37" s="222" t="s">
        <v>368</v>
      </c>
      <c r="G37" s="172"/>
      <c r="H37" s="172"/>
      <c r="I37" s="172"/>
      <c r="J37" s="172"/>
      <c r="L37" s="196">
        <v>134</v>
      </c>
      <c r="M37" s="213">
        <f t="shared" si="53"/>
        <v>0</v>
      </c>
      <c r="N37" s="220"/>
      <c r="O37" s="220"/>
      <c r="P37" s="219"/>
      <c r="Q37" s="213">
        <f t="shared" si="55"/>
        <v>0</v>
      </c>
      <c r="R37" s="220"/>
      <c r="S37" s="220"/>
      <c r="T37" s="219"/>
      <c r="Y37" s="207"/>
      <c r="AA37" s="208"/>
      <c r="AB37" s="208">
        <f t="shared" si="57"/>
        <v>-1</v>
      </c>
      <c r="AC37" s="209" cm="1">
        <f t="array" ref="AC37">IF(N$8&lt;&gt;0, IF(SUMPRODUCT(--((N$36:N$39&lt;&gt;"")+(N$41:N$44&lt;&gt;"")))&gt;0, IF(N$34&lt;N$8, IF(N37&lt;&gt;"", 0, 1), 0), 1), -1)</f>
        <v>-1</v>
      </c>
      <c r="AD37" s="209" cm="1">
        <f t="array" ref="AD37">IF(O$8&lt;&gt;0, IF(SUMPRODUCT(--((O$36:O$39&lt;&gt;"")+(O$41:O$44&lt;&gt;"")))&gt;0, IF(O$34&lt;O$8, IF(O37&lt;&gt;"", 0, 1), 0), 1), -1)</f>
        <v>-1</v>
      </c>
      <c r="AE37" s="209" cm="1">
        <f t="array" ref="AE37">IF(P$8&lt;&gt;0, IF(SUMPRODUCT(--((P$36:P$39&lt;&gt;"")+(P$41:P$44&lt;&gt;"")))&gt;0, IF(P$34&lt;P$8, IF(P37&lt;&gt;"", 0, 1), 0), 1), -1)</f>
        <v>-1</v>
      </c>
      <c r="AF37" s="209">
        <f t="shared" si="58"/>
        <v>-1</v>
      </c>
      <c r="AG37" s="209" cm="1">
        <f t="array" ref="AG37">IF(Structuur_werking=Structuur_werking_dubbel, IF(R$8&lt;&gt;0, IF(SUMPRODUCT(--((R$36:R$39&lt;&gt;"")+(R$41:R$44&lt;&gt;"")))&gt;0, IF(R$34&lt;R$8, IF(R37&lt;&gt;"", 0, 1), 0), 1), -1), -1)</f>
        <v>-1</v>
      </c>
      <c r="AH37" s="209" cm="1">
        <f t="array" ref="AH37">IF(Structuur_werking=Structuur_werking_dubbel, IF(S$8&lt;&gt;0, IF(SUMPRODUCT(--((S$36:S$39&lt;&gt;"")+(S$41:S$44&lt;&gt;"")))&gt;0, IF(S$34&lt;S$8, IF(S37&lt;&gt;"", 0, 1), 0), 1), -1), -1)</f>
        <v>-1</v>
      </c>
      <c r="AI37" s="209" cm="1">
        <f t="array" ref="AI37">IF(Structuur_werking=Structuur_werking_dubbel, IF(T$8&lt;&gt;0, IF(SUMPRODUCT(--((T$36:T$39&lt;&gt;"")+(T$41:T$44&lt;&gt;"")))&gt;0, IF(T$34&lt;T$8, IF(T37&lt;&gt;"", 0, 1), 0), 1), -1), -1)</f>
        <v>-1</v>
      </c>
      <c r="AJ37" s="187"/>
      <c r="AK37" s="185" t="str">
        <f t="shared" si="59"/>
        <v/>
      </c>
      <c r="AL37" s="185" t="str">
        <f t="shared" si="59"/>
        <v/>
      </c>
      <c r="AM37" s="185" t="str">
        <f>IF(P37&lt;&gt;"", IF(ISTEXT(P37), IFERROR(IF(SEARCH(".", P37)&lt;&gt;0, "| Veld '"&amp;AM$4&amp;ROW()&amp;"': "&amp;Fout_punt), "| Veld '"&amp;AM$4&amp;ROW()&amp;"': "&amp;Fout_geen_getal),
IF(P37&lt;0, "| Veld '"&amp;AM$4&amp;ROW()&amp;"': Dit getal mag niet negatief zijn.  ",
    IF(M37&lt;&gt;"",
        IF(P37&gt;M37,
             "| Veld '"&amp;$AQ$4&amp;ROW()&amp;"': Het aantal vte's mag niet groter zijn dan het aantal personen ("&amp;M37&amp;") in veld '"&amp;$AN$4&amp;ROW()&amp;"'.  ",
             ""
        ),
        ""
    )
)), "")</f>
        <v/>
      </c>
      <c r="AO37" s="185" t="str">
        <f t="shared" si="60"/>
        <v/>
      </c>
      <c r="AP37" s="185" t="str">
        <f t="shared" si="60"/>
        <v/>
      </c>
      <c r="AQ37" s="210" t="str">
        <f>IF(T37&lt;&gt;"", IF(ISTEXT(T37), IFERROR(IF(SEARCH(".", T37)&lt;&gt;0, "| Veld '"&amp;AQ$4&amp;ROW()&amp;"': "&amp;Fout_punt), "| Veld '"&amp;AQ$4&amp;ROW()&amp;"': "&amp;Fout_geen_getal),
IF(T37&lt;0, "| Veld '"&amp;AQ$4&amp;ROW()&amp;"': Dit getal mag niet negatief zijn.  ",
    IF(Q37&lt;&gt;"",
        IF(T37&gt;Q37,
             "| Veld '"&amp;$AQ$4&amp;ROW()&amp;"': Het aantal vte's mag niet groter zijn dan het aantal personen ("&amp;Q37&amp;") in veld '"&amp;$AN$4&amp;ROW()&amp;"'.  ",
             ""
        ),
        ""
    )
)), "")</f>
        <v/>
      </c>
      <c r="AZ37" s="187">
        <f t="shared" si="6"/>
        <v>4</v>
      </c>
      <c r="BA37" s="113"/>
      <c r="BB37" s="33"/>
      <c r="BC37" s="33"/>
      <c r="BD37" s="33"/>
      <c r="BE37" s="33"/>
      <c r="BF37" s="33"/>
      <c r="BG37" s="33"/>
      <c r="BH37" s="166" t="str">
        <f t="shared" si="15"/>
        <v/>
      </c>
      <c r="BI37" s="167" t="str">
        <f t="shared" si="16"/>
        <v/>
      </c>
      <c r="BJ37" s="167" t="str">
        <f t="shared" si="17"/>
        <v/>
      </c>
      <c r="BK37" s="167" t="str">
        <f t="shared" si="10"/>
        <v/>
      </c>
      <c r="BL37" s="167" t="str">
        <f t="shared" si="11"/>
        <v/>
      </c>
      <c r="BM37" s="167" t="str">
        <f t="shared" si="12"/>
        <v/>
      </c>
      <c r="BN37" s="167" t="str">
        <f t="shared" si="13"/>
        <v/>
      </c>
      <c r="BO37" s="170">
        <f t="shared" si="18"/>
        <v>0</v>
      </c>
      <c r="BP37" s="211" t="str">
        <f t="shared" si="19"/>
        <v/>
      </c>
      <c r="BQ37" s="211" t="str">
        <f t="shared" si="20"/>
        <v/>
      </c>
      <c r="BR37" s="185" t="str">
        <f t="shared" si="21"/>
        <v/>
      </c>
      <c r="BS37" s="31" t="str">
        <f t="shared" si="48"/>
        <v/>
      </c>
    </row>
    <row r="38" spans="1:71" s="185" customFormat="1" ht="14.7" customHeight="1" x14ac:dyDescent="0.3">
      <c r="A38" s="100" t="str">
        <f t="shared" si="47"/>
        <v/>
      </c>
      <c r="B38" s="172"/>
      <c r="C38" s="172"/>
      <c r="D38" s="172"/>
      <c r="E38" s="222"/>
      <c r="F38" s="222" t="s">
        <v>369</v>
      </c>
      <c r="G38" s="172"/>
      <c r="H38" s="172"/>
      <c r="I38" s="172"/>
      <c r="J38" s="172"/>
      <c r="L38" s="196">
        <v>132</v>
      </c>
      <c r="M38" s="213">
        <f t="shared" si="53"/>
        <v>0</v>
      </c>
      <c r="N38" s="220"/>
      <c r="O38" s="220"/>
      <c r="P38" s="219"/>
      <c r="Q38" s="213">
        <f t="shared" si="55"/>
        <v>0</v>
      </c>
      <c r="R38" s="220"/>
      <c r="S38" s="220"/>
      <c r="T38" s="219"/>
      <c r="Y38" s="207"/>
      <c r="AA38" s="208"/>
      <c r="AB38" s="208">
        <f t="shared" si="57"/>
        <v>-1</v>
      </c>
      <c r="AC38" s="209" cm="1">
        <f t="array" ref="AC38">IF(N$8&lt;&gt;0, IF(SUMPRODUCT(--((N$36:N$39&lt;&gt;"")+(N$41:N$44&lt;&gt;"")))&gt;0, IF(N$34&lt;N$8, IF(N38&lt;&gt;"", 0, 1), 0), 1), -1)</f>
        <v>-1</v>
      </c>
      <c r="AD38" s="209" cm="1">
        <f t="array" ref="AD38">IF(O$8&lt;&gt;0, IF(SUMPRODUCT(--((O$36:O$39&lt;&gt;"")+(O$41:O$44&lt;&gt;"")))&gt;0, IF(O$34&lt;O$8, IF(O38&lt;&gt;"", 0, 1), 0), 1), -1)</f>
        <v>-1</v>
      </c>
      <c r="AE38" s="209" cm="1">
        <f t="array" ref="AE38">IF(P$8&lt;&gt;0, IF(SUMPRODUCT(--((P$36:P$39&lt;&gt;"")+(P$41:P$44&lt;&gt;"")))&gt;0, IF(P$34&lt;P$8, IF(P38&lt;&gt;"", 0, 1), 0), 1), -1)</f>
        <v>-1</v>
      </c>
      <c r="AF38" s="209">
        <f t="shared" si="58"/>
        <v>-1</v>
      </c>
      <c r="AG38" s="209" cm="1">
        <f t="array" ref="AG38">IF(Structuur_werking=Structuur_werking_dubbel, IF(R$8&lt;&gt;0, IF(SUMPRODUCT(--((R$36:R$39&lt;&gt;"")+(R$41:R$44&lt;&gt;"")))&gt;0, IF(R$34&lt;R$8, IF(R38&lt;&gt;"", 0, 1), 0), 1), -1), -1)</f>
        <v>-1</v>
      </c>
      <c r="AH38" s="209" cm="1">
        <f t="array" ref="AH38">IF(Structuur_werking=Structuur_werking_dubbel, IF(S$8&lt;&gt;0, IF(SUMPRODUCT(--((S$36:S$39&lt;&gt;"")+(S$41:S$44&lt;&gt;"")))&gt;0, IF(S$34&lt;S$8, IF(S38&lt;&gt;"", 0, 1), 0), 1), -1), -1)</f>
        <v>-1</v>
      </c>
      <c r="AI38" s="209" cm="1">
        <f t="array" ref="AI38">IF(Structuur_werking=Structuur_werking_dubbel, IF(T$8&lt;&gt;0, IF(SUMPRODUCT(--((T$36:T$39&lt;&gt;"")+(T$41:T$44&lt;&gt;"")))&gt;0, IF(T$34&lt;T$8, IF(T38&lt;&gt;"", 0, 1), 0), 1), -1), -1)</f>
        <v>-1</v>
      </c>
      <c r="AJ38" s="187"/>
      <c r="AK38" s="185" t="str">
        <f t="shared" si="59"/>
        <v/>
      </c>
      <c r="AL38" s="185" t="str">
        <f t="shared" si="59"/>
        <v/>
      </c>
      <c r="AM38" s="185" t="str">
        <f>IF(P38&lt;&gt;"", IF(ISTEXT(P38), IFERROR(IF(SEARCH(".", P38)&lt;&gt;0, "| Veld '"&amp;AM$4&amp;ROW()&amp;"': "&amp;Fout_punt), "| Veld '"&amp;AM$4&amp;ROW()&amp;"': "&amp;Fout_geen_getal),
IF(P38&lt;0, "| Veld '"&amp;AM$4&amp;ROW()&amp;"': Dit getal mag niet negatief zijn.  ",
    IF(M38&lt;&gt;"",
        IF(P38&gt;M38,
             "| Veld '"&amp;$AQ$4&amp;ROW()&amp;"': Het aantal vte's mag niet groter zijn dan het aantal personen ("&amp;M38&amp;") in veld '"&amp;$AN$4&amp;ROW()&amp;"'.  ",
             ""
        ),
        ""
    )
)), "")</f>
        <v/>
      </c>
      <c r="AO38" s="185" t="str">
        <f t="shared" si="60"/>
        <v/>
      </c>
      <c r="AP38" s="185" t="str">
        <f t="shared" si="60"/>
        <v/>
      </c>
      <c r="AQ38" s="210" t="str">
        <f>IF(T38&lt;&gt;"", IF(ISTEXT(T38), IFERROR(IF(SEARCH(".", T38)&lt;&gt;0, "| Veld '"&amp;AQ$4&amp;ROW()&amp;"': "&amp;Fout_punt), "| Veld '"&amp;AQ$4&amp;ROW()&amp;"': "&amp;Fout_geen_getal),
IF(T38&lt;0, "| Veld '"&amp;AQ$4&amp;ROW()&amp;"': Dit getal mag niet negatief zijn.  ",
    IF(Q38&lt;&gt;"",
        IF(T38&gt;Q38,
             "| Veld '"&amp;$AQ$4&amp;ROW()&amp;"': Het aantal vte's mag niet groter zijn dan het aantal personen ("&amp;Q38&amp;") in veld '"&amp;$AN$4&amp;ROW()&amp;"'.  ",
             ""
        ),
        ""
    )
)), "")</f>
        <v/>
      </c>
      <c r="AZ38" s="187">
        <f t="shared" si="6"/>
        <v>4</v>
      </c>
      <c r="BA38" s="113"/>
      <c r="BB38" s="33"/>
      <c r="BC38" s="33"/>
      <c r="BD38" s="33"/>
      <c r="BE38" s="33"/>
      <c r="BF38" s="33"/>
      <c r="BG38" s="33"/>
      <c r="BH38" s="166" t="str">
        <f t="shared" si="15"/>
        <v/>
      </c>
      <c r="BI38" s="167" t="str">
        <f t="shared" si="16"/>
        <v/>
      </c>
      <c r="BJ38" s="167" t="str">
        <f t="shared" si="17"/>
        <v/>
      </c>
      <c r="BK38" s="167" t="str">
        <f t="shared" si="10"/>
        <v/>
      </c>
      <c r="BL38" s="167" t="str">
        <f t="shared" si="11"/>
        <v/>
      </c>
      <c r="BM38" s="167" t="str">
        <f t="shared" si="12"/>
        <v/>
      </c>
      <c r="BN38" s="167" t="str">
        <f t="shared" si="13"/>
        <v/>
      </c>
      <c r="BO38" s="170">
        <f t="shared" si="18"/>
        <v>0</v>
      </c>
      <c r="BP38" s="211" t="str">
        <f t="shared" si="19"/>
        <v/>
      </c>
      <c r="BQ38" s="211" t="str">
        <f t="shared" si="20"/>
        <v/>
      </c>
      <c r="BR38" s="185" t="str">
        <f t="shared" si="21"/>
        <v/>
      </c>
      <c r="BS38" s="31" t="str">
        <f t="shared" si="48"/>
        <v/>
      </c>
    </row>
    <row r="39" spans="1:71" s="185" customFormat="1" ht="14.7" customHeight="1" x14ac:dyDescent="0.3">
      <c r="A39" s="100" t="str">
        <f t="shared" si="47"/>
        <v/>
      </c>
      <c r="B39" s="172"/>
      <c r="C39" s="172"/>
      <c r="D39" s="172"/>
      <c r="E39" s="172"/>
      <c r="F39" s="222" t="s">
        <v>370</v>
      </c>
      <c r="G39" s="172"/>
      <c r="H39" s="172"/>
      <c r="I39" s="172"/>
      <c r="J39" s="172"/>
      <c r="L39" s="196">
        <v>133</v>
      </c>
      <c r="M39" s="213">
        <f t="shared" si="53"/>
        <v>0</v>
      </c>
      <c r="N39" s="220"/>
      <c r="O39" s="220"/>
      <c r="P39" s="219"/>
      <c r="Q39" s="213">
        <f t="shared" si="55"/>
        <v>0</v>
      </c>
      <c r="R39" s="220"/>
      <c r="S39" s="220"/>
      <c r="T39" s="219"/>
      <c r="Y39" s="207"/>
      <c r="AA39" s="208"/>
      <c r="AB39" s="208">
        <f t="shared" si="57"/>
        <v>-1</v>
      </c>
      <c r="AC39" s="209" cm="1">
        <f t="array" ref="AC39">IF(N$8&lt;&gt;0, IF(SUMPRODUCT(--((N$36:N$39&lt;&gt;"")+(N$41:N$44&lt;&gt;"")))&gt;0, IF(N$34&lt;N$8, IF(N39&lt;&gt;"", 0, 1), 0), 1), -1)</f>
        <v>-1</v>
      </c>
      <c r="AD39" s="209" cm="1">
        <f t="array" ref="AD39">IF(O$8&lt;&gt;0, IF(SUMPRODUCT(--((O$36:O$39&lt;&gt;"")+(O$41:O$44&lt;&gt;"")))&gt;0, IF(O$34&lt;O$8, IF(O39&lt;&gt;"", 0, 1), 0), 1), -1)</f>
        <v>-1</v>
      </c>
      <c r="AE39" s="209" cm="1">
        <f t="array" ref="AE39">IF(P$8&lt;&gt;0, IF(SUMPRODUCT(--((P$36:P$39&lt;&gt;"")+(P$41:P$44&lt;&gt;"")))&gt;0, IF(P$34&lt;P$8, IF(P39&lt;&gt;"", 0, 1), 0), 1), -1)</f>
        <v>-1</v>
      </c>
      <c r="AF39" s="209">
        <f t="shared" si="58"/>
        <v>-1</v>
      </c>
      <c r="AG39" s="209" cm="1">
        <f t="array" ref="AG39">IF(Structuur_werking=Structuur_werking_dubbel, IF(R$8&lt;&gt;0, IF(SUMPRODUCT(--((R$36:R$39&lt;&gt;"")+(R$41:R$44&lt;&gt;"")))&gt;0, IF(R$34&lt;R$8, IF(R39&lt;&gt;"", 0, 1), 0), 1), -1), -1)</f>
        <v>-1</v>
      </c>
      <c r="AH39" s="209" cm="1">
        <f t="array" ref="AH39">IF(Structuur_werking=Structuur_werking_dubbel, IF(S$8&lt;&gt;0, IF(SUMPRODUCT(--((S$36:S$39&lt;&gt;"")+(S$41:S$44&lt;&gt;"")))&gt;0, IF(S$34&lt;S$8, IF(S39&lt;&gt;"", 0, 1), 0), 1), -1), -1)</f>
        <v>-1</v>
      </c>
      <c r="AI39" s="209" cm="1">
        <f t="array" ref="AI39">IF(Structuur_werking=Structuur_werking_dubbel, IF(T$8&lt;&gt;0, IF(SUMPRODUCT(--((T$36:T$39&lt;&gt;"")+(T$41:T$44&lt;&gt;"")))&gt;0, IF(T$34&lt;T$8, IF(T39&lt;&gt;"", 0, 1), 0), 1), -1), -1)</f>
        <v>-1</v>
      </c>
      <c r="AJ39" s="187"/>
      <c r="AK39" s="185" t="str">
        <f t="shared" si="59"/>
        <v/>
      </c>
      <c r="AL39" s="185" t="str">
        <f t="shared" si="59"/>
        <v/>
      </c>
      <c r="AM39" s="185" t="str">
        <f>IF(P39&lt;&gt;"", IF(ISTEXT(P39), IFERROR(IF(SEARCH(".", P39)&lt;&gt;0, "| Veld '"&amp;AM$4&amp;ROW()&amp;"': "&amp;Fout_punt), "| Veld '"&amp;AM$4&amp;ROW()&amp;"': "&amp;Fout_geen_getal),
IF(P39&lt;0, "| Veld '"&amp;AM$4&amp;ROW()&amp;"': Dit getal mag niet negatief zijn.  ",
    IF(M39&lt;&gt;"",
        IF(P39&gt;M39,
             "| Veld '"&amp;$AQ$4&amp;ROW()&amp;"': Het aantal vte's mag niet groter zijn dan het aantal personen ("&amp;M39&amp;") in veld '"&amp;$AN$4&amp;ROW()&amp;"'.  ",
             ""
        ),
        ""
    )
)), "")</f>
        <v/>
      </c>
      <c r="AO39" s="185" t="str">
        <f t="shared" si="60"/>
        <v/>
      </c>
      <c r="AP39" s="185" t="str">
        <f t="shared" si="60"/>
        <v/>
      </c>
      <c r="AQ39" s="210" t="str">
        <f>IF(T39&lt;&gt;"", IF(ISTEXT(T39), IFERROR(IF(SEARCH(".", T39)&lt;&gt;0, "| Veld '"&amp;AQ$4&amp;ROW()&amp;"': "&amp;Fout_punt), "| Veld '"&amp;AQ$4&amp;ROW()&amp;"': "&amp;Fout_geen_getal),
IF(T39&lt;0, "| Veld '"&amp;AQ$4&amp;ROW()&amp;"': Dit getal mag niet negatief zijn.  ",
    IF(Q39&lt;&gt;"",
        IF(T39&gt;Q39,
             "| Veld '"&amp;$AQ$4&amp;ROW()&amp;"': Het aantal vte's mag niet groter zijn dan het aantal personen ("&amp;Q39&amp;") in veld '"&amp;$AN$4&amp;ROW()&amp;"'.  ",
             ""
        ),
        ""
    )
)), "")</f>
        <v/>
      </c>
      <c r="AZ39" s="187">
        <f t="shared" si="6"/>
        <v>4</v>
      </c>
      <c r="BA39" s="113"/>
      <c r="BB39" s="33"/>
      <c r="BC39" s="33"/>
      <c r="BD39" s="33"/>
      <c r="BE39" s="33"/>
      <c r="BF39" s="33"/>
      <c r="BG39" s="33"/>
      <c r="BH39" s="166" t="str">
        <f t="shared" si="15"/>
        <v/>
      </c>
      <c r="BI39" s="167" t="str">
        <f t="shared" si="16"/>
        <v/>
      </c>
      <c r="BJ39" s="167" t="str">
        <f t="shared" si="17"/>
        <v/>
      </c>
      <c r="BK39" s="167" t="str">
        <f t="shared" si="10"/>
        <v/>
      </c>
      <c r="BL39" s="167" t="str">
        <f t="shared" si="11"/>
        <v/>
      </c>
      <c r="BM39" s="167" t="str">
        <f t="shared" si="12"/>
        <v/>
      </c>
      <c r="BN39" s="167" t="str">
        <f t="shared" si="13"/>
        <v/>
      </c>
      <c r="BO39" s="170">
        <f t="shared" si="18"/>
        <v>0</v>
      </c>
      <c r="BP39" s="211" t="str">
        <f t="shared" si="19"/>
        <v/>
      </c>
      <c r="BQ39" s="211" t="str">
        <f t="shared" si="20"/>
        <v/>
      </c>
      <c r="BR39" s="185" t="str">
        <f t="shared" si="21"/>
        <v/>
      </c>
      <c r="BS39" s="31" t="str">
        <f t="shared" si="48"/>
        <v/>
      </c>
    </row>
    <row r="40" spans="1:71" s="185" customFormat="1" ht="14.7" customHeight="1" x14ac:dyDescent="0.3">
      <c r="A40" s="100" t="str">
        <f t="shared" si="47"/>
        <v/>
      </c>
      <c r="B40" s="172"/>
      <c r="C40" s="172"/>
      <c r="D40" s="172"/>
      <c r="E40" s="222" t="s">
        <v>365</v>
      </c>
      <c r="F40" s="172"/>
      <c r="G40" s="172"/>
      <c r="H40" s="172"/>
      <c r="I40" s="172"/>
      <c r="J40" s="172"/>
      <c r="L40" s="223">
        <v>121</v>
      </c>
      <c r="M40" s="213">
        <f t="shared" si="53"/>
        <v>0</v>
      </c>
      <c r="N40" s="218">
        <f>SUM(N41:N44)</f>
        <v>0</v>
      </c>
      <c r="O40" s="218">
        <f t="shared" ref="O40:P40" si="61">SUM(O41:O44)</f>
        <v>0</v>
      </c>
      <c r="P40" s="218">
        <f t="shared" si="61"/>
        <v>0</v>
      </c>
      <c r="Q40" s="213">
        <f t="shared" si="55"/>
        <v>0</v>
      </c>
      <c r="R40" s="218">
        <f>SUM(R41:R44)</f>
        <v>0</v>
      </c>
      <c r="S40" s="218">
        <f t="shared" ref="S40:T40" si="62">SUM(S41:S44)</f>
        <v>0</v>
      </c>
      <c r="T40" s="218">
        <f t="shared" si="62"/>
        <v>0</v>
      </c>
      <c r="Y40" s="207"/>
      <c r="AA40" s="208"/>
      <c r="AB40" s="208">
        <f t="shared" si="57"/>
        <v>-1</v>
      </c>
      <c r="AC40" s="208">
        <f>IF(Structuur_werking&lt;&gt;"", 0, -1)</f>
        <v>-1</v>
      </c>
      <c r="AD40" s="208">
        <f>IF(Structuur_werking&lt;&gt;"", 0, -1)</f>
        <v>-1</v>
      </c>
      <c r="AE40" s="208">
        <f>IF(Structuur_werking&lt;&gt;"", 0, -1)</f>
        <v>-1</v>
      </c>
      <c r="AF40" s="209">
        <f t="shared" si="58"/>
        <v>-1</v>
      </c>
      <c r="AG40" s="209">
        <f>IF(Structuur_werking&lt;&gt;Structuur_werking_dubbel, -1, 0)</f>
        <v>-1</v>
      </c>
      <c r="AH40" s="209">
        <f>IF(Structuur_werking&lt;&gt;Structuur_werking_dubbel, -1, 0)</f>
        <v>-1</v>
      </c>
      <c r="AI40" s="209">
        <f>IF(Structuur_werking&lt;&gt;Structuur_werking_dubbel, -1, 0)</f>
        <v>-1</v>
      </c>
      <c r="AJ40" s="187"/>
      <c r="AK40" s="185" t="str">
        <f>IF(SUM(AC41:AC44)&lt;&gt;0, "", IF(N$26&lt;&gt;"", IF(N40&lt;&gt;N$26, "| Veld '"&amp;AK$4&amp;ROW()&amp;"': Som van onderliggende velden komt niet overeen met het totaal in veld '"&amp;AK$4&amp;ROW(N$26)&amp;"'.  ", ""), ""))</f>
        <v/>
      </c>
      <c r="AL40" s="185" t="str">
        <f>IF(SUM(AD41:AD44)&lt;&gt;0, "", IF(O$26&lt;&gt;"", IF(O40&lt;&gt;O$26, "| Veld '"&amp;AL$4&amp;ROW()&amp;"': Som van onderliggende velden komt niet overeen met het totaal in veld '"&amp;AL$4&amp;ROW(O$26)&amp;"'.  ", ""), ""))</f>
        <v/>
      </c>
      <c r="AM40" s="185" t="str">
        <f>IF(SUM(AE41:AE44)&lt;&gt;0, "", IF(P$26&lt;&gt;"", IF(P40&lt;&gt;P$26, "| Veld '"&amp;AM$4&amp;ROW()&amp;"': Som van onderliggende velden komt niet overeen met het totaal in veld '"&amp;AM$4&amp;ROW(P$26)&amp;"'.  ", ""), ""))</f>
        <v/>
      </c>
      <c r="AO40" s="185" t="str">
        <f>IF(SUM(AG41:AG44)&lt;&gt;0, "", IF(R$26&lt;&gt;"", IF(R40&lt;&gt;R$26, "| Veld '"&amp;AO$4&amp;ROW()&amp;"': Som van onderliggende velden komt niet overeen met het totaal in veld '"&amp;AO$4&amp;ROW(R$26)&amp;"'.  ", ""), ""))</f>
        <v/>
      </c>
      <c r="AP40" s="185" t="str">
        <f>IF(SUM(AH41:AH44)&lt;&gt;0, "", IF(S$26&lt;&gt;"", IF(S40&lt;&gt;S$26, "| Veld '"&amp;AP$4&amp;ROW()&amp;"': Som van onderliggende velden komt niet overeen met het totaal in veld '"&amp;AP$4&amp;ROW(S$26)&amp;"'.  ", ""), ""))</f>
        <v/>
      </c>
      <c r="AQ40" s="210" t="str">
        <f>IF(SUM(AI41:AI44)&lt;&gt;0, "", IF(T$26&lt;&gt;"", IF(T40&lt;&gt;T$26, "| Veld '"&amp;AQ$4&amp;ROW()&amp;"': Som van onderliggende velden komt niet overeen met het totaal in veld '"&amp;AQ$4&amp;ROW(T$26)&amp;"'.  ", ""), ""))</f>
        <v/>
      </c>
      <c r="AZ40" s="187">
        <f t="shared" si="6"/>
        <v>3</v>
      </c>
      <c r="BA40" s="113"/>
      <c r="BB40" s="33"/>
      <c r="BC40" s="33"/>
      <c r="BD40" s="33"/>
      <c r="BE40" s="33"/>
      <c r="BF40" s="33"/>
      <c r="BG40" s="33"/>
      <c r="BH40" s="166" t="str">
        <f t="shared" si="15"/>
        <v/>
      </c>
      <c r="BI40" s="167" t="str">
        <f t="shared" si="16"/>
        <v/>
      </c>
      <c r="BJ40" s="167" t="str">
        <f t="shared" si="17"/>
        <v/>
      </c>
      <c r="BK40" s="167" t="str">
        <f t="shared" si="10"/>
        <v/>
      </c>
      <c r="BL40" s="167" t="str">
        <f t="shared" si="11"/>
        <v/>
      </c>
      <c r="BM40" s="167" t="str">
        <f t="shared" si="12"/>
        <v/>
      </c>
      <c r="BN40" s="167" t="str">
        <f t="shared" si="13"/>
        <v/>
      </c>
      <c r="BO40" s="170">
        <f t="shared" si="18"/>
        <v>0</v>
      </c>
      <c r="BP40" s="211" t="str">
        <f t="shared" si="19"/>
        <v/>
      </c>
      <c r="BQ40" s="211" t="str">
        <f t="shared" si="20"/>
        <v/>
      </c>
      <c r="BR40" s="185" t="str">
        <f t="shared" si="21"/>
        <v/>
      </c>
      <c r="BS40" s="31" t="str">
        <f t="shared" si="48"/>
        <v/>
      </c>
    </row>
    <row r="41" spans="1:71" s="185" customFormat="1" ht="14.7" customHeight="1" x14ac:dyDescent="0.3">
      <c r="A41" s="100" t="str">
        <f t="shared" si="47"/>
        <v/>
      </c>
      <c r="B41" s="172"/>
      <c r="C41" s="172"/>
      <c r="D41" s="172"/>
      <c r="E41" s="172"/>
      <c r="F41" s="172" t="s">
        <v>367</v>
      </c>
      <c r="G41" s="172"/>
      <c r="H41" s="172"/>
      <c r="I41" s="172"/>
      <c r="J41" s="172"/>
      <c r="L41" s="196">
        <v>130</v>
      </c>
      <c r="M41" s="213">
        <f t="shared" si="53"/>
        <v>0</v>
      </c>
      <c r="N41" s="220"/>
      <c r="O41" s="220"/>
      <c r="P41" s="219"/>
      <c r="Q41" s="213">
        <f t="shared" si="55"/>
        <v>0</v>
      </c>
      <c r="R41" s="220"/>
      <c r="S41" s="220"/>
      <c r="T41" s="219"/>
      <c r="Y41" s="207"/>
      <c r="AA41" s="208"/>
      <c r="AB41" s="208">
        <f t="shared" si="57"/>
        <v>-1</v>
      </c>
      <c r="AC41" s="209" cm="1">
        <f t="array" ref="AC41">IF(N$8&lt;&gt;0, IF(SUMPRODUCT(--((N$36:N$39&lt;&gt;"")+(N$41:N$44&lt;&gt;"")))&gt;0, IF(N$34&lt;N$8, IF(N41&lt;&gt;"", 0, 1), 0), 1), -1)</f>
        <v>-1</v>
      </c>
      <c r="AD41" s="209" cm="1">
        <f t="array" ref="AD41">IF(O$8&lt;&gt;0, IF(SUMPRODUCT(--((O$36:O$39&lt;&gt;"")+(O$41:O$44&lt;&gt;"")))&gt;0, IF(O$34&lt;O$8, IF(O41&lt;&gt;"", 0, 1), 0), 1), -1)</f>
        <v>-1</v>
      </c>
      <c r="AE41" s="209" cm="1">
        <f t="array" ref="AE41">IF(P$8&lt;&gt;0, IF(SUMPRODUCT(--((P$36:P$39&lt;&gt;"")+(P$41:P$44&lt;&gt;"")))&gt;0, IF(P$34&lt;P$8, IF(P41&lt;&gt;"", 0, 1), 0), 1), -1)</f>
        <v>-1</v>
      </c>
      <c r="AF41" s="209">
        <f t="shared" si="58"/>
        <v>-1</v>
      </c>
      <c r="AG41" s="209" cm="1">
        <f t="array" ref="AG41">IF(Structuur_werking=Structuur_werking_dubbel, IF(R$8&lt;&gt;0, IF(SUMPRODUCT(--((R$36:R$39&lt;&gt;"")+(R$41:R$44&lt;&gt;"")))&gt;0, IF(R$34&lt;R$8, IF(R41&lt;&gt;"", 0, 1), 0), 1), -1), -1)</f>
        <v>-1</v>
      </c>
      <c r="AH41" s="209" cm="1">
        <f t="array" ref="AH41">IF(Structuur_werking=Structuur_werking_dubbel, IF(S$8&lt;&gt;0, IF(SUMPRODUCT(--((S$36:S$39&lt;&gt;"")+(S$41:S$44&lt;&gt;"")))&gt;0, IF(S$34&lt;S$8, IF(S41&lt;&gt;"", 0, 1), 0), 1), -1), -1)</f>
        <v>-1</v>
      </c>
      <c r="AI41" s="209" cm="1">
        <f t="array" ref="AI41">IF(Structuur_werking=Structuur_werking_dubbel, IF(T$8&lt;&gt;0, IF(SUMPRODUCT(--((T$36:T$39&lt;&gt;"")+(T$41:T$44&lt;&gt;"")))&gt;0, IF(T$34&lt;T$8, IF(T41&lt;&gt;"", 0, 1), 0), 1), -1), -1)</f>
        <v>-1</v>
      </c>
      <c r="AJ41" s="187"/>
      <c r="AK41" s="185" t="str">
        <f t="shared" ref="AK41:AL44" si="63">IF(N41&lt;&gt;"", IF(ISTEXT(N41), IFERROR(IF(SEARCH(".", N41)&lt;&gt;0, "| Veld '"&amp;AK$4&amp;ROW()&amp;"': "&amp;Fout_punt), "| Veld '"&amp;AK$4&amp;ROW()&amp;"': "&amp;Fout_geen_getal),
IF(N41&lt;0, "| Veld '"&amp;AK$4&amp;ROW()&amp;"': Dit getal mag niet negatief zijn.  ",
IF((N41-ROUND(N41, 0))&lt;&gt;0, "| Veld '"&amp;AK$4&amp;ROW()&amp;"': Dit getal moet geheel zijn.  ", ""))), "")</f>
        <v/>
      </c>
      <c r="AL41" s="185" t="str">
        <f t="shared" si="63"/>
        <v/>
      </c>
      <c r="AM41" s="185" t="str">
        <f>IF(P41&lt;&gt;"", IF(ISTEXT(P41), IFERROR(IF(SEARCH(".", P41)&lt;&gt;0, "| Veld '"&amp;AM$4&amp;ROW()&amp;"': "&amp;Fout_punt), "| Veld '"&amp;AM$4&amp;ROW()&amp;"': "&amp;Fout_geen_getal),
IF(P41&lt;0, "| Veld '"&amp;AM$4&amp;ROW()&amp;"': Dit getal mag niet negatief zijn.  ",
    IF(M41&lt;&gt;"",
        IF(P41&gt;M41,
             "| Veld '"&amp;$AQ$4&amp;ROW()&amp;"': Het aantal vte's mag niet groter zijn dan het aantal personen ("&amp;M41&amp;") in veld '"&amp;$AN$4&amp;ROW()&amp;"'.  ",
             ""
        ),
        ""
    )
)), "")</f>
        <v/>
      </c>
      <c r="AO41" s="185" t="str">
        <f t="shared" ref="AO41:AP44" si="64">IF(R41&lt;&gt;"", IF(ISTEXT(R41), IFERROR(IF(SEARCH(".", R41)&lt;&gt;0, "| Veld '"&amp;AO$4&amp;ROW()&amp;"': "&amp;Fout_punt), "| Veld '"&amp;AO$4&amp;ROW()&amp;"': "&amp;Fout_geen_getal),
IF(R41&lt;0, "| Veld '"&amp;AO$4&amp;ROW()&amp;"': Dit getal mag niet negatief zijn.  ",
IF((R41-ROUND(R41, 0))&lt;&gt;0, "| Veld '"&amp;AO$4&amp;ROW()&amp;"': Dit getal moet geheel zijn.  ", ""))), "")</f>
        <v/>
      </c>
      <c r="AP41" s="185" t="str">
        <f t="shared" si="64"/>
        <v/>
      </c>
      <c r="AQ41" s="210" t="str">
        <f>IF(T41&lt;&gt;"", IF(ISTEXT(T41), IFERROR(IF(SEARCH(".", T41)&lt;&gt;0, "| Veld '"&amp;AQ$4&amp;ROW()&amp;"': "&amp;Fout_punt), "| Veld '"&amp;AQ$4&amp;ROW()&amp;"': "&amp;Fout_geen_getal),
IF(T41&lt;0, "| Veld '"&amp;AQ$4&amp;ROW()&amp;"': Dit getal mag niet negatief zijn.  ",
    IF(Q41&lt;&gt;"",
        IF(T41&gt;Q41,
             "| Veld '"&amp;$AQ$4&amp;ROW()&amp;"': Het aantal vte's mag niet groter zijn dan het aantal personen ("&amp;Q41&amp;") in veld '"&amp;$AN$4&amp;ROW()&amp;"'.  ",
             ""
        ),
        ""
    )
)), "")</f>
        <v/>
      </c>
      <c r="AZ41" s="187">
        <f t="shared" si="6"/>
        <v>4</v>
      </c>
      <c r="BA41" s="113"/>
      <c r="BB41" s="33"/>
      <c r="BC41" s="33"/>
      <c r="BD41" s="33"/>
      <c r="BE41" s="33"/>
      <c r="BF41" s="33"/>
      <c r="BG41" s="33"/>
      <c r="BH41" s="166" t="str">
        <f t="shared" si="15"/>
        <v/>
      </c>
      <c r="BI41" s="167" t="str">
        <f t="shared" si="16"/>
        <v/>
      </c>
      <c r="BJ41" s="167" t="str">
        <f t="shared" si="17"/>
        <v/>
      </c>
      <c r="BK41" s="167" t="str">
        <f t="shared" si="10"/>
        <v/>
      </c>
      <c r="BL41" s="167" t="str">
        <f t="shared" si="11"/>
        <v/>
      </c>
      <c r="BM41" s="167" t="str">
        <f t="shared" si="12"/>
        <v/>
      </c>
      <c r="BN41" s="167" t="str">
        <f t="shared" si="13"/>
        <v/>
      </c>
      <c r="BO41" s="170">
        <f t="shared" si="18"/>
        <v>0</v>
      </c>
      <c r="BP41" s="211" t="str">
        <f t="shared" si="19"/>
        <v/>
      </c>
      <c r="BQ41" s="211" t="str">
        <f t="shared" si="20"/>
        <v/>
      </c>
      <c r="BR41" s="185" t="str">
        <f t="shared" si="21"/>
        <v/>
      </c>
      <c r="BS41" s="31" t="str">
        <f t="shared" si="48"/>
        <v/>
      </c>
    </row>
    <row r="42" spans="1:71" s="185" customFormat="1" ht="14.7" customHeight="1" x14ac:dyDescent="0.3">
      <c r="A42" s="100" t="str">
        <f t="shared" si="47"/>
        <v/>
      </c>
      <c r="B42" s="172"/>
      <c r="C42" s="172"/>
      <c r="D42" s="172"/>
      <c r="E42" s="172"/>
      <c r="F42" s="172" t="s">
        <v>368</v>
      </c>
      <c r="G42" s="172"/>
      <c r="H42" s="172"/>
      <c r="I42" s="172"/>
      <c r="J42" s="172"/>
      <c r="L42" s="196">
        <v>134</v>
      </c>
      <c r="M42" s="213">
        <f t="shared" si="53"/>
        <v>0</v>
      </c>
      <c r="N42" s="220"/>
      <c r="O42" s="220"/>
      <c r="P42" s="219"/>
      <c r="Q42" s="213">
        <f t="shared" si="55"/>
        <v>0</v>
      </c>
      <c r="R42" s="220"/>
      <c r="S42" s="220"/>
      <c r="T42" s="219"/>
      <c r="Y42" s="207"/>
      <c r="AA42" s="208"/>
      <c r="AB42" s="208">
        <f t="shared" si="57"/>
        <v>-1</v>
      </c>
      <c r="AC42" s="209" cm="1">
        <f t="array" ref="AC42">IF(N$8&lt;&gt;0, IF(SUMPRODUCT(--((N$36:N$39&lt;&gt;"")+(N$41:N$44&lt;&gt;"")))&gt;0, IF(N$34&lt;N$8, IF(N42&lt;&gt;"", 0, 1), 0), 1), -1)</f>
        <v>-1</v>
      </c>
      <c r="AD42" s="209" cm="1">
        <f t="array" ref="AD42">IF(O$8&lt;&gt;0, IF(SUMPRODUCT(--((O$36:O$39&lt;&gt;"")+(O$41:O$44&lt;&gt;"")))&gt;0, IF(O$34&lt;O$8, IF(O42&lt;&gt;"", 0, 1), 0), 1), -1)</f>
        <v>-1</v>
      </c>
      <c r="AE42" s="209" cm="1">
        <f t="array" ref="AE42">IF(P$8&lt;&gt;0, IF(SUMPRODUCT(--((P$36:P$39&lt;&gt;"")+(P$41:P$44&lt;&gt;"")))&gt;0, IF(P$34&lt;P$8, IF(P42&lt;&gt;"", 0, 1), 0), 1), -1)</f>
        <v>-1</v>
      </c>
      <c r="AF42" s="209">
        <f t="shared" si="58"/>
        <v>-1</v>
      </c>
      <c r="AG42" s="209" cm="1">
        <f t="array" ref="AG42">IF(Structuur_werking=Structuur_werking_dubbel, IF(R$8&lt;&gt;0, IF(SUMPRODUCT(--((R$36:R$39&lt;&gt;"")+(R$41:R$44&lt;&gt;"")))&gt;0, IF(R$34&lt;R$8, IF(R42&lt;&gt;"", 0, 1), 0), 1), -1), -1)</f>
        <v>-1</v>
      </c>
      <c r="AH42" s="209" cm="1">
        <f t="array" ref="AH42">IF(Structuur_werking=Structuur_werking_dubbel, IF(S$8&lt;&gt;0, IF(SUMPRODUCT(--((S$36:S$39&lt;&gt;"")+(S$41:S$44&lt;&gt;"")))&gt;0, IF(S$34&lt;S$8, IF(S42&lt;&gt;"", 0, 1), 0), 1), -1), -1)</f>
        <v>-1</v>
      </c>
      <c r="AI42" s="209" cm="1">
        <f t="array" ref="AI42">IF(Structuur_werking=Structuur_werking_dubbel, IF(T$8&lt;&gt;0, IF(SUMPRODUCT(--((T$36:T$39&lt;&gt;"")+(T$41:T$44&lt;&gt;"")))&gt;0, IF(T$34&lt;T$8, IF(T42&lt;&gt;"", 0, 1), 0), 1), -1), -1)</f>
        <v>-1</v>
      </c>
      <c r="AJ42" s="187"/>
      <c r="AK42" s="185" t="str">
        <f t="shared" si="63"/>
        <v/>
      </c>
      <c r="AL42" s="185" t="str">
        <f t="shared" si="63"/>
        <v/>
      </c>
      <c r="AM42" s="185" t="str">
        <f>IF(P42&lt;&gt;"", IF(ISTEXT(P42), IFERROR(IF(SEARCH(".", P42)&lt;&gt;0, "| Veld '"&amp;AM$4&amp;ROW()&amp;"': "&amp;Fout_punt), "| Veld '"&amp;AM$4&amp;ROW()&amp;"': "&amp;Fout_geen_getal),
IF(P42&lt;0, "| Veld '"&amp;AM$4&amp;ROW()&amp;"': Dit getal mag niet negatief zijn.  ",
    IF(M42&lt;&gt;"",
        IF(P42&gt;M42,
             "| Veld '"&amp;$AQ$4&amp;ROW()&amp;"': Het aantal vte's mag niet groter zijn dan het aantal personen ("&amp;M42&amp;") in veld '"&amp;$AN$4&amp;ROW()&amp;"'.  ",
             ""
        ),
        ""
    )
)), "")</f>
        <v/>
      </c>
      <c r="AO42" s="185" t="str">
        <f t="shared" si="64"/>
        <v/>
      </c>
      <c r="AP42" s="185" t="str">
        <f t="shared" si="64"/>
        <v/>
      </c>
      <c r="AQ42" s="210" t="str">
        <f>IF(T42&lt;&gt;"", IF(ISTEXT(T42), IFERROR(IF(SEARCH(".", T42)&lt;&gt;0, "| Veld '"&amp;AQ$4&amp;ROW()&amp;"': "&amp;Fout_punt), "| Veld '"&amp;AQ$4&amp;ROW()&amp;"': "&amp;Fout_geen_getal),
IF(T42&lt;0, "| Veld '"&amp;AQ$4&amp;ROW()&amp;"': Dit getal mag niet negatief zijn.  ",
    IF(Q42&lt;&gt;"",
        IF(T42&gt;Q42,
             "| Veld '"&amp;$AQ$4&amp;ROW()&amp;"': Het aantal vte's mag niet groter zijn dan het aantal personen ("&amp;Q42&amp;") in veld '"&amp;$AN$4&amp;ROW()&amp;"'.  ",
             ""
        ),
        ""
    )
)), "")</f>
        <v/>
      </c>
      <c r="AZ42" s="187">
        <f t="shared" si="6"/>
        <v>4</v>
      </c>
      <c r="BA42" s="113"/>
      <c r="BB42" s="33"/>
      <c r="BC42" s="33"/>
      <c r="BD42" s="33"/>
      <c r="BE42" s="33"/>
      <c r="BF42" s="33"/>
      <c r="BG42" s="33"/>
      <c r="BH42" s="166" t="str">
        <f t="shared" si="15"/>
        <v/>
      </c>
      <c r="BI42" s="167" t="str">
        <f t="shared" si="16"/>
        <v/>
      </c>
      <c r="BJ42" s="167" t="str">
        <f t="shared" si="17"/>
        <v/>
      </c>
      <c r="BK42" s="167" t="str">
        <f t="shared" si="10"/>
        <v/>
      </c>
      <c r="BL42" s="167" t="str">
        <f t="shared" si="11"/>
        <v/>
      </c>
      <c r="BM42" s="167" t="str">
        <f t="shared" si="12"/>
        <v/>
      </c>
      <c r="BN42" s="167" t="str">
        <f t="shared" si="13"/>
        <v/>
      </c>
      <c r="BO42" s="170">
        <f t="shared" si="18"/>
        <v>0</v>
      </c>
      <c r="BP42" s="211" t="str">
        <f t="shared" si="19"/>
        <v/>
      </c>
      <c r="BQ42" s="211" t="str">
        <f t="shared" si="20"/>
        <v/>
      </c>
      <c r="BR42" s="185" t="str">
        <f t="shared" si="21"/>
        <v/>
      </c>
      <c r="BS42" s="31" t="str">
        <f t="shared" si="48"/>
        <v/>
      </c>
    </row>
    <row r="43" spans="1:71" s="185" customFormat="1" ht="14.7" customHeight="1" x14ac:dyDescent="0.3">
      <c r="A43" s="100" t="str">
        <f t="shared" si="47"/>
        <v/>
      </c>
      <c r="B43" s="172"/>
      <c r="C43" s="172"/>
      <c r="D43" s="172"/>
      <c r="E43" s="172"/>
      <c r="F43" s="172" t="s">
        <v>369</v>
      </c>
      <c r="G43" s="172"/>
      <c r="H43" s="172"/>
      <c r="I43" s="172"/>
      <c r="J43" s="172"/>
      <c r="L43" s="196">
        <v>132</v>
      </c>
      <c r="M43" s="213">
        <f t="shared" si="53"/>
        <v>0</v>
      </c>
      <c r="N43" s="220"/>
      <c r="O43" s="220"/>
      <c r="P43" s="219"/>
      <c r="Q43" s="213">
        <f t="shared" si="55"/>
        <v>0</v>
      </c>
      <c r="R43" s="220"/>
      <c r="S43" s="220"/>
      <c r="T43" s="219"/>
      <c r="Y43" s="207"/>
      <c r="AA43" s="208"/>
      <c r="AB43" s="208">
        <f t="shared" si="57"/>
        <v>-1</v>
      </c>
      <c r="AC43" s="209" cm="1">
        <f t="array" ref="AC43">IF(N$8&lt;&gt;0, IF(SUMPRODUCT(--((N$36:N$39&lt;&gt;"")+(N$41:N$44&lt;&gt;"")))&gt;0, IF(N$34&lt;N$8, IF(N43&lt;&gt;"", 0, 1), 0), 1), -1)</f>
        <v>-1</v>
      </c>
      <c r="AD43" s="209" cm="1">
        <f t="array" ref="AD43">IF(O$8&lt;&gt;0, IF(SUMPRODUCT(--((O$36:O$39&lt;&gt;"")+(O$41:O$44&lt;&gt;"")))&gt;0, IF(O$34&lt;O$8, IF(O43&lt;&gt;"", 0, 1), 0), 1), -1)</f>
        <v>-1</v>
      </c>
      <c r="AE43" s="209" cm="1">
        <f t="array" ref="AE43">IF(P$8&lt;&gt;0, IF(SUMPRODUCT(--((P$36:P$39&lt;&gt;"")+(P$41:P$44&lt;&gt;"")))&gt;0, IF(P$34&lt;P$8, IF(P43&lt;&gt;"", 0, 1), 0), 1), -1)</f>
        <v>-1</v>
      </c>
      <c r="AF43" s="209">
        <f t="shared" si="58"/>
        <v>-1</v>
      </c>
      <c r="AG43" s="209" cm="1">
        <f t="array" ref="AG43">IF(Structuur_werking=Structuur_werking_dubbel, IF(R$8&lt;&gt;0, IF(SUMPRODUCT(--((R$36:R$39&lt;&gt;"")+(R$41:R$44&lt;&gt;"")))&gt;0, IF(R$34&lt;R$8, IF(R43&lt;&gt;"", 0, 1), 0), 1), -1), -1)</f>
        <v>-1</v>
      </c>
      <c r="AH43" s="209" cm="1">
        <f t="array" ref="AH43">IF(Structuur_werking=Structuur_werking_dubbel, IF(S$8&lt;&gt;0, IF(SUMPRODUCT(--((S$36:S$39&lt;&gt;"")+(S$41:S$44&lt;&gt;"")))&gt;0, IF(S$34&lt;S$8, IF(S43&lt;&gt;"", 0, 1), 0), 1), -1), -1)</f>
        <v>-1</v>
      </c>
      <c r="AI43" s="209" cm="1">
        <f t="array" ref="AI43">IF(Structuur_werking=Structuur_werking_dubbel, IF(T$8&lt;&gt;0, IF(SUMPRODUCT(--((T$36:T$39&lt;&gt;"")+(T$41:T$44&lt;&gt;"")))&gt;0, IF(T$34&lt;T$8, IF(T43&lt;&gt;"", 0, 1), 0), 1), -1), -1)</f>
        <v>-1</v>
      </c>
      <c r="AJ43" s="187"/>
      <c r="AK43" s="185" t="str">
        <f t="shared" si="63"/>
        <v/>
      </c>
      <c r="AL43" s="185" t="str">
        <f t="shared" si="63"/>
        <v/>
      </c>
      <c r="AM43" s="185" t="str">
        <f>IF(P43&lt;&gt;"", IF(ISTEXT(P43), IFERROR(IF(SEARCH(".", P43)&lt;&gt;0, "| Veld '"&amp;AM$4&amp;ROW()&amp;"': "&amp;Fout_punt), "| Veld '"&amp;AM$4&amp;ROW()&amp;"': "&amp;Fout_geen_getal),
IF(P43&lt;0, "| Veld '"&amp;AM$4&amp;ROW()&amp;"': Dit getal mag niet negatief zijn.  ",
    IF(M43&lt;&gt;"",
        IF(P43&gt;M43,
             "| Veld '"&amp;$AQ$4&amp;ROW()&amp;"': Het aantal vte's mag niet groter zijn dan het aantal personen ("&amp;M43&amp;") in veld '"&amp;$AN$4&amp;ROW()&amp;"'.  ",
             ""
        ),
        ""
    )
)), "")</f>
        <v/>
      </c>
      <c r="AO43" s="185" t="str">
        <f t="shared" si="64"/>
        <v/>
      </c>
      <c r="AP43" s="185" t="str">
        <f t="shared" si="64"/>
        <v/>
      </c>
      <c r="AQ43" s="210" t="str">
        <f>IF(T43&lt;&gt;"", IF(ISTEXT(T43), IFERROR(IF(SEARCH(".", T43)&lt;&gt;0, "| Veld '"&amp;AQ$4&amp;ROW()&amp;"': "&amp;Fout_punt), "| Veld '"&amp;AQ$4&amp;ROW()&amp;"': "&amp;Fout_geen_getal),
IF(T43&lt;0, "| Veld '"&amp;AQ$4&amp;ROW()&amp;"': Dit getal mag niet negatief zijn.  ",
    IF(Q43&lt;&gt;"",
        IF(T43&gt;Q43,
             "| Veld '"&amp;$AQ$4&amp;ROW()&amp;"': Het aantal vte's mag niet groter zijn dan het aantal personen ("&amp;Q43&amp;") in veld '"&amp;$AN$4&amp;ROW()&amp;"'.  ",
             ""
        ),
        ""
    )
)), "")</f>
        <v/>
      </c>
      <c r="AZ43" s="187">
        <f t="shared" si="6"/>
        <v>4</v>
      </c>
      <c r="BA43" s="113"/>
      <c r="BB43" s="33"/>
      <c r="BC43" s="33"/>
      <c r="BD43" s="33"/>
      <c r="BE43" s="33"/>
      <c r="BF43" s="33"/>
      <c r="BG43" s="33"/>
      <c r="BH43" s="166" t="str">
        <f t="shared" si="15"/>
        <v/>
      </c>
      <c r="BI43" s="167" t="str">
        <f t="shared" si="16"/>
        <v/>
      </c>
      <c r="BJ43" s="167" t="str">
        <f t="shared" si="17"/>
        <v/>
      </c>
      <c r="BK43" s="167" t="str">
        <f t="shared" si="10"/>
        <v/>
      </c>
      <c r="BL43" s="167" t="str">
        <f t="shared" si="11"/>
        <v/>
      </c>
      <c r="BM43" s="167" t="str">
        <f t="shared" si="12"/>
        <v/>
      </c>
      <c r="BN43" s="167" t="str">
        <f t="shared" si="13"/>
        <v/>
      </c>
      <c r="BO43" s="170">
        <f t="shared" si="18"/>
        <v>0</v>
      </c>
      <c r="BP43" s="211" t="str">
        <f t="shared" si="19"/>
        <v/>
      </c>
      <c r="BQ43" s="211" t="str">
        <f t="shared" si="20"/>
        <v/>
      </c>
      <c r="BR43" s="185" t="str">
        <f t="shared" si="21"/>
        <v/>
      </c>
      <c r="BS43" s="31" t="str">
        <f t="shared" si="48"/>
        <v/>
      </c>
    </row>
    <row r="44" spans="1:71" s="185" customFormat="1" ht="14.7" customHeight="1" x14ac:dyDescent="0.3">
      <c r="A44" s="100" t="str">
        <f t="shared" si="47"/>
        <v/>
      </c>
      <c r="B44" s="172"/>
      <c r="C44" s="172"/>
      <c r="D44" s="172"/>
      <c r="E44" s="172"/>
      <c r="F44" s="172" t="s">
        <v>370</v>
      </c>
      <c r="G44" s="172"/>
      <c r="H44" s="172"/>
      <c r="I44" s="172"/>
      <c r="J44" s="172"/>
      <c r="L44" s="196">
        <v>133</v>
      </c>
      <c r="M44" s="213">
        <f t="shared" si="53"/>
        <v>0</v>
      </c>
      <c r="N44" s="220"/>
      <c r="O44" s="220"/>
      <c r="P44" s="219"/>
      <c r="Q44" s="213">
        <f t="shared" si="55"/>
        <v>0</v>
      </c>
      <c r="R44" s="220"/>
      <c r="S44" s="220"/>
      <c r="T44" s="219"/>
      <c r="Y44" s="207"/>
      <c r="AA44" s="208"/>
      <c r="AB44" s="208">
        <f t="shared" si="57"/>
        <v>-1</v>
      </c>
      <c r="AC44" s="209" cm="1">
        <f t="array" ref="AC44">IF(N$8&lt;&gt;0, IF(SUMPRODUCT(--((N$36:N$39&lt;&gt;"")+(N$41:N$44&lt;&gt;"")))&gt;0, IF(N$34&lt;N$8, IF(N44&lt;&gt;"", 0, 1), 0), 1), -1)</f>
        <v>-1</v>
      </c>
      <c r="AD44" s="209" cm="1">
        <f t="array" ref="AD44">IF(O$8&lt;&gt;0, IF(SUMPRODUCT(--((O$36:O$39&lt;&gt;"")+(O$41:O$44&lt;&gt;"")))&gt;0, IF(O$34&lt;O$8, IF(O44&lt;&gt;"", 0, 1), 0), 1), -1)</f>
        <v>-1</v>
      </c>
      <c r="AE44" s="209" cm="1">
        <f t="array" ref="AE44">IF(P$8&lt;&gt;0, IF(SUMPRODUCT(--((P$36:P$39&lt;&gt;"")+(P$41:P$44&lt;&gt;"")))&gt;0, IF(P$34&lt;P$8, IF(P44&lt;&gt;"", 0, 1), 0), 1), -1)</f>
        <v>-1</v>
      </c>
      <c r="AF44" s="209">
        <f t="shared" si="58"/>
        <v>-1</v>
      </c>
      <c r="AG44" s="209" cm="1">
        <f t="array" ref="AG44">IF(Structuur_werking=Structuur_werking_dubbel, IF(R$8&lt;&gt;0, IF(SUMPRODUCT(--((R$36:R$39&lt;&gt;"")+(R$41:R$44&lt;&gt;"")))&gt;0, IF(R$34&lt;R$8, IF(R44&lt;&gt;"", 0, 1), 0), 1), -1), -1)</f>
        <v>-1</v>
      </c>
      <c r="AH44" s="209" cm="1">
        <f t="array" ref="AH44">IF(Structuur_werking=Structuur_werking_dubbel, IF(S$8&lt;&gt;0, IF(SUMPRODUCT(--((S$36:S$39&lt;&gt;"")+(S$41:S$44&lt;&gt;"")))&gt;0, IF(S$34&lt;S$8, IF(S44&lt;&gt;"", 0, 1), 0), 1), -1), -1)</f>
        <v>-1</v>
      </c>
      <c r="AI44" s="209" cm="1">
        <f t="array" ref="AI44">IF(Structuur_werking=Structuur_werking_dubbel, IF(T$8&lt;&gt;0, IF(SUMPRODUCT(--((T$36:T$39&lt;&gt;"")+(T$41:T$44&lt;&gt;"")))&gt;0, IF(T$34&lt;T$8, IF(T44&lt;&gt;"", 0, 1), 0), 1), -1), -1)</f>
        <v>-1</v>
      </c>
      <c r="AJ44" s="187"/>
      <c r="AK44" s="185" t="str">
        <f t="shared" si="63"/>
        <v/>
      </c>
      <c r="AL44" s="185" t="str">
        <f t="shared" si="63"/>
        <v/>
      </c>
      <c r="AM44" s="185" t="str">
        <f>IF(P44&lt;&gt;"", IF(ISTEXT(P44), IFERROR(IF(SEARCH(".", P44)&lt;&gt;0, "| Veld '"&amp;AM$4&amp;ROW()&amp;"': "&amp;Fout_punt), "| Veld '"&amp;AM$4&amp;ROW()&amp;"': "&amp;Fout_geen_getal),
IF(P44&lt;0, "| Veld '"&amp;AM$4&amp;ROW()&amp;"': Dit getal mag niet negatief zijn.  ",
    IF(M44&lt;&gt;"",
        IF(P44&gt;M44,
             "| Veld '"&amp;$AQ$4&amp;ROW()&amp;"': Het aantal vte's mag niet groter zijn dan het aantal personen ("&amp;M44&amp;") in veld '"&amp;$AN$4&amp;ROW()&amp;"'.  ",
             ""
        ),
        ""
    )
)), "")</f>
        <v/>
      </c>
      <c r="AO44" s="185" t="str">
        <f t="shared" si="64"/>
        <v/>
      </c>
      <c r="AP44" s="185" t="str">
        <f t="shared" si="64"/>
        <v/>
      </c>
      <c r="AQ44" s="210" t="str">
        <f>IF(T44&lt;&gt;"", IF(ISTEXT(T44), IFERROR(IF(SEARCH(".", T44)&lt;&gt;0, "| Veld '"&amp;AQ$4&amp;ROW()&amp;"': "&amp;Fout_punt), "| Veld '"&amp;AQ$4&amp;ROW()&amp;"': "&amp;Fout_geen_getal),
IF(T44&lt;0, "| Veld '"&amp;AQ$4&amp;ROW()&amp;"': Dit getal mag niet negatief zijn.  ",
    IF(Q44&lt;&gt;"",
        IF(T44&gt;Q44,
             "| Veld '"&amp;$AQ$4&amp;ROW()&amp;"': Het aantal vte's mag niet groter zijn dan het aantal personen ("&amp;Q44&amp;") in veld '"&amp;$AN$4&amp;ROW()&amp;"'.  ",
             ""
        ),
        ""
    )
)), "")</f>
        <v/>
      </c>
      <c r="AZ44" s="187">
        <f t="shared" si="6"/>
        <v>4</v>
      </c>
      <c r="BA44" s="113"/>
      <c r="BB44" s="33"/>
      <c r="BC44" s="33"/>
      <c r="BD44" s="33"/>
      <c r="BE44" s="33"/>
      <c r="BF44" s="33"/>
      <c r="BG44" s="33"/>
      <c r="BH44" s="166" t="str">
        <f t="shared" si="15"/>
        <v/>
      </c>
      <c r="BI44" s="167" t="str">
        <f t="shared" si="16"/>
        <v/>
      </c>
      <c r="BJ44" s="167" t="str">
        <f t="shared" si="17"/>
        <v/>
      </c>
      <c r="BK44" s="167" t="str">
        <f t="shared" si="10"/>
        <v/>
      </c>
      <c r="BL44" s="167" t="str">
        <f t="shared" si="11"/>
        <v/>
      </c>
      <c r="BM44" s="167" t="str">
        <f t="shared" si="12"/>
        <v/>
      </c>
      <c r="BN44" s="167" t="str">
        <f t="shared" si="13"/>
        <v/>
      </c>
      <c r="BO44" s="170">
        <f t="shared" si="18"/>
        <v>0</v>
      </c>
      <c r="BP44" s="211" t="str">
        <f t="shared" si="19"/>
        <v/>
      </c>
      <c r="BQ44" s="211" t="str">
        <f t="shared" si="20"/>
        <v/>
      </c>
      <c r="BR44" s="185" t="str">
        <f t="shared" si="21"/>
        <v/>
      </c>
      <c r="BS44" s="31" t="str">
        <f t="shared" si="48"/>
        <v/>
      </c>
    </row>
    <row r="45" spans="1:71" s="185" customFormat="1" ht="14.7" customHeight="1" x14ac:dyDescent="0.3">
      <c r="A45" s="100" t="str">
        <f>IF(OR(AN45&lt;&gt;"", BQ45&lt;&gt;""), "✘", "")</f>
        <v/>
      </c>
      <c r="B45" s="172"/>
      <c r="C45" s="172"/>
      <c r="D45" s="172"/>
      <c r="E45" s="172"/>
      <c r="F45" s="172"/>
      <c r="G45" s="172"/>
      <c r="H45" s="172"/>
      <c r="I45" s="172"/>
      <c r="J45" s="172"/>
      <c r="L45" s="196"/>
      <c r="M45" s="144"/>
      <c r="N45" s="218"/>
      <c r="O45" s="218"/>
      <c r="P45" s="33"/>
      <c r="Q45" s="144"/>
      <c r="R45" s="218"/>
      <c r="S45" s="218"/>
      <c r="T45" s="33"/>
      <c r="Y45" s="207"/>
      <c r="AA45" s="208"/>
      <c r="AB45" s="208"/>
      <c r="AC45" s="209"/>
      <c r="AD45" s="209"/>
      <c r="AE45" s="209"/>
      <c r="AF45" s="209"/>
      <c r="AG45" s="209"/>
      <c r="AH45" s="209"/>
      <c r="AI45" s="209"/>
      <c r="AJ45" s="187"/>
      <c r="AQ45" s="210"/>
      <c r="AZ45" s="187" t="str">
        <f t="shared" si="6"/>
        <v/>
      </c>
      <c r="BA45" s="113"/>
      <c r="BB45" s="33"/>
      <c r="BC45" s="33"/>
      <c r="BD45" s="33"/>
      <c r="BE45" s="33"/>
      <c r="BF45" s="33"/>
      <c r="BG45" s="33"/>
      <c r="BH45" s="166" t="str">
        <f t="shared" si="15"/>
        <v/>
      </c>
      <c r="BI45" s="167" t="str">
        <f t="shared" si="16"/>
        <v/>
      </c>
      <c r="BJ45" s="167" t="str">
        <f t="shared" si="17"/>
        <v/>
      </c>
      <c r="BK45" s="167" t="str">
        <f t="shared" si="10"/>
        <v/>
      </c>
      <c r="BL45" s="167" t="str">
        <f t="shared" si="11"/>
        <v/>
      </c>
      <c r="BM45" s="167" t="str">
        <f t="shared" si="12"/>
        <v/>
      </c>
      <c r="BN45" s="167" t="str">
        <f t="shared" si="13"/>
        <v/>
      </c>
      <c r="BO45" s="170">
        <f t="shared" si="18"/>
        <v>0</v>
      </c>
      <c r="BP45" s="211" t="str">
        <f t="shared" si="19"/>
        <v/>
      </c>
      <c r="BQ45" s="211" t="str">
        <f t="shared" si="20"/>
        <v/>
      </c>
      <c r="BR45" s="185" t="str">
        <f t="shared" si="21"/>
        <v/>
      </c>
      <c r="BS45" s="31" t="str">
        <f t="shared" si="14"/>
        <v/>
      </c>
    </row>
    <row r="46" spans="1:71" customFormat="1" ht="14.7" customHeight="1" x14ac:dyDescent="0.3">
      <c r="A46" s="153"/>
    </row>
    <row r="47" spans="1:71" ht="14.7" customHeight="1" x14ac:dyDescent="0.3">
      <c r="A47" s="199"/>
      <c r="B47" s="200"/>
      <c r="C47" s="199"/>
      <c r="D47" s="200"/>
      <c r="E47" s="199"/>
      <c r="F47" s="200"/>
      <c r="G47" s="199"/>
      <c r="H47" s="200"/>
      <c r="I47" s="199"/>
      <c r="J47" s="200"/>
      <c r="K47" s="199"/>
      <c r="L47" s="200"/>
      <c r="M47" s="199"/>
      <c r="N47" s="199"/>
      <c r="O47" s="200"/>
      <c r="P47" s="200"/>
      <c r="Q47" s="199"/>
      <c r="R47" s="199"/>
      <c r="S47" s="200"/>
      <c r="T47" s="200"/>
      <c r="U47" s="199"/>
      <c r="V47" s="199"/>
      <c r="W47" s="200"/>
      <c r="X47" s="199"/>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60"/>
      <c r="BB47" s="60"/>
      <c r="BC47" s="60"/>
      <c r="BD47" s="60"/>
      <c r="BE47" s="60"/>
      <c r="BF47" s="60"/>
      <c r="BG47" s="60"/>
      <c r="BH47" s="60"/>
      <c r="BI47" s="60"/>
      <c r="BJ47" s="60"/>
      <c r="BK47" s="60"/>
      <c r="BL47" s="60"/>
      <c r="BM47" s="60"/>
      <c r="BN47" s="60"/>
      <c r="BO47" s="60"/>
      <c r="BP47" s="201"/>
      <c r="BQ47" s="201"/>
      <c r="BR47" s="201" t="s">
        <v>13</v>
      </c>
      <c r="BS47" s="30"/>
    </row>
    <row r="48" spans="1:71" ht="14.7" customHeight="1" x14ac:dyDescent="0.3">
      <c r="B48" s="177"/>
      <c r="C48" s="177"/>
      <c r="D48" s="177"/>
      <c r="E48" s="177"/>
      <c r="F48" s="177"/>
      <c r="G48" s="177"/>
      <c r="H48" s="177"/>
      <c r="I48" s="177"/>
      <c r="J48" s="177"/>
      <c r="L48" s="177"/>
      <c r="M48" s="177"/>
      <c r="N48" s="177"/>
      <c r="O48" s="177"/>
      <c r="P48" s="177"/>
      <c r="Q48" s="177"/>
      <c r="R48" s="177"/>
      <c r="S48" s="177"/>
      <c r="T48" s="177"/>
      <c r="AJ48" s="177" cm="1">
        <f t="array" ref="AJ48">SUMPRODUCT(--((AJ8:AJ45)&lt;&gt;""))</f>
        <v>0</v>
      </c>
      <c r="AK48" s="177" cm="1">
        <f t="array" ref="AK48">SUMPRODUCT(--((AK8:AK45)&lt;&gt;""))</f>
        <v>0</v>
      </c>
      <c r="AL48" s="177" cm="1">
        <f t="array" ref="AL48">SUMPRODUCT(--((AL8:AL45)&lt;&gt;""))</f>
        <v>0</v>
      </c>
      <c r="AM48" s="177" cm="1">
        <f t="array" ref="AM48">SUMPRODUCT(--((AM8:AM45)&lt;&gt;""))</f>
        <v>0</v>
      </c>
      <c r="AN48" s="177" cm="1">
        <f t="array" ref="AN48">SUMPRODUCT(--((AN8:AN45)&lt;&gt;""))</f>
        <v>0</v>
      </c>
      <c r="AO48" s="177" cm="1">
        <f t="array" ref="AO48">SUMPRODUCT(--((AO8:AO45)&lt;&gt;""))</f>
        <v>0</v>
      </c>
      <c r="AP48" s="177" cm="1">
        <f t="array" ref="AP48">SUMPRODUCT(--((AP8:AP45)&lt;&gt;""))</f>
        <v>0</v>
      </c>
      <c r="AQ48" s="177" cm="1">
        <f t="array" ref="AQ48">SUMPRODUCT(--((AQ8:AQ45)&lt;&gt;""))</f>
        <v>0</v>
      </c>
      <c r="BA48" s="177" cm="1">
        <f t="array" ref="BA48">SUMPRODUCT(--((BA8:BA45)&lt;&gt;""))</f>
        <v>0</v>
      </c>
      <c r="BB48" s="177" cm="1">
        <f t="array" ref="BB48">SUMPRODUCT(--((BB8:BB45)&lt;&gt;""))</f>
        <v>0</v>
      </c>
      <c r="BC48" s="177" cm="1">
        <f t="array" ref="BC48">SUMPRODUCT(--((BC8:BC45)&lt;&gt;""))</f>
        <v>0</v>
      </c>
      <c r="BD48" s="177" cm="1">
        <f t="array" ref="BD48">SUMPRODUCT(--((BD8:BD45)&lt;&gt;""))</f>
        <v>0</v>
      </c>
      <c r="BE48" s="177" cm="1">
        <f t="array" ref="BE48">SUMPRODUCT(--((BE8:BE45)&lt;&gt;""))</f>
        <v>0</v>
      </c>
      <c r="BF48" s="177" cm="1">
        <f t="array" ref="BF48">SUMPRODUCT(--((BF8:BF45)&lt;&gt;""))</f>
        <v>0</v>
      </c>
      <c r="BG48" s="177" cm="1">
        <f t="array" ref="BG48">SUMPRODUCT(--((BG8:BG45)&lt;&gt;""))</f>
        <v>0</v>
      </c>
      <c r="BH48" s="177"/>
      <c r="BI48" s="177"/>
      <c r="BJ48" s="177"/>
      <c r="BK48" s="177"/>
      <c r="BL48" s="177"/>
      <c r="BM48" s="177"/>
      <c r="BN48" s="177"/>
      <c r="BO48" s="177">
        <f>SUM(BO8:BO45)</f>
        <v>0</v>
      </c>
    </row>
    <row r="52" spans="15:20" ht="14.7" customHeight="1" x14ac:dyDescent="0.3">
      <c r="O52" s="175"/>
      <c r="P52" s="175"/>
      <c r="S52" s="175"/>
      <c r="T52" s="175"/>
    </row>
    <row r="53" spans="15:20" ht="14.7" customHeight="1" x14ac:dyDescent="0.3">
      <c r="O53" s="175"/>
      <c r="P53" s="175"/>
      <c r="S53" s="175"/>
      <c r="T53" s="175"/>
    </row>
    <row r="54" spans="15:20" ht="14.7" customHeight="1" x14ac:dyDescent="0.3">
      <c r="O54" s="175"/>
      <c r="P54" s="175"/>
      <c r="S54" s="175"/>
      <c r="T54" s="175"/>
    </row>
    <row r="55" spans="15:20" ht="14.7" customHeight="1" x14ac:dyDescent="0.3">
      <c r="O55" s="175"/>
      <c r="P55" s="175"/>
      <c r="S55" s="175"/>
      <c r="T55" s="175"/>
    </row>
    <row r="56" spans="15:20" ht="14.7" customHeight="1" x14ac:dyDescent="0.3">
      <c r="O56" s="175"/>
      <c r="P56" s="175"/>
      <c r="S56" s="175"/>
      <c r="T56" s="175"/>
    </row>
    <row r="57" spans="15:20" ht="14.7" customHeight="1" x14ac:dyDescent="0.3">
      <c r="O57" s="175"/>
      <c r="P57" s="175"/>
      <c r="S57" s="175"/>
      <c r="T57" s="175"/>
    </row>
    <row r="58" spans="15:20" ht="14.7" customHeight="1" x14ac:dyDescent="0.3">
      <c r="O58" s="175"/>
      <c r="P58" s="175"/>
      <c r="S58" s="175"/>
      <c r="T58" s="175"/>
    </row>
    <row r="59" spans="15:20" ht="14.7" customHeight="1" x14ac:dyDescent="0.3">
      <c r="O59" s="175"/>
      <c r="P59" s="175"/>
      <c r="S59" s="175"/>
      <c r="T59" s="175"/>
    </row>
    <row r="60" spans="15:20" ht="14.7" customHeight="1" x14ac:dyDescent="0.3">
      <c r="O60" s="175"/>
      <c r="P60" s="175"/>
      <c r="S60" s="175"/>
      <c r="T60" s="175"/>
    </row>
    <row r="61" spans="15:20" ht="14.7" customHeight="1" x14ac:dyDescent="0.3">
      <c r="O61" s="175"/>
      <c r="P61" s="175"/>
      <c r="S61" s="175"/>
      <c r="T61" s="175"/>
    </row>
    <row r="62" spans="15:20" ht="14.7" customHeight="1" x14ac:dyDescent="0.3">
      <c r="O62" s="175"/>
      <c r="P62" s="175"/>
      <c r="S62" s="175"/>
      <c r="T62" s="175"/>
    </row>
    <row r="63" spans="15:20" ht="14.7" customHeight="1" x14ac:dyDescent="0.3">
      <c r="O63" s="175"/>
      <c r="P63" s="175"/>
      <c r="S63" s="175"/>
      <c r="T63" s="175"/>
    </row>
    <row r="64" spans="15:20" ht="14.7" customHeight="1" x14ac:dyDescent="0.3">
      <c r="O64" s="175"/>
      <c r="P64" s="175"/>
      <c r="S64" s="175"/>
      <c r="T64" s="175"/>
    </row>
    <row r="65" spans="15:20" ht="14.7" customHeight="1" x14ac:dyDescent="0.3">
      <c r="O65" s="175"/>
      <c r="P65" s="175"/>
      <c r="S65" s="175"/>
      <c r="T65" s="175"/>
    </row>
    <row r="66" spans="15:20" ht="14.7" customHeight="1" x14ac:dyDescent="0.3">
      <c r="O66" s="175"/>
      <c r="P66" s="175"/>
      <c r="S66" s="175"/>
      <c r="T66" s="175"/>
    </row>
    <row r="67" spans="15:20" ht="14.7" customHeight="1" x14ac:dyDescent="0.3">
      <c r="O67" s="175"/>
      <c r="P67" s="175"/>
      <c r="S67" s="175"/>
      <c r="T67" s="175"/>
    </row>
    <row r="68" spans="15:20" ht="14.7" customHeight="1" x14ac:dyDescent="0.3">
      <c r="O68" s="175"/>
      <c r="P68" s="175"/>
      <c r="S68" s="175"/>
      <c r="T68" s="175"/>
    </row>
    <row r="69" spans="15:20" ht="14.7" customHeight="1" x14ac:dyDescent="0.3">
      <c r="O69" s="175"/>
      <c r="P69" s="175"/>
      <c r="S69" s="175"/>
      <c r="T69" s="175"/>
    </row>
    <row r="70" spans="15:20" ht="14.7" customHeight="1" x14ac:dyDescent="0.3">
      <c r="O70" s="175"/>
      <c r="P70" s="175"/>
      <c r="S70" s="175"/>
      <c r="T70" s="175"/>
    </row>
    <row r="71" spans="15:20" ht="14.7" customHeight="1" x14ac:dyDescent="0.3">
      <c r="O71" s="175"/>
      <c r="P71" s="175"/>
      <c r="S71" s="175"/>
      <c r="T71" s="175"/>
    </row>
    <row r="72" spans="15:20" ht="14.7" customHeight="1" x14ac:dyDescent="0.3">
      <c r="O72" s="175"/>
      <c r="P72" s="175"/>
      <c r="S72" s="175"/>
      <c r="T72" s="175"/>
    </row>
    <row r="73" spans="15:20" ht="14.7" customHeight="1" x14ac:dyDescent="0.3">
      <c r="O73" s="175"/>
      <c r="P73" s="175"/>
      <c r="S73" s="175"/>
      <c r="T73" s="175"/>
    </row>
    <row r="74" spans="15:20" ht="14.7" customHeight="1" x14ac:dyDescent="0.3">
      <c r="O74" s="175"/>
      <c r="P74" s="175"/>
      <c r="S74" s="175"/>
      <c r="T74" s="175"/>
    </row>
    <row r="75" spans="15:20" ht="14.7" customHeight="1" x14ac:dyDescent="0.3">
      <c r="O75" s="175"/>
      <c r="P75" s="175"/>
      <c r="S75" s="175"/>
      <c r="T75" s="175"/>
    </row>
    <row r="76" spans="15:20" ht="14.7" customHeight="1" x14ac:dyDescent="0.3">
      <c r="O76" s="175"/>
      <c r="P76" s="175"/>
      <c r="S76" s="175"/>
      <c r="T76" s="175"/>
    </row>
  </sheetData>
  <sheetProtection algorithmName="SHA-512" hashValue="j8Ktu6YrCi0szi8G0/zvhNjL3+hjM/R5vsVTK1smGW6Vxe5tEvRUHJ+N3twlmsddZ2J+Dx9efL0SGoAChRo2YQ==" saltValue="CCYeEN0U/APOL+JnDnA12w==" spinCount="100000" sheet="1" objects="1" scenarios="1" selectLockedCells="1"/>
  <mergeCells count="3">
    <mergeCell ref="C2:L3"/>
    <mergeCell ref="M3:P3"/>
    <mergeCell ref="Q3:T3"/>
  </mergeCells>
  <conditionalFormatting sqref="B8:W45">
    <cfRule type="expression" dxfId="28" priority="1548">
      <formula>$AZ8=1</formula>
    </cfRule>
  </conditionalFormatting>
  <conditionalFormatting sqref="C8:V45">
    <cfRule type="expression" dxfId="27" priority="1549">
      <formula>$AZ8=2</formula>
    </cfRule>
  </conditionalFormatting>
  <conditionalFormatting sqref="D8:U45">
    <cfRule type="expression" dxfId="26" priority="1550">
      <formula>$AZ8=3</formula>
    </cfRule>
  </conditionalFormatting>
  <conditionalFormatting sqref="E8:U45">
    <cfRule type="expression" dxfId="25" priority="1553">
      <formula>$AZ8=4</formula>
    </cfRule>
  </conditionalFormatting>
  <conditionalFormatting sqref="F8:U45">
    <cfRule type="expression" dxfId="24" priority="1554">
      <formula>$AZ8=5</formula>
    </cfRule>
  </conditionalFormatting>
  <conditionalFormatting sqref="G8:U45">
    <cfRule type="expression" dxfId="23" priority="1555">
      <formula>$AZ8=6</formula>
    </cfRule>
  </conditionalFormatting>
  <conditionalFormatting sqref="H8:U45">
    <cfRule type="expression" dxfId="22" priority="1556">
      <formula>$AZ8=7</formula>
    </cfRule>
  </conditionalFormatting>
  <conditionalFormatting sqref="I8:U45">
    <cfRule type="expression" dxfId="21" priority="1557">
      <formula>$AZ8=8</formula>
    </cfRule>
  </conditionalFormatting>
  <conditionalFormatting sqref="M8:T45">
    <cfRule type="expression" dxfId="20" priority="16">
      <formula>AJ8&lt;&gt;""</formula>
    </cfRule>
    <cfRule type="expression" dxfId="19" priority="52">
      <formula>AR8&lt;&gt;""</formula>
    </cfRule>
    <cfRule type="expression" dxfId="18" priority="64">
      <formula>AB8=-1</formula>
    </cfRule>
    <cfRule type="expression" dxfId="17" priority="65">
      <formula>AND(AB8=1, M8="")</formula>
    </cfRule>
    <cfRule type="expression" dxfId="16" priority="66">
      <formula>AND($AZ8&lt;&gt;"", AB8=1, M8&lt;&gt;"")</formula>
    </cfRule>
    <cfRule type="expression" dxfId="15" priority="67">
      <formula>AND($AZ8&lt;&gt;"", AB8=0, _xlfn.ISFORMULA(M8)=FALSE)</formula>
    </cfRule>
  </conditionalFormatting>
  <conditionalFormatting sqref="Y8:AY45">
    <cfRule type="expression" dxfId="14" priority="1546">
      <formula>_xlfn.ISFORMULA(Y8)</formula>
    </cfRule>
    <cfRule type="expression" dxfId="13" priority="1547">
      <formula>NOT(ISBLANK(Y8))</formula>
    </cfRule>
  </conditionalFormatting>
  <conditionalFormatting sqref="AZ8:BR45">
    <cfRule type="expression" dxfId="12" priority="1525">
      <formula>NOT(_xlfn.ISFORMULA(AZ8))</formula>
    </cfRule>
  </conditionalFormatting>
  <conditionalFormatting sqref="BS8:BS45">
    <cfRule type="expression" dxfId="11" priority="69">
      <formula>$BR8&lt;&gt;""</formula>
    </cfRule>
  </conditionalFormatting>
  <conditionalFormatting sqref="BS8:CS45">
    <cfRule type="expression" dxfId="10" priority="68">
      <formula>$BQ8&lt;&gt;""</formula>
    </cfRule>
  </conditionalFormatting>
  <pageMargins left="0.70866141732283472" right="0.70866141732283472" top="0.74803149606299213" bottom="0.74803149606299213" header="0.31496062992125984" footer="0.31496062992125984"/>
  <pageSetup paperSize="9" scale="49" fitToHeight="0" orientation="portrait" r:id="rId1"/>
  <headerFooter>
    <oddHeader>&amp;L&amp;G&amp;R&amp;A</oddHeader>
    <oddFooter>Pagina &amp;P van &amp;N</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D147D-E488-49F2-BE62-2B3F9131F2A6}">
  <sheetPr codeName="Blad5">
    <pageSetUpPr fitToPage="1"/>
  </sheetPr>
  <dimension ref="A1:M16"/>
  <sheetViews>
    <sheetView showGridLines="0" zoomScaleNormal="100" workbookViewId="0">
      <pane ySplit="3" topLeftCell="A4" activePane="bottomLeft" state="frozen"/>
      <selection pane="bottomLeft"/>
    </sheetView>
  </sheetViews>
  <sheetFormatPr defaultRowHeight="14.4" x14ac:dyDescent="0.3"/>
  <cols>
    <col min="1" max="2" width="2.44140625" customWidth="1"/>
    <col min="3" max="3" width="40" customWidth="1"/>
    <col min="4" max="4" width="8.6640625" customWidth="1"/>
    <col min="5" max="5" width="22.33203125" customWidth="1"/>
    <col min="6" max="6" width="13.5546875" customWidth="1"/>
    <col min="7" max="7" width="11.44140625" customWidth="1"/>
    <col min="8" max="10" width="20" customWidth="1"/>
    <col min="11" max="11" width="2.44140625" customWidth="1"/>
    <col min="12" max="12" width="2.44140625" style="73" customWidth="1"/>
    <col min="13" max="13" width="8.6640625" hidden="1" customWidth="1"/>
  </cols>
  <sheetData>
    <row r="1" spans="1:13" ht="24" customHeight="1" x14ac:dyDescent="0.3">
      <c r="A1" s="23"/>
      <c r="D1" s="131"/>
    </row>
    <row r="2" spans="1:13" s="1" customFormat="1" ht="22.5" customHeight="1" x14ac:dyDescent="0.3">
      <c r="A2" s="74"/>
      <c r="B2" s="75" t="s">
        <v>86</v>
      </c>
      <c r="C2" s="76"/>
      <c r="D2" s="77"/>
      <c r="E2" s="77"/>
      <c r="F2" s="77"/>
      <c r="G2" s="77"/>
      <c r="H2" s="74"/>
      <c r="I2" s="74"/>
      <c r="J2" s="74"/>
      <c r="K2" s="74"/>
      <c r="L2" s="73"/>
    </row>
    <row r="3" spans="1:13" x14ac:dyDescent="0.3">
      <c r="A3" s="27"/>
      <c r="B3" s="27"/>
      <c r="C3" s="78"/>
      <c r="D3" s="78"/>
      <c r="E3" s="78"/>
      <c r="F3" s="78"/>
      <c r="G3" s="78"/>
      <c r="H3" s="78"/>
      <c r="I3" s="78"/>
      <c r="J3" s="78"/>
      <c r="K3" s="27"/>
      <c r="L3" s="79"/>
    </row>
    <row r="4" spans="1:13" x14ac:dyDescent="0.3">
      <c r="C4" s="80"/>
      <c r="D4" s="80"/>
      <c r="E4" s="80"/>
      <c r="F4" s="80"/>
      <c r="G4" s="80"/>
      <c r="H4" s="80"/>
      <c r="I4" s="80"/>
      <c r="J4" s="80"/>
    </row>
    <row r="5" spans="1:13" x14ac:dyDescent="0.3">
      <c r="B5" s="81" t="s">
        <v>34</v>
      </c>
      <c r="C5" s="4"/>
      <c r="D5" s="4"/>
      <c r="E5" s="25"/>
      <c r="F5" s="25"/>
      <c r="G5" s="80"/>
      <c r="H5" s="80"/>
      <c r="I5" s="80"/>
      <c r="J5" s="80"/>
      <c r="M5" t="s">
        <v>85</v>
      </c>
    </row>
    <row r="6" spans="1:13" ht="3.6" customHeight="1" x14ac:dyDescent="0.3">
      <c r="L6"/>
    </row>
    <row r="7" spans="1:13" ht="17.7" customHeight="1" x14ac:dyDescent="0.3">
      <c r="C7" s="82" t="s">
        <v>411</v>
      </c>
      <c r="D7" s="83" t="str">
        <f t="shared" ref="D7" ca="1" si="0">IF(M7&lt;&gt;0, "✘", "✔")</f>
        <v>✘</v>
      </c>
      <c r="E7" s="42" t="str">
        <f t="shared" ref="E7" ca="1" si="1">IF(M7&lt;&gt;0, "fout(en) gevonden en/of onvolledig", "geen fouten gevonden")</f>
        <v>fout(en) gevonden en/of onvolledig</v>
      </c>
      <c r="L7"/>
      <c r="M7">
        <f ca="1">SUM(Organisatiekenmerken!$I$4, Organisatiekenmerken!$H$4)</f>
        <v>2</v>
      </c>
    </row>
    <row r="8" spans="1:13" ht="17.7" customHeight="1" x14ac:dyDescent="0.3">
      <c r="B8" s="32"/>
      <c r="C8" s="82" t="s">
        <v>293</v>
      </c>
      <c r="D8" s="83" t="str">
        <f t="shared" ref="D8" ca="1" si="2">IF(M8&lt;&gt;0, "✘", "✔")</f>
        <v>✘</v>
      </c>
      <c r="E8" s="42" t="str">
        <f t="shared" ref="E8" ca="1" si="3">IF(M8&lt;&gt;0, "fout(en) gevonden en/of onvolledig", "geen fouten gevonden")</f>
        <v>fout(en) gevonden en/of onvolledig</v>
      </c>
      <c r="G8" s="292" t="str">
        <f ca="1">IF(Sjabloon_status&lt;&gt;"Test",
  IF(TODAY()&lt;Datum_vervaldatum,
    IF(TODAY()&lt;=Datum_deadline,
      IF(M15&lt;&gt;0,
        "✘",
        "✔"),
      IF(M15&lt;&gt;0,
        "✘",
        "✘")),
    "✘"),
  "✘")</f>
        <v>✘</v>
      </c>
      <c r="H8" s="293" t="str">
        <f ca="1">IF(Sjabloon_status&lt;&gt;"Test",
  IF(TODAY()&lt;Datum_vervaldatum,
    IF(TODAY()&lt;=Datum_deadline,
      IF(M15&lt;&gt;0,
        "Het document werd nog niet volledig (correct) ingevuld"&amp;CHAR(10)&amp;"en mag niet ingediend worden.",
        "Het document werd correct ingevuld"&amp;CHAR(10)&amp;"en mag ingediend worden."),
      IF(M15&lt;&gt;0,
        "Het document werd nog niet volledig (correct) ingevuld"&amp;CHAR(10)&amp;"en mag niet ingediend worden."&amp;CHAR(10)&amp;"Let op: de deadline voor de indiening ervan van "&amp;TEXT(Datum_deadline, "d mmmm jjjj")&amp;CHAR(10)&amp;" is gepasseerd.",
        "Het document werd correct ingevuld maar de deadline"&amp;CHAR(10)&amp;"voor de indiening ervan van "&amp;TEXT(Datum_deadline, "d mmmm jjjj")&amp;" is gepasseerd.")),
    "Dit sjabloon is vervallen op "&amp;TEXT(Datum_vervaldatum, "d mmmm jjjj")&amp;"."&amp;CHAR(10)&amp;"Bezoek vlaanderen.be/cjm/nl/subsidiewijzer"&amp;CHAR(10)&amp;"om actuele subsidiedocumenten op te zoeken."),
  "Dit sjabloon dient enkel voor testdoeleinden."&amp;CHAR(10)&amp;"Niet gebruiken bij de echte "&amp;LOWER(Sjabloon_fase)&amp;".")</f>
        <v>Het document werd nog niet volledig (correct) ingevuld
en mag niet ingediend worden.</v>
      </c>
      <c r="I8" s="293"/>
      <c r="J8" s="293"/>
      <c r="M8">
        <f ca="1">SUM(Balans!$AE$102:$AF$102, Balans!$AO$102:$AP$102, Balans!$AS$102:$AX$102, Balans!$AC$102:$AD$102, Balans!$X$102, IF(Rechtsvorm&lt;&gt;"", 0, 1))</f>
        <v>1</v>
      </c>
    </row>
    <row r="9" spans="1:13" ht="17.7" customHeight="1" x14ac:dyDescent="0.3">
      <c r="B9" s="32"/>
      <c r="C9" s="134" t="s">
        <v>294</v>
      </c>
      <c r="D9" s="83" t="str">
        <f t="shared" ref="D9" ca="1" si="4">IF(M9&lt;&gt;0, "✘", "✔")</f>
        <v>✘</v>
      </c>
      <c r="E9" s="42" t="str">
        <f t="shared" ref="E9" ca="1" si="5">IF(M9&lt;&gt;0, "fout(en) gevonden en/of onvolledig", "geen fouten gevonden")</f>
        <v>fout(en) gevonden en/of onvolledig</v>
      </c>
      <c r="F9" s="32"/>
      <c r="G9" s="292"/>
      <c r="H9" s="293"/>
      <c r="I9" s="293"/>
      <c r="J9" s="293"/>
      <c r="M9">
        <f ca="1">SUM(Resultatenrekening!$BC$125:$BG$125, Resultatenrekening!$BM$125:$BQ$125, IF(AND(OR(Resultatenrekening!$N$52&lt;&gt;0, Resultatenrekening!$Q$52&lt;&gt;0), OR(Structuur_werking&lt;&gt;"", Resultatenrekening!$N$5&lt;&gt;0, Resultatenrekening!$Q$5&lt;&gt;0)), 0, 1))</f>
        <v>1</v>
      </c>
    </row>
    <row r="10" spans="1:13" ht="17.7" customHeight="1" x14ac:dyDescent="0.3">
      <c r="B10" s="32"/>
      <c r="C10" s="134" t="s">
        <v>380</v>
      </c>
      <c r="D10" s="83" t="str">
        <f t="shared" ref="D10" si="6">IF(M10&lt;&gt;0, "✘", "✔")</f>
        <v>✔</v>
      </c>
      <c r="E10" s="42" t="str">
        <f t="shared" ref="E10" si="7">IF(M10&lt;&gt;0, "fout(en) gevonden en/of onvolledig", "geen fouten gevonden")</f>
        <v>geen fouten gevonden</v>
      </c>
      <c r="F10" s="32"/>
      <c r="G10" s="292"/>
      <c r="H10" s="293"/>
      <c r="I10" s="293"/>
      <c r="J10" s="293"/>
      <c r="M10">
        <f>'Toelichting resultaat'!$AE$125</f>
        <v>0</v>
      </c>
    </row>
    <row r="11" spans="1:13" ht="17.7" customHeight="1" x14ac:dyDescent="0.3">
      <c r="C11" s="134" t="s">
        <v>301</v>
      </c>
      <c r="D11" s="83" t="str">
        <f t="shared" ref="D11" si="8">IF(M11&lt;&gt;0, "✘", "✔")</f>
        <v>✘</v>
      </c>
      <c r="E11" s="42" t="str">
        <f t="shared" ref="E11" si="9">IF(M11&lt;&gt;0, "fout(en) gevonden en/of onvolledig", "geen fouten gevonden")</f>
        <v>fout(en) gevonden en/of onvolledig</v>
      </c>
      <c r="G11" s="292"/>
      <c r="H11" s="293"/>
      <c r="I11" s="293"/>
      <c r="J11" s="293"/>
      <c r="M11">
        <f>SUM(Resultaatsverwerking!$AG$12:$AJ$12,Resultaatsverwerking!$AO$12:$AP$12,Resultaatsverwerking!$AU$12)</f>
        <v>3</v>
      </c>
    </row>
    <row r="12" spans="1:13" ht="17.7" customHeight="1" x14ac:dyDescent="0.3">
      <c r="C12" s="134" t="s">
        <v>379</v>
      </c>
      <c r="D12" s="83" t="str">
        <f t="shared" ref="D12" si="10">IF(M12&lt;&gt;0, "✘", "✔")</f>
        <v>✔</v>
      </c>
      <c r="E12" s="42" t="str">
        <f t="shared" ref="E12" si="11">IF(M12&lt;&gt;0, "fout(en) gevonden en/of onvolledig", "geen fouten gevonden")</f>
        <v>geen fouten gevonden</v>
      </c>
      <c r="G12" s="292"/>
      <c r="H12" s="293"/>
      <c r="I12" s="293"/>
      <c r="J12" s="293"/>
      <c r="M12">
        <f>SUM(Werknemers!$AJ$48:$AQ$48, Werknemers!$BA$48:$BG$48, Werknemers!$BO$48)</f>
        <v>0</v>
      </c>
    </row>
    <row r="13" spans="1:13" ht="17.7" customHeight="1" x14ac:dyDescent="0.3">
      <c r="C13" s="128"/>
      <c r="D13" s="83"/>
      <c r="E13" s="42"/>
    </row>
    <row r="15" spans="1:13" x14ac:dyDescent="0.3">
      <c r="M15">
        <f ca="1">SUM(M7:M11)</f>
        <v>7</v>
      </c>
    </row>
    <row r="16" spans="1:13" x14ac:dyDescent="0.3">
      <c r="A16" s="27"/>
      <c r="B16" s="27"/>
      <c r="C16" s="27"/>
      <c r="D16" s="27"/>
      <c r="E16" s="27"/>
      <c r="F16" s="27"/>
      <c r="G16" s="27"/>
      <c r="H16" s="27"/>
      <c r="I16" s="27"/>
      <c r="J16" s="27"/>
      <c r="K16" s="27"/>
      <c r="L16" s="79"/>
      <c r="M16" t="s">
        <v>13</v>
      </c>
    </row>
  </sheetData>
  <sheetProtection algorithmName="SHA-512" hashValue="1KyFozYXMx2ZAyb2OXdGY3lp5x5DEpUIX/210NHDINJreA4Ore1toENye1vh2F1U8mAdk1GMYHYx366HZVJ0tg==" saltValue="kfTz6J3Pwx9AJxD8wVHpTw==" spinCount="100000" sheet="1" objects="1" scenarios="1" selectLockedCells="1"/>
  <mergeCells count="2">
    <mergeCell ref="G8:G12"/>
    <mergeCell ref="H8:J12"/>
  </mergeCells>
  <conditionalFormatting sqref="C7:E12">
    <cfRule type="expression" dxfId="9" priority="17">
      <formula>$M7&lt;&gt;0</formula>
    </cfRule>
    <cfRule type="expression" dxfId="8" priority="18">
      <formula>$M7=0</formula>
    </cfRule>
  </conditionalFormatting>
  <conditionalFormatting sqref="G8:J12">
    <cfRule type="expression" dxfId="7" priority="9">
      <formula>$M$15=0</formula>
    </cfRule>
    <cfRule type="expression" dxfId="6" priority="10">
      <formula>$M$15&lt;&gt;0</formula>
    </cfRule>
  </conditionalFormatting>
  <dataValidations disablePrompts="1" count="1">
    <dataValidation type="list" allowBlank="1" showInputMessage="1" showErrorMessage="1" sqref="G3:G7" xr:uid="{8C4F6272-A10C-4046-927D-8A2F836A8010}">
      <formula1>Rol</formula1>
    </dataValidation>
  </dataValidations>
  <hyperlinks>
    <hyperlink ref="C7" location="Balans!A1" display="Werkblad 'Balans':" xr:uid="{DDA14B0E-B713-4FA5-AE7E-0967577A0BF0}"/>
    <hyperlink ref="C12" location="Werknemers!A1" display="Werkblad 'Werknemers':" xr:uid="{BC949A7F-589F-452F-B7BE-8C047DFC5CAF}"/>
    <hyperlink ref="C11" location="'Resultaatsverwerking en reserve'!A1" display="Werkblad 'Resultaatsverwerking en reserve':" xr:uid="{2AD32645-6E23-445B-813A-E6EAA5099340}"/>
    <hyperlink ref="C10" location="'Toelichting resultaat'!A1" display="Werkblad 'Toelichting resultaat':" xr:uid="{425DF1F4-9E8E-4CDD-A57D-AA34B2EF7466}"/>
    <hyperlink ref="C9" location="Resultatenrekening!A1" display="Werkblad 'Resultatenrekening':" xr:uid="{8942A7F2-021F-40BF-9427-9EAEF64B80D1}"/>
    <hyperlink ref="C8" location="Balans!A1" display="Werkblad 'Balans':" xr:uid="{EDA327B2-C6AD-495A-A28B-F6436C43D6C1}"/>
  </hyperlinks>
  <pageMargins left="0.70866141732283472" right="0.70866141732283472" top="0.74803149606299213" bottom="0.74803149606299213" header="0.31496062992125984" footer="0.31496062992125984"/>
  <pageSetup paperSize="9" scale="58" fitToHeight="0" orientation="portrait" r:id="rId1"/>
  <headerFooter>
    <oddFooter>Pagina &amp;P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BC44-CE45-4F81-AE56-D66137C1728A}">
  <dimension ref="A1:C12"/>
  <sheetViews>
    <sheetView zoomScaleNormal="100" workbookViewId="0"/>
  </sheetViews>
  <sheetFormatPr defaultRowHeight="14.4" x14ac:dyDescent="0.3"/>
  <cols>
    <col min="1" max="1" width="36" customWidth="1"/>
    <col min="2" max="2" width="22.6640625" customWidth="1"/>
  </cols>
  <sheetData>
    <row r="1" spans="1:3" x14ac:dyDescent="0.3">
      <c r="A1" s="264" t="s">
        <v>394</v>
      </c>
      <c r="B1" s="265" t="s">
        <v>408</v>
      </c>
      <c r="C1" t="s">
        <v>392</v>
      </c>
    </row>
    <row r="2" spans="1:3" x14ac:dyDescent="0.3">
      <c r="A2" s="101" t="s">
        <v>400</v>
      </c>
      <c r="B2" s="266" t="b">
        <v>1</v>
      </c>
      <c r="C2" t="s">
        <v>414</v>
      </c>
    </row>
    <row r="3" spans="1:3" x14ac:dyDescent="0.3">
      <c r="A3" s="101" t="s">
        <v>401</v>
      </c>
      <c r="B3" s="266" t="b">
        <v>1</v>
      </c>
      <c r="C3" t="s">
        <v>415</v>
      </c>
    </row>
    <row r="4" spans="1:3" x14ac:dyDescent="0.3">
      <c r="A4" s="101" t="s">
        <v>405</v>
      </c>
      <c r="B4" s="266" t="b">
        <v>1</v>
      </c>
    </row>
    <row r="5" spans="1:3" x14ac:dyDescent="0.3">
      <c r="A5" s="101" t="s">
        <v>403</v>
      </c>
      <c r="B5" s="266" t="b">
        <v>0</v>
      </c>
    </row>
    <row r="6" spans="1:3" x14ac:dyDescent="0.3">
      <c r="A6" s="101" t="s">
        <v>399</v>
      </c>
      <c r="B6" s="266" t="b">
        <v>0</v>
      </c>
    </row>
    <row r="7" spans="1:3" x14ac:dyDescent="0.3">
      <c r="A7" s="101" t="s">
        <v>404</v>
      </c>
      <c r="B7" s="266" t="b">
        <v>1</v>
      </c>
    </row>
    <row r="8" spans="1:3" x14ac:dyDescent="0.3">
      <c r="A8" s="101" t="s">
        <v>396</v>
      </c>
      <c r="B8" s="266" t="b">
        <v>1</v>
      </c>
    </row>
    <row r="9" spans="1:3" x14ac:dyDescent="0.3">
      <c r="A9" s="101" t="s">
        <v>397</v>
      </c>
      <c r="B9" s="266" t="b">
        <v>0</v>
      </c>
    </row>
    <row r="10" spans="1:3" x14ac:dyDescent="0.3">
      <c r="A10" s="101" t="s">
        <v>398</v>
      </c>
      <c r="B10" s="266" t="b">
        <v>1</v>
      </c>
    </row>
    <row r="11" spans="1:3" x14ac:dyDescent="0.3">
      <c r="A11" s="101" t="s">
        <v>395</v>
      </c>
      <c r="B11" s="266" t="b">
        <v>1</v>
      </c>
    </row>
    <row r="12" spans="1:3" x14ac:dyDescent="0.3">
      <c r="A12" s="267" t="s">
        <v>402</v>
      </c>
      <c r="B12" s="268" t="b">
        <v>0</v>
      </c>
    </row>
  </sheetData>
  <sortState xmlns:xlrd2="http://schemas.microsoft.com/office/spreadsheetml/2017/richdata2" ref="A3:A15">
    <sortCondition ref="A3:A1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9D370-5360-4393-86B7-26CE90D3D2F9}">
  <sheetPr codeName="Blad4"/>
  <dimension ref="A1:K20"/>
  <sheetViews>
    <sheetView showGridLines="0" zoomScaleNormal="100" workbookViewId="0"/>
  </sheetViews>
  <sheetFormatPr defaultColWidth="8.6640625" defaultRowHeight="14.4" x14ac:dyDescent="0.3"/>
  <cols>
    <col min="1" max="1" width="3.44140625" customWidth="1"/>
    <col min="2" max="2" width="6.5546875" customWidth="1"/>
    <col min="3" max="3" width="20" customWidth="1"/>
    <col min="4" max="4" width="30.6640625" customWidth="1"/>
    <col min="5" max="8" width="25" customWidth="1"/>
    <col min="9" max="11" width="19.44140625" customWidth="1"/>
  </cols>
  <sheetData>
    <row r="1" spans="1:11" s="6" customFormat="1" ht="18" customHeight="1" x14ac:dyDescent="0.3">
      <c r="D1" s="14" t="s">
        <v>15</v>
      </c>
      <c r="E1" s="7" t="s">
        <v>47</v>
      </c>
      <c r="F1" s="15" t="s">
        <v>48</v>
      </c>
      <c r="G1" s="15" t="s">
        <v>49</v>
      </c>
      <c r="H1" s="7" t="s">
        <v>50</v>
      </c>
      <c r="I1" s="15" t="s">
        <v>20</v>
      </c>
      <c r="J1" s="15" t="s">
        <v>16</v>
      </c>
      <c r="K1" s="15" t="s">
        <v>14</v>
      </c>
    </row>
    <row r="2" spans="1:11" s="6" customFormat="1" ht="36" customHeight="1" x14ac:dyDescent="0.3">
      <c r="C2" s="16" t="s">
        <v>17</v>
      </c>
      <c r="D2" s="12" t="s">
        <v>427</v>
      </c>
      <c r="E2" s="272">
        <f ca="1">_xlfn.SHEETS()-COUNTA(D4:D11)-2</f>
        <v>0</v>
      </c>
      <c r="F2" s="8" cm="1">
        <f t="array" aca="1" ref="F2" ca="1">SUMPRODUCT(--(F4:F11="Werkblad niet gevonden"))</f>
        <v>0</v>
      </c>
      <c r="G2" s="8" cm="1">
        <f t="array" aca="1" ref="G2" ca="1">SUMPRODUCT(--(G4:G11="Structuur gewijzigd"))</f>
        <v>0</v>
      </c>
      <c r="H2" s="8" cm="1">
        <f t="array" aca="1" ref="H2" ca="1">SUMPRODUCT(--(H4:H11="Werkblad verplaatst"))</f>
        <v>0</v>
      </c>
      <c r="I2" s="8">
        <f ca="1">SUM(I4:I11)</f>
        <v>7</v>
      </c>
      <c r="J2" s="8">
        <f>SUM(J4:J11)</f>
        <v>0</v>
      </c>
      <c r="K2" s="8">
        <f>SUM(K4:K11)</f>
        <v>0</v>
      </c>
    </row>
    <row r="3" spans="1:11" s="6" customFormat="1" ht="18" customHeight="1" x14ac:dyDescent="0.3">
      <c r="A3" s="294" t="s">
        <v>18</v>
      </c>
      <c r="B3" s="17" t="s">
        <v>19</v>
      </c>
      <c r="C3" s="18" t="s">
        <v>13</v>
      </c>
      <c r="D3" s="19"/>
      <c r="E3" s="20"/>
      <c r="F3" s="20"/>
      <c r="G3" s="20"/>
      <c r="H3" s="20"/>
      <c r="I3" s="20"/>
      <c r="J3" s="21"/>
      <c r="K3" s="22"/>
    </row>
    <row r="4" spans="1:11" s="6" customFormat="1" ht="18" customHeight="1" x14ac:dyDescent="0.3">
      <c r="A4" s="295"/>
      <c r="B4" s="9">
        <v>1</v>
      </c>
      <c r="C4" s="13" t="s">
        <v>381</v>
      </c>
      <c r="D4" s="12" t="s">
        <v>45</v>
      </c>
      <c r="E4" s="10" t="s">
        <v>12</v>
      </c>
      <c r="F4" s="10" t="str">
        <f t="shared" ref="F4:F11" ca="1" si="0">IFERROR(IF(_xlfn.SHEET(INDIRECT("'"&amp;$D4&amp;"'!"&amp;$C4))&lt;&gt;$B4, "", ""), "Werkblad niet gevonden")</f>
        <v/>
      </c>
      <c r="G4" s="10" t="s">
        <v>12</v>
      </c>
      <c r="H4" s="10" t="str">
        <f ca="1">IFERROR(IF(_xlfn.SHEET(INDIRECT("'"&amp;$D4&amp;"'!"&amp;$C4))&lt;&gt;$B4, "Werkblad verplaatst", ""), "")</f>
        <v/>
      </c>
      <c r="I4" s="11" t="s">
        <v>12</v>
      </c>
      <c r="J4" s="11" t="s">
        <v>12</v>
      </c>
      <c r="K4" s="11" t="s">
        <v>12</v>
      </c>
    </row>
    <row r="5" spans="1:11" s="6" customFormat="1" ht="18" customHeight="1" x14ac:dyDescent="0.3">
      <c r="A5" s="295"/>
      <c r="B5" s="9">
        <v>2</v>
      </c>
      <c r="C5" s="13" t="s">
        <v>412</v>
      </c>
      <c r="D5" s="12" t="s">
        <v>406</v>
      </c>
      <c r="E5" s="10" t="s">
        <v>12</v>
      </c>
      <c r="F5" s="10" t="str">
        <f t="shared" ca="1" si="0"/>
        <v/>
      </c>
      <c r="G5" s="10"/>
      <c r="H5" s="10" t="str">
        <f ca="1">IFERROR(IF(_xlfn.SHEET(INDIRECT("'"&amp;$D5&amp;"'!"&amp;$C5))&lt;&gt;$B5, "Werkblad verplaatst", ""), "")</f>
        <v/>
      </c>
      <c r="I5" s="11">
        <f ca="1">SUM(Organisatiekenmerken!$I$4, Organisatiekenmerken!$H$4)</f>
        <v>2</v>
      </c>
      <c r="J5" s="11" t="s">
        <v>12</v>
      </c>
      <c r="K5" s="11" t="s">
        <v>12</v>
      </c>
    </row>
    <row r="6" spans="1:11" s="6" customFormat="1" ht="18" customHeight="1" x14ac:dyDescent="0.3">
      <c r="A6" s="295"/>
      <c r="B6" s="9">
        <v>3</v>
      </c>
      <c r="C6" s="13" t="s">
        <v>377</v>
      </c>
      <c r="D6" s="12" t="s">
        <v>292</v>
      </c>
      <c r="E6" s="10" t="s">
        <v>12</v>
      </c>
      <c r="F6" s="10" t="str">
        <f t="shared" ca="1" si="0"/>
        <v/>
      </c>
      <c r="G6" s="10" t="str">
        <f t="shared" ref="G6:G10" ca="1" si="1">IFERROR(IF(INDIRECT("'"&amp;$D6&amp;"'!"&amp;$C6)&lt;&gt;"Controleveld", "Structuur gewijzigd", ""), "")</f>
        <v/>
      </c>
      <c r="H6" s="10" t="str">
        <f t="shared" ref="H6:H11" ca="1" si="2">IFERROR(IF(_xlfn.SHEET(INDIRECT("'"&amp;$D6&amp;"'!"&amp;$C6))&lt;&gt;$B6, "Werkblad verplaatst", ""), "")</f>
        <v/>
      </c>
      <c r="I6" s="11">
        <f ca="1">SUM(Balans!$AE$102:$AF$102, Balans!$AO$102:$AP$102, Balans!$AS$102:$AX$102, Balans!$AC$102:$AD$102, Balans!$X$102, IF(Rechtsvorm&lt;&gt;"", 0, 1))</f>
        <v>1</v>
      </c>
      <c r="J6" s="11" t="s">
        <v>12</v>
      </c>
      <c r="K6" s="11" t="s">
        <v>12</v>
      </c>
    </row>
    <row r="7" spans="1:11" s="6" customFormat="1" ht="18" customHeight="1" x14ac:dyDescent="0.3">
      <c r="A7" s="295"/>
      <c r="B7" s="9">
        <v>4</v>
      </c>
      <c r="C7" s="12" t="s">
        <v>420</v>
      </c>
      <c r="D7" s="9" t="str">
        <f>IF(Controleblad!D17="Aanvraag", "Begroting", "Resultatenrekening")</f>
        <v>Resultatenrekening</v>
      </c>
      <c r="E7" s="10" t="s">
        <v>12</v>
      </c>
      <c r="F7" s="10" t="str">
        <f t="shared" ca="1" si="0"/>
        <v/>
      </c>
      <c r="G7" s="10" t="str">
        <f t="shared" ca="1" si="1"/>
        <v/>
      </c>
      <c r="H7" s="10" t="str">
        <f t="shared" ca="1" si="2"/>
        <v/>
      </c>
      <c r="I7" s="11">
        <f ca="1">SUM(Resultatenrekening!$BC$125:$BG$125, Resultatenrekening!$BM$125:$BQ$125, IF(AND(OR(Resultatenrekening!$N$52&lt;&gt;0, Resultatenrekening!$Q$52&lt;&gt;0), OR(Structuur_werking&lt;&gt;"", Resultatenrekening!$N$5&lt;&gt;0, Resultatenrekening!$Q$5&lt;&gt;0)), 0, 1))</f>
        <v>1</v>
      </c>
      <c r="J7" s="11" t="s">
        <v>12</v>
      </c>
      <c r="K7" s="11">
        <f>SUM(Resultatenrekening!AO125:AP125)</f>
        <v>0</v>
      </c>
    </row>
    <row r="8" spans="1:11" s="6" customFormat="1" ht="18" customHeight="1" x14ac:dyDescent="0.3">
      <c r="A8" s="295"/>
      <c r="B8" s="9">
        <v>5</v>
      </c>
      <c r="C8" s="12" t="s">
        <v>421</v>
      </c>
      <c r="D8" s="12" t="s">
        <v>382</v>
      </c>
      <c r="E8" s="10" t="s">
        <v>12</v>
      </c>
      <c r="F8" s="10" t="str">
        <f t="shared" ca="1" si="0"/>
        <v/>
      </c>
      <c r="G8" s="10" t="str">
        <f t="shared" ca="1" si="1"/>
        <v/>
      </c>
      <c r="H8" s="10" t="str">
        <f t="shared" ca="1" si="2"/>
        <v/>
      </c>
      <c r="I8" s="11">
        <f>'Toelichting resultaat'!$AE$125</f>
        <v>0</v>
      </c>
      <c r="J8" s="11" t="s">
        <v>12</v>
      </c>
      <c r="K8" s="11" t="s">
        <v>12</v>
      </c>
    </row>
    <row r="9" spans="1:11" s="6" customFormat="1" ht="18" customHeight="1" x14ac:dyDescent="0.3">
      <c r="A9" s="295"/>
      <c r="B9" s="9">
        <v>6</v>
      </c>
      <c r="C9" s="12" t="s">
        <v>424</v>
      </c>
      <c r="D9" s="12" t="s">
        <v>423</v>
      </c>
      <c r="E9" s="10" t="s">
        <v>12</v>
      </c>
      <c r="F9" s="10" t="str">
        <f t="shared" ca="1" si="0"/>
        <v/>
      </c>
      <c r="G9" s="10" t="str">
        <f t="shared" ca="1" si="1"/>
        <v/>
      </c>
      <c r="H9" s="10" t="str">
        <f t="shared" ca="1" si="2"/>
        <v/>
      </c>
      <c r="I9" s="11">
        <f>SUM(Resultaatsverwerking!$AG$12:$AJ$12,Resultaatsverwerking!$AO$12:$AP$12,Resultaatsverwerking!$AU$12)</f>
        <v>3</v>
      </c>
      <c r="J9" s="11" t="s">
        <v>12</v>
      </c>
      <c r="K9" s="11" t="s">
        <v>12</v>
      </c>
    </row>
    <row r="10" spans="1:11" s="6" customFormat="1" ht="18" customHeight="1" x14ac:dyDescent="0.3">
      <c r="A10" s="295"/>
      <c r="B10" s="9">
        <v>7</v>
      </c>
      <c r="C10" s="12" t="s">
        <v>413</v>
      </c>
      <c r="D10" s="12" t="s">
        <v>378</v>
      </c>
      <c r="E10" s="10" t="s">
        <v>12</v>
      </c>
      <c r="F10" s="10" t="str">
        <f t="shared" ca="1" si="0"/>
        <v/>
      </c>
      <c r="G10" s="10" t="str">
        <f t="shared" ca="1" si="1"/>
        <v/>
      </c>
      <c r="H10" s="10" t="str">
        <f t="shared" ca="1" si="2"/>
        <v/>
      </c>
      <c r="I10" s="11">
        <f>SUM(Werknemers!$AJ$48:$AQ$48, Werknemers!$BA$48:$BG$48, Werknemers!$BO$48)</f>
        <v>0</v>
      </c>
      <c r="J10" s="11" t="s">
        <v>12</v>
      </c>
      <c r="K10" s="11" t="s">
        <v>12</v>
      </c>
    </row>
    <row r="11" spans="1:11" s="6" customFormat="1" ht="18" customHeight="1" x14ac:dyDescent="0.3">
      <c r="A11" s="295"/>
      <c r="B11" s="9">
        <v>8</v>
      </c>
      <c r="C11" s="12" t="s">
        <v>181</v>
      </c>
      <c r="D11" s="12" t="s">
        <v>46</v>
      </c>
      <c r="E11" s="10" t="s">
        <v>12</v>
      </c>
      <c r="F11" s="10" t="str">
        <f t="shared" ca="1" si="0"/>
        <v/>
      </c>
      <c r="G11" s="10" t="s">
        <v>12</v>
      </c>
      <c r="H11" s="10" t="str">
        <f t="shared" ca="1" si="2"/>
        <v/>
      </c>
      <c r="I11" s="11" t="s">
        <v>12</v>
      </c>
      <c r="J11" s="11" t="s">
        <v>12</v>
      </c>
      <c r="K11" s="11" t="s">
        <v>12</v>
      </c>
    </row>
    <row r="13" spans="1:11" x14ac:dyDescent="0.3">
      <c r="C13" s="16" t="s">
        <v>96</v>
      </c>
      <c r="D13" s="97">
        <v>45292</v>
      </c>
    </row>
    <row r="14" spans="1:11" x14ac:dyDescent="0.3">
      <c r="C14" s="16" t="s">
        <v>97</v>
      </c>
      <c r="D14" s="97">
        <v>47118</v>
      </c>
    </row>
    <row r="15" spans="1:11" x14ac:dyDescent="0.3">
      <c r="C15" s="16" t="s">
        <v>91</v>
      </c>
      <c r="D15" s="99">
        <v>2024</v>
      </c>
    </row>
    <row r="16" spans="1:11" x14ac:dyDescent="0.3">
      <c r="C16" s="98" t="s">
        <v>137</v>
      </c>
      <c r="D16" s="96" t="s">
        <v>333</v>
      </c>
    </row>
    <row r="17" spans="3:4" x14ac:dyDescent="0.3">
      <c r="C17" s="98" t="s">
        <v>93</v>
      </c>
      <c r="D17" s="99" t="s">
        <v>185</v>
      </c>
    </row>
    <row r="18" spans="3:4" x14ac:dyDescent="0.3">
      <c r="C18" s="16" t="s">
        <v>92</v>
      </c>
      <c r="D18" s="97">
        <v>45748</v>
      </c>
    </row>
    <row r="19" spans="3:4" x14ac:dyDescent="0.3">
      <c r="C19" s="16" t="s">
        <v>22</v>
      </c>
      <c r="D19" s="97">
        <v>45839</v>
      </c>
    </row>
    <row r="20" spans="3:4" x14ac:dyDescent="0.3">
      <c r="C20" s="98" t="s">
        <v>94</v>
      </c>
      <c r="D20" s="99" t="s">
        <v>426</v>
      </c>
    </row>
  </sheetData>
  <sheetProtection algorithmName="SHA-512" hashValue="x+cadlS5Ke2CFeFs1aJNIEZUm6UQOVVG2irfIGi+lS2q3UMo0zy1JaOvVMybZR09Ihtxup2lI0Nk029JIVso5g==" saltValue="pZ8X8zmtqk+OSfzX4zfTLw==" spinCount="100000" sheet="1" objects="1" scenarios="1"/>
  <mergeCells count="1">
    <mergeCell ref="A3:A11"/>
  </mergeCells>
  <phoneticPr fontId="21" type="noConversion"/>
  <conditionalFormatting sqref="E2:I2">
    <cfRule type="expression" dxfId="5" priority="2">
      <formula>E2&lt;&gt;0</formula>
    </cfRule>
  </conditionalFormatting>
  <conditionalFormatting sqref="E4:K11">
    <cfRule type="expression" dxfId="4" priority="1">
      <formula>E4="nvt"</formula>
    </cfRule>
  </conditionalFormatting>
  <conditionalFormatting sqref="F4:H11">
    <cfRule type="expression" dxfId="3" priority="3">
      <formula>F4&lt;&gt;""</formula>
    </cfRule>
  </conditionalFormatting>
  <conditionalFormatting sqref="I4:I11">
    <cfRule type="expression" dxfId="2" priority="4">
      <formula>I4&lt;&gt;0</formula>
    </cfRule>
  </conditionalFormatting>
  <conditionalFormatting sqref="J2:K2">
    <cfRule type="expression" dxfId="1" priority="5">
      <formula>J2&lt;&gt;0</formula>
    </cfRule>
  </conditionalFormatting>
  <conditionalFormatting sqref="J4:K11">
    <cfRule type="expression" dxfId="0" priority="8">
      <formula>J4&lt;&gt;0</formula>
    </cfRule>
  </conditionalFormatting>
  <dataValidations count="3">
    <dataValidation type="list" allowBlank="1" showInputMessage="1" showErrorMessage="1" sqref="D17" xr:uid="{9F799E74-2C33-48C3-86C6-A36393F91334}">
      <formula1>"Aanvraag,Verantwoording"</formula1>
    </dataValidation>
    <dataValidation type="list" allowBlank="1" showInputMessage="1" showErrorMessage="1" sqref="D20" xr:uid="{1BD6D519-FF41-4A8D-A2EB-1EEFA25F288B}">
      <formula1>"Test,Productie"</formula1>
    </dataValidation>
    <dataValidation type="list" allowBlank="1" showInputMessage="1" showErrorMessage="1" sqref="D16" xr:uid="{B16566AD-74EA-4EA5-8BA2-8BD42A487291}">
      <formula1>"Werking,Project"</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82BC53B399E8468685C583C01D95C7" ma:contentTypeVersion="11" ma:contentTypeDescription="Een nieuw document maken." ma:contentTypeScope="" ma:versionID="ee8dce8d8a770b93aeb9ff5ecfbd44bc">
  <xsd:schema xmlns:xsd="http://www.w3.org/2001/XMLSchema" xmlns:xs="http://www.w3.org/2001/XMLSchema" xmlns:p="http://schemas.microsoft.com/office/2006/metadata/properties" xmlns:ns3="9bc6f30d-a300-4a96-9d35-d476dffbdfc4" xmlns:ns4="6bd2e08b-4ca0-4ec8-8481-300baee65fbb" targetNamespace="http://schemas.microsoft.com/office/2006/metadata/properties" ma:root="true" ma:fieldsID="87de5241de2a3684f7b4cdf6b9d07e75" ns3:_="" ns4:_="">
    <xsd:import namespace="9bc6f30d-a300-4a96-9d35-d476dffbdfc4"/>
    <xsd:import namespace="6bd2e08b-4ca0-4ec8-8481-300baee65fb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c6f30d-a300-4a96-9d35-d476dffbdf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2e08b-4ca0-4ec8-8481-300baee65fbb"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SharingHintHash" ma:index="12"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3F2E089-55CE-4CD1-9322-BCE64361CEAE}">
  <ds:schemaRefs>
    <ds:schemaRef ds:uri="http://schemas.microsoft.com/sharepoint/v3/contenttype/forms"/>
  </ds:schemaRefs>
</ds:datastoreItem>
</file>

<file path=customXml/itemProps2.xml><?xml version="1.0" encoding="utf-8"?>
<ds:datastoreItem xmlns:ds="http://schemas.openxmlformats.org/officeDocument/2006/customXml" ds:itemID="{A4B5573B-D9E8-45BE-995F-136EC4E70784}">
  <ds:schemaRefs>
    <ds:schemaRef ds:uri="9bc6f30d-a300-4a96-9d35-d476dffbdfc4"/>
    <ds:schemaRef ds:uri="http://www.w3.org/XML/1998/namespace"/>
    <ds:schemaRef ds:uri="http://purl.org/dc/elements/1.1/"/>
    <ds:schemaRef ds:uri="6bd2e08b-4ca0-4ec8-8481-300baee65fbb"/>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0D7AF4C5-43EF-4C97-86AF-3F758F48A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c6f30d-a300-4a96-9d35-d476dffbdfc4"/>
    <ds:schemaRef ds:uri="6bd2e08b-4ca0-4ec8-8481-300baee65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0618B8B-EB76-45BD-85D2-1820FAAD0C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19</vt:i4>
      </vt:variant>
    </vt:vector>
  </HeadingPairs>
  <TitlesOfParts>
    <vt:vector size="29" baseType="lpstr">
      <vt:lpstr>Vooraf</vt:lpstr>
      <vt:lpstr>Organisatiekenmerken</vt:lpstr>
      <vt:lpstr>Balans</vt:lpstr>
      <vt:lpstr>Resultatenrekening</vt:lpstr>
      <vt:lpstr>Toelichting resultaat</vt:lpstr>
      <vt:lpstr>Resultaatsverwerking</vt:lpstr>
      <vt:lpstr>Werknemers</vt:lpstr>
      <vt:lpstr>Samenvatting</vt:lpstr>
      <vt:lpstr>Keuzelijsten</vt:lpstr>
      <vt:lpstr>Controleblad</vt:lpstr>
      <vt:lpstr>Balans!Afdrukbereik</vt:lpstr>
      <vt:lpstr>Controleblad!Afdrukbereik</vt:lpstr>
      <vt:lpstr>Organisatiekenmerken!Afdrukbereik</vt:lpstr>
      <vt:lpstr>'Toelichting resultaat'!Afdrukbereik</vt:lpstr>
      <vt:lpstr>Werknemers!Afdrukbereik</vt:lpstr>
      <vt:lpstr>Datum_beleidsperiode_begin</vt:lpstr>
      <vt:lpstr>Datum_beleidsperiode_einde</vt:lpstr>
      <vt:lpstr>Datum_deadline</vt:lpstr>
      <vt:lpstr>Datum_vervaldatum</vt:lpstr>
      <vt:lpstr>Datum_werkingsjaar</vt:lpstr>
      <vt:lpstr>lstRechtsvorm</vt:lpstr>
      <vt:lpstr>lstStructuurWerking</vt:lpstr>
      <vt:lpstr>Rechtsvorm</vt:lpstr>
      <vt:lpstr>Sjabloon_fase</vt:lpstr>
      <vt:lpstr>Sjabloon_status</vt:lpstr>
      <vt:lpstr>Sjabloon_subsidiesoort</vt:lpstr>
      <vt:lpstr>Sjabloonversie</vt:lpstr>
      <vt:lpstr>Structuur_werking</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Perz, Andrzej</dc:creator>
  <cp:lastModifiedBy>Alloo Kari</cp:lastModifiedBy>
  <cp:lastPrinted>2020-03-25T06:22:19Z</cp:lastPrinted>
  <dcterms:created xsi:type="dcterms:W3CDTF">2019-12-10T09:07:32Z</dcterms:created>
  <dcterms:modified xsi:type="dcterms:W3CDTF">2024-12-20T13:48:06Z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0x010100EC82BC53B399E8468685C583C01D95C7</vt:lpwstr>
  </property>
</Properties>
</file>