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codeName="ThisWorkbook"/>
  <mc:AlternateContent xmlns:mc="http://schemas.openxmlformats.org/markup-compatibility/2006">
    <mc:Choice Requires="x15">
      <x15ac:absPath xmlns:x15ac="http://schemas.microsoft.com/office/spreadsheetml/2010/11/ac" url="https://vlaamseoverheid-my.sharepoint.com/personal/andrzej_perz_vlaanderen_be/Documents/Documents/Sjablonenontwikkeling/Master/"/>
    </mc:Choice>
  </mc:AlternateContent>
  <xr:revisionPtr revIDLastSave="2116" documentId="6_{A69993EE-E3DC-4328-92B3-AE2F5C059419}" xr6:coauthVersionLast="47" xr6:coauthVersionMax="47" xr10:uidLastSave="{DF847153-B723-4F56-B958-61A34BE146D5}"/>
  <workbookProtection workbookAlgorithmName="SHA-512" workbookHashValue="c4yM02uqaaCD23w0l7b1A91kSHlflqzSDaIoldC2nPynIySLpTNJIwOxZY/qWm3zY8rBpJ+Ji0HwrTFBvcoAPQ==" workbookSaltValue="HG0BKi4BKnQxnUJTEJfk+g==" workbookSpinCount="100000" lockStructure="1"/>
  <bookViews>
    <workbookView xWindow="-110" yWindow="-110" windowWidth="38620" windowHeight="21100" tabRatio="682" xr2:uid="{60CBF3CA-1878-49D0-9FC5-BD45C5885210}"/>
  </bookViews>
  <sheets>
    <sheet name="Vooraf" sheetId="28" r:id="rId1"/>
    <sheet name="Balans" sheetId="60" r:id="rId2"/>
    <sheet name="Toelichting balans" sheetId="65" r:id="rId3"/>
    <sheet name="Resultatenrekening" sheetId="66" r:id="rId4"/>
    <sheet name="Toelichting resultaat" sheetId="53" r:id="rId5"/>
    <sheet name="Resultaatsverwerking en reserve" sheetId="67" r:id="rId6"/>
    <sheet name="Begroting" sheetId="68" r:id="rId7"/>
    <sheet name="Werknemers met RSZ" sheetId="59" r:id="rId8"/>
    <sheet name="Samenvatting" sheetId="36" r:id="rId9"/>
    <sheet name="Keuzelijsten" sheetId="58" state="hidden" r:id="rId10"/>
    <sheet name="Controleblad" sheetId="11" state="hidden" r:id="rId11"/>
  </sheets>
  <definedNames>
    <definedName name="_xlnm._FilterDatabase" localSheetId="1" hidden="1">Balans!$A$4:$CE$100</definedName>
    <definedName name="_xlnm._FilterDatabase" localSheetId="6" hidden="1">Begroting!$A$4:$CB$156</definedName>
    <definedName name="_xlnm._FilterDatabase" localSheetId="9" hidden="1">Keuzelijsten!$L$2:$L$5</definedName>
    <definedName name="_xlnm._FilterDatabase" localSheetId="5" hidden="1">'Resultaatsverwerking en reserve'!$A$4:$AY$34</definedName>
    <definedName name="_xlnm._FilterDatabase" localSheetId="3" hidden="1">Resultatenrekening!$A$4:$CD$156</definedName>
    <definedName name="_xlnm._FilterDatabase" localSheetId="2" hidden="1">'Toelichting balans'!$A$4:$AE$13</definedName>
    <definedName name="_xlnm._FilterDatabase" localSheetId="4" hidden="1">'Toelichting resultaat'!$A$4:$AG$19</definedName>
    <definedName name="_xlnm._FilterDatabase" localSheetId="7" hidden="1">'Werknemers met RSZ'!$A$4:$BA$453</definedName>
    <definedName name="_xlnm.Print_Area" localSheetId="10">Controleblad!$A$1:$K$7</definedName>
    <definedName name="_xlnm.Print_Area" localSheetId="5">'Resultaatsverwerking en reserve'!$A$2:$AY$33</definedName>
    <definedName name="_xlnm.Print_Area" localSheetId="2">'Toelichting balans'!$A$2:$AE$14</definedName>
    <definedName name="_xlnm.Print_Area" localSheetId="4">'Toelichting resultaat'!$A$3:$W$19</definedName>
    <definedName name="Datum_beleidsperiode">YEAR(Controleblad!$D$14)&amp;"–"&amp;YEAR(Controleblad!$D$15)</definedName>
    <definedName name="Datum_beleidsperiode_begin">Controleblad!$D$14</definedName>
    <definedName name="Datum_beleidsperiode_einde">Controleblad!$D$15</definedName>
    <definedName name="Datum_deadline">Controleblad!$D$19</definedName>
    <definedName name="Datum_vervaldatum">Controleblad!$D$20</definedName>
    <definedName name="Datum_werkingsjaar">Controleblad!$D$16</definedName>
    <definedName name="Datum_werkingsjaar_begin">DATE(Datum_werkingsjaar, 1, 1)</definedName>
    <definedName name="Datum_werkingsjaar_einde">DATE(Datum_werkingsjaar, 12, 31)</definedName>
    <definedName name="Fout_ARP">"Geen andere rechtspersoon aangeduid. Wis gegevens in ARP kolom of vul een andere rechtspersoon in op voorblad"</definedName>
    <definedName name="Fout_blad">"Fouten in het blad"</definedName>
    <definedName name="Fout_datum">"Vul de datum in het correcte formaat in: DD/MM/JJJJ.  "</definedName>
    <definedName name="Fout_geen_gegevens">"Vereiste gegevens ontbreken"</definedName>
    <definedName name="Fout_geen_getal">"Dit is geen getal.  "</definedName>
    <definedName name="Fout_geen_getal_spreiding">"Gebruik enkel cijfers en een komma.  "</definedName>
    <definedName name="Fout_met_rij_enkel">"Fout: controleer rij "</definedName>
    <definedName name="Fout_met_rij_meer">" fouten: controleer rijen "</definedName>
    <definedName name="Fout_motivering">"| Vul je motivering in."</definedName>
    <definedName name="Fout_negatief">"Dit bedrag mag niet negatief zijn.  "</definedName>
    <definedName name="Fout_negatief_spreiding">"Getallen mogen niet negatief zijn.  "</definedName>
    <definedName name="Fout_onvolledig">"Vervolledig:"</definedName>
    <definedName name="Fout_percentage">"| Het getal moet tussen 0 en 100 liggen."</definedName>
    <definedName name="Fout_positief">"Dit bedrag moet negatief zijn.  "</definedName>
    <definedName name="Fout_punt">"Gebruik geen punt. Zet decimalen na een komma.  "</definedName>
    <definedName name="Fout_redundant">" bevat onnodige of foutieve informatie. Laat dit veld leeg of wijzig uw invoer in relevante voorgaande velden.  "</definedName>
    <definedName name="Fout_som">"Controleer de som. Berekend bedrag: "</definedName>
    <definedName name="Fout_verplicht_veld">"| Dit veld is verplicht."</definedName>
    <definedName name="Fout_zonder_rij_enkel">"1 fout gevonden – controleer het blad."</definedName>
    <definedName name="Fout_zonder_rij_meer">" fouten gevonden – controleer het blad."</definedName>
    <definedName name="Info_lege_velden">"Vul minstens één van onderliggende rekeningen in.  "</definedName>
    <definedName name="lstActiviteitType">Keuzelijsten!$A$2:$A$11</definedName>
    <definedName name="lstAmbtenaarFunctieGroep">Keuzelijsten!$R$2:$R$8</definedName>
    <definedName name="lstArbeidsovereenkomstAard">Keuzelijsten!$V$2:$V$5</definedName>
    <definedName name="lstArbeidsovereenkomstJuridischeAard">Keuzelijsten!$W$2:$W$8</definedName>
    <definedName name="lstArbeidsovereenkomstType">Keuzelijsten!$U$2:$U$3</definedName>
    <definedName name="lstBegrotingType">Keuzelijsten!$AA$2:$AA$3</definedName>
    <definedName name="lstGeslacht">Keuzelijsten!$S$2:$S$3</definedName>
    <definedName name="lstNietWerknemerFunctie">Keuzelijsten!$Z$2:$Z$9</definedName>
    <definedName name="lstNietWerknemerRelatietype">Keuzelijsten!$X$2:$X$9</definedName>
    <definedName name="lstNietWerknemerVergoedingswijze">Keuzelijsten!$Y$2:$Y$10</definedName>
    <definedName name="lstOpleidingsniveau">Keuzelijsten!$T$2:$T$5</definedName>
    <definedName name="lstParitairComite">Keuzelijsten!$B$2:$B$16</definedName>
    <definedName name="lstPC121FunctieGroep">Keuzelijsten!$K$2:$K$10</definedName>
    <definedName name="lstPC121Kwalificatie">Keuzelijsten!$C$2:$C$42</definedName>
    <definedName name="lstPC200FunctieGroep">Keuzelijsten!$L$2:$L$5</definedName>
    <definedName name="lstPC200Kwalificatie">Keuzelijsten!$D$2:$D$5</definedName>
    <definedName name="lstPC218Kwalificatie">Keuzelijsten!$E$2:$E$5</definedName>
    <definedName name="lstPC227FunctieGroep">Keuzelijsten!$N$2:$N$7</definedName>
    <definedName name="lstPC227Kwalificatie">Keuzelijsten!$F$2:$F$7</definedName>
    <definedName name="lstPC302FunctieGroep">Keuzelijsten!$O$2:$O$9</definedName>
    <definedName name="lstPC302Kwalificatie">Keuzelijsten!$G$2:$G$10</definedName>
    <definedName name="lstPC303FunctieGroep">Keuzelijsten!$P$2:$P$12</definedName>
    <definedName name="lstPC303Kwalificatie">Keuzelijsten!$H$2:$H$11</definedName>
    <definedName name="lstPC304FunctieGroep">Keuzelijsten!$Q$2:$Q$6</definedName>
    <definedName name="lstPC304Kwalificatie">Keuzelijsten!$I$2:$I$6</definedName>
    <definedName name="lstPC32901Kwalificatie">Keuzelijsten!$J$2:$J$16</definedName>
    <definedName name="Project_type">Resultatenrekening!$M$2</definedName>
    <definedName name="Project_type_grootschalig">"grootschalig project"</definedName>
    <definedName name="Project_type_kleinschalig">"kleinschalig project"</definedName>
    <definedName name="Sjabloon_fase">Controleblad!$D$18</definedName>
    <definedName name="Sjabloon_status">Controleblad!$D$21</definedName>
    <definedName name="Sjabloon_subsidiesoort">Controleblad!$D$17</definedName>
    <definedName name="Sjabloonversie">Controleblad!$D$2</definedName>
    <definedName name="Structuur_werking">Resultatenrekening!$M$2</definedName>
    <definedName name="Structuur_werking_dubbel">"Circus-werking + andere werking"</definedName>
    <definedName name="Structuur_werking_enkel">"enkel Circus-werking"</definedName>
    <definedName name="Titel">Vooraf!$C$4</definedName>
    <definedName name="Waarschuwing_1">"Fout in rij "</definedName>
    <definedName name="Waarschuwing_2">" kan invloed hebben op de berekening.  "</definedName>
    <definedName name="Waarschuwing_afwijking">"Het begrote bedrag voor 2020 wijkt meer dan 25% af van het bedrag uit 2019. Motiveer op het blad 'Motivering'.  "</definedName>
    <definedName name="Waarschuwing_legacy">"Fout in één of meerdere onderliggende rekeningen kan invloed hebben op de berekening.  "</definedName>
    <definedName name="Watermark_aanmaning">"De deadline voor de indiening van dit sjabloon van "&amp;TEXT(Datum_deadline, "d mmmm jjjj")&amp;" is gepasseerd. Indien u een uitstel heeft gevraagd, volg dan individuele afspraken met DCJM."</definedName>
    <definedName name="Watermark_test">"Dit sjabloon dient enkel voor testdoeleinden. De definitieve versie kan hiervan afwijken. Niet gebruiken bij de echte verantwoording!"</definedName>
    <definedName name="Watermark_vervallen">"Dit sjabloon is vervallen op "&amp;TEXT(Datum_vervaldatum, "d mmmm jjjj")&amp;". Bezoek vlaanderen.be/cjm/nl/subsidiewijzer om actuele subsidies op te zoeken."</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2" i="67" l="1"/>
  <c r="M90" i="60"/>
  <c r="BI2" i="66"/>
  <c r="AZ4" i="66" l="1"/>
  <c r="AY4" i="66"/>
  <c r="M4" i="68" l="1"/>
  <c r="N4" i="68"/>
  <c r="O4" i="68"/>
  <c r="O4" i="66"/>
  <c r="N4" i="66"/>
  <c r="M4" i="66"/>
  <c r="AU6" i="60"/>
  <c r="AV6" i="60"/>
  <c r="AU7" i="60"/>
  <c r="AV7" i="60"/>
  <c r="AU8" i="60"/>
  <c r="AV8" i="60"/>
  <c r="AU9" i="60"/>
  <c r="AV9" i="60"/>
  <c r="AU10" i="60"/>
  <c r="AV10" i="60"/>
  <c r="AU11" i="60"/>
  <c r="AV11" i="60"/>
  <c r="AU12" i="60"/>
  <c r="AV12" i="60"/>
  <c r="AU13" i="60"/>
  <c r="AV13" i="60"/>
  <c r="AU14" i="60"/>
  <c r="AV14" i="60"/>
  <c r="AU15" i="60"/>
  <c r="AV15" i="60"/>
  <c r="AU16" i="60"/>
  <c r="AV16" i="60"/>
  <c r="AU17" i="60"/>
  <c r="AV17" i="60"/>
  <c r="AU18" i="60"/>
  <c r="AV18" i="60"/>
  <c r="AU19" i="60"/>
  <c r="AV19" i="60"/>
  <c r="AU20" i="60"/>
  <c r="AV20" i="60"/>
  <c r="AU21" i="60"/>
  <c r="AV21" i="60"/>
  <c r="AU22" i="60"/>
  <c r="AV22" i="60"/>
  <c r="AU23" i="60"/>
  <c r="AV23" i="60"/>
  <c r="AU24" i="60"/>
  <c r="AV24" i="60"/>
  <c r="AU25" i="60"/>
  <c r="AV25" i="60"/>
  <c r="AU26" i="60"/>
  <c r="AV26" i="60"/>
  <c r="AU27" i="60"/>
  <c r="AV27" i="60"/>
  <c r="AU28" i="60"/>
  <c r="AV28" i="60"/>
  <c r="AU29" i="60"/>
  <c r="AV29" i="60"/>
  <c r="AU30" i="60"/>
  <c r="AV30" i="60"/>
  <c r="AU31" i="60"/>
  <c r="AV31" i="60"/>
  <c r="AU32" i="60"/>
  <c r="AV32" i="60"/>
  <c r="AU33" i="60"/>
  <c r="AV33" i="60"/>
  <c r="AU34" i="60"/>
  <c r="AV34" i="60"/>
  <c r="AU35" i="60"/>
  <c r="AV35" i="60"/>
  <c r="AU36" i="60"/>
  <c r="AV36" i="60"/>
  <c r="AU37" i="60"/>
  <c r="AV37" i="60"/>
  <c r="AV38" i="60"/>
  <c r="AU39" i="60"/>
  <c r="AV39" i="60"/>
  <c r="AU40" i="60"/>
  <c r="AV40" i="60"/>
  <c r="AU41" i="60"/>
  <c r="AV41" i="60"/>
  <c r="AU42" i="60"/>
  <c r="AV42" i="60"/>
  <c r="AU43" i="60"/>
  <c r="AV43" i="60"/>
  <c r="AU44" i="60"/>
  <c r="AV44" i="60"/>
  <c r="AU45" i="60"/>
  <c r="AV45" i="60"/>
  <c r="AU46" i="60"/>
  <c r="AV46" i="60"/>
  <c r="AU47" i="60"/>
  <c r="AV47" i="60"/>
  <c r="AU48" i="60"/>
  <c r="AV48" i="60"/>
  <c r="AU49" i="60"/>
  <c r="AV49" i="60"/>
  <c r="AU50" i="60"/>
  <c r="AV50" i="60"/>
  <c r="AU51" i="60"/>
  <c r="AV51" i="60"/>
  <c r="AU52" i="60"/>
  <c r="AV52" i="60"/>
  <c r="AU53" i="60"/>
  <c r="AV53" i="60"/>
  <c r="AU54" i="60"/>
  <c r="AV54" i="60"/>
  <c r="AU55" i="60"/>
  <c r="AV55" i="60"/>
  <c r="AU56" i="60"/>
  <c r="AV56" i="60"/>
  <c r="AU57" i="60"/>
  <c r="AV57" i="60"/>
  <c r="AU58" i="60"/>
  <c r="AV58" i="60"/>
  <c r="AU59" i="60"/>
  <c r="AV59" i="60"/>
  <c r="AU60" i="60"/>
  <c r="AV60" i="60"/>
  <c r="AU61" i="60"/>
  <c r="AV61" i="60"/>
  <c r="AU62" i="60"/>
  <c r="AV62" i="60"/>
  <c r="AU63" i="60"/>
  <c r="AV63" i="60"/>
  <c r="AU64" i="60"/>
  <c r="AV64" i="60"/>
  <c r="AU65" i="60"/>
  <c r="AV65" i="60"/>
  <c r="AU66" i="60"/>
  <c r="AV66" i="60"/>
  <c r="AU67" i="60"/>
  <c r="AV67" i="60"/>
  <c r="AU68" i="60"/>
  <c r="AV68" i="60"/>
  <c r="AU69" i="60"/>
  <c r="AV69" i="60"/>
  <c r="AU70" i="60"/>
  <c r="AV70" i="60"/>
  <c r="AU71" i="60"/>
  <c r="AV71" i="60"/>
  <c r="AU72" i="60"/>
  <c r="AV72" i="60"/>
  <c r="AU73" i="60"/>
  <c r="AV73" i="60"/>
  <c r="AU74" i="60"/>
  <c r="AV74" i="60"/>
  <c r="AU75" i="60"/>
  <c r="AV75" i="60"/>
  <c r="AU76" i="60"/>
  <c r="AV76" i="60"/>
  <c r="AU77" i="60"/>
  <c r="AV77" i="60"/>
  <c r="AU78" i="60"/>
  <c r="AV78" i="60"/>
  <c r="AU79" i="60"/>
  <c r="AV79" i="60"/>
  <c r="AU80" i="60"/>
  <c r="AV80" i="60"/>
  <c r="AU81" i="60"/>
  <c r="AV81" i="60"/>
  <c r="AU82" i="60"/>
  <c r="AV82" i="60"/>
  <c r="AU83" i="60"/>
  <c r="AV83" i="60"/>
  <c r="AU84" i="60"/>
  <c r="AV84" i="60"/>
  <c r="AU85" i="60"/>
  <c r="AV85" i="60"/>
  <c r="AU86" i="60"/>
  <c r="AV86" i="60"/>
  <c r="AU87" i="60"/>
  <c r="AV87" i="60"/>
  <c r="AU88" i="60"/>
  <c r="AV88" i="60"/>
  <c r="AU89" i="60"/>
  <c r="AV89" i="60"/>
  <c r="AU90" i="60"/>
  <c r="AV90" i="60"/>
  <c r="AU91" i="60"/>
  <c r="AV91" i="60"/>
  <c r="AU92" i="60"/>
  <c r="AV92" i="60"/>
  <c r="AU93" i="60"/>
  <c r="AV93" i="60"/>
  <c r="AU94" i="60"/>
  <c r="AV94" i="60"/>
  <c r="AU95" i="60"/>
  <c r="AV95" i="60"/>
  <c r="AU96" i="60"/>
  <c r="AV96" i="60"/>
  <c r="AU97" i="60"/>
  <c r="AV97" i="60"/>
  <c r="AU98" i="60"/>
  <c r="AV98" i="60"/>
  <c r="AU99" i="60"/>
  <c r="AV99" i="60"/>
  <c r="AU100" i="60"/>
  <c r="AV100" i="60"/>
  <c r="AV5" i="60"/>
  <c r="AU5" i="60"/>
  <c r="AV4" i="60"/>
  <c r="AU4" i="60"/>
  <c r="M6" i="65"/>
  <c r="M7" i="65"/>
  <c r="M8" i="65"/>
  <c r="M10" i="65"/>
  <c r="M12" i="65"/>
  <c r="M13" i="65"/>
  <c r="AD3" i="66" a="1"/>
  <c r="AD3" i="66" s="1"/>
  <c r="AD3" i="68" a="1"/>
  <c r="AD3" i="68" s="1"/>
  <c r="M2" i="68"/>
  <c r="BG2" i="68" s="1"/>
  <c r="B2" i="68"/>
  <c r="AI158" i="68" a="1"/>
  <c r="AI158" i="68" s="1"/>
  <c r="AH158" i="68" a="1"/>
  <c r="AH158" i="68" s="1"/>
  <c r="AG158" i="68" a="1"/>
  <c r="AG158" i="68" s="1"/>
  <c r="AN156" i="68"/>
  <c r="BD156" i="68" s="1"/>
  <c r="AM156" i="68"/>
  <c r="BC155" i="68"/>
  <c r="AN155" i="68"/>
  <c r="BD155" i="68" s="1"/>
  <c r="AM155" i="68"/>
  <c r="M155" i="68"/>
  <c r="BC154" i="68"/>
  <c r="AN154" i="68"/>
  <c r="BD154" i="68" s="1"/>
  <c r="AM154" i="68"/>
  <c r="M154" i="68"/>
  <c r="AN153" i="68"/>
  <c r="AM153" i="68"/>
  <c r="AN152" i="68"/>
  <c r="BD152" i="68" s="1"/>
  <c r="AM152" i="68"/>
  <c r="M152" i="68"/>
  <c r="AN151" i="68"/>
  <c r="BD151" i="68" s="1"/>
  <c r="AM151" i="68"/>
  <c r="M151" i="68"/>
  <c r="AN150" i="68"/>
  <c r="AM150" i="68"/>
  <c r="AC150" i="68"/>
  <c r="AB150" i="68"/>
  <c r="O150" i="68"/>
  <c r="N150" i="68"/>
  <c r="M150" i="68" s="1"/>
  <c r="BC149" i="68"/>
  <c r="AN149" i="68"/>
  <c r="BD149" i="68" s="1"/>
  <c r="AM149" i="68"/>
  <c r="M149" i="68"/>
  <c r="BC148" i="68"/>
  <c r="AN148" i="68"/>
  <c r="BD148" i="68" s="1"/>
  <c r="AM148" i="68"/>
  <c r="M148" i="68"/>
  <c r="C147" i="68"/>
  <c r="AM147" i="68" s="1"/>
  <c r="AM146" i="68"/>
  <c r="AN145" i="68" s="1"/>
  <c r="BD145" i="68" s="1"/>
  <c r="M146" i="68"/>
  <c r="BC145" i="68"/>
  <c r="AM145" i="68"/>
  <c r="AN144" i="68" s="1"/>
  <c r="M145" i="68"/>
  <c r="AM144" i="68"/>
  <c r="AN143" i="68" s="1"/>
  <c r="BD143" i="68" s="1"/>
  <c r="M144" i="68"/>
  <c r="BC143" i="68"/>
  <c r="AM143" i="68"/>
  <c r="AN142" i="68" s="1"/>
  <c r="M143" i="68"/>
  <c r="AM142" i="68"/>
  <c r="O142" i="68"/>
  <c r="N142" i="68"/>
  <c r="M142" i="68"/>
  <c r="AN141" i="68"/>
  <c r="AM141" i="68"/>
  <c r="O141" i="68"/>
  <c r="M141" i="68" s="1"/>
  <c r="N141" i="68"/>
  <c r="AM140" i="68"/>
  <c r="M140" i="68"/>
  <c r="AM139" i="68"/>
  <c r="M139" i="68"/>
  <c r="AM138" i="68"/>
  <c r="AN137" i="68" s="1"/>
  <c r="BC137" i="68" s="1"/>
  <c r="M138" i="68"/>
  <c r="AM137" i="68"/>
  <c r="M137" i="68"/>
  <c r="AM136" i="68"/>
  <c r="AN135" i="68" s="1"/>
  <c r="O136" i="68"/>
  <c r="O135" i="68" s="1"/>
  <c r="N136" i="68"/>
  <c r="AM135" i="68"/>
  <c r="AN134" i="68" s="1"/>
  <c r="BD134" i="68" s="1"/>
  <c r="BC134" i="68"/>
  <c r="AM134" i="68"/>
  <c r="AM133" i="68"/>
  <c r="M133" i="68"/>
  <c r="AM132" i="68"/>
  <c r="M132" i="68"/>
  <c r="AM131" i="68"/>
  <c r="AN130" i="68" s="1"/>
  <c r="M131" i="68"/>
  <c r="AM130" i="68"/>
  <c r="M130" i="68"/>
  <c r="AN129" i="68"/>
  <c r="BC129" i="68" s="1"/>
  <c r="AM129" i="68"/>
  <c r="M129" i="68"/>
  <c r="AM128" i="68"/>
  <c r="M128" i="68"/>
  <c r="AM127" i="68"/>
  <c r="AN126" i="68" s="1"/>
  <c r="BD126" i="68" s="1"/>
  <c r="M127" i="68"/>
  <c r="BC126" i="68"/>
  <c r="AM126" i="68"/>
  <c r="M126" i="68"/>
  <c r="AM125" i="68"/>
  <c r="M125" i="68"/>
  <c r="AM124" i="68"/>
  <c r="AN123" i="68" s="1"/>
  <c r="BD123" i="68" s="1"/>
  <c r="M124" i="68"/>
  <c r="AM123" i="68"/>
  <c r="M123" i="68"/>
  <c r="AM122" i="68"/>
  <c r="O122" i="68"/>
  <c r="N122" i="68"/>
  <c r="M122" i="68"/>
  <c r="AM121" i="68"/>
  <c r="AN120" i="68" s="1"/>
  <c r="M121" i="68"/>
  <c r="AM120" i="68"/>
  <c r="M120" i="68"/>
  <c r="AM119" i="68"/>
  <c r="AN118" i="68" s="1"/>
  <c r="BC118" i="68" s="1"/>
  <c r="M119" i="68"/>
  <c r="BD118" i="68"/>
  <c r="AM118" i="68"/>
  <c r="M118" i="68"/>
  <c r="AN117" i="68"/>
  <c r="AM117" i="68"/>
  <c r="M117" i="68"/>
  <c r="AM116" i="68"/>
  <c r="M116" i="68"/>
  <c r="AM115" i="68"/>
  <c r="AN114" i="68" s="1"/>
  <c r="M115" i="68"/>
  <c r="AM114" i="68"/>
  <c r="AN113" i="68" s="1"/>
  <c r="M114" i="68"/>
  <c r="AM113" i="68"/>
  <c r="M113" i="68"/>
  <c r="AN112" i="68"/>
  <c r="BD112" i="68" s="1"/>
  <c r="AM112" i="68"/>
  <c r="M112" i="68"/>
  <c r="AM111" i="68"/>
  <c r="M111" i="68"/>
  <c r="AM110" i="68"/>
  <c r="M110" i="68"/>
  <c r="AM109" i="68"/>
  <c r="AN108" i="68" s="1"/>
  <c r="O109" i="68"/>
  <c r="N109" i="68"/>
  <c r="M109" i="68" s="1"/>
  <c r="AM108" i="68"/>
  <c r="M108" i="68"/>
  <c r="AM107" i="68"/>
  <c r="AN107" i="68" s="1"/>
  <c r="M107" i="68"/>
  <c r="AM106" i="68"/>
  <c r="AN106" i="68" s="1"/>
  <c r="O106" i="68"/>
  <c r="N106" i="68"/>
  <c r="M106" i="68" s="1"/>
  <c r="BC105" i="68"/>
  <c r="AN105" i="68"/>
  <c r="BD105" i="68" s="1"/>
  <c r="AM105" i="68"/>
  <c r="M105" i="68"/>
  <c r="BC104" i="68"/>
  <c r="AN104" i="68"/>
  <c r="BD104" i="68" s="1"/>
  <c r="AM104" i="68"/>
  <c r="M104" i="68"/>
  <c r="AN103" i="68"/>
  <c r="AM103" i="68"/>
  <c r="O103" i="68"/>
  <c r="N103" i="68"/>
  <c r="BC102" i="68"/>
  <c r="AN102" i="68"/>
  <c r="BD102" i="68" s="1"/>
  <c r="AM102" i="68"/>
  <c r="M102" i="68"/>
  <c r="BC101" i="68"/>
  <c r="AN101" i="68"/>
  <c r="BD101" i="68" s="1"/>
  <c r="AM101" i="68"/>
  <c r="M101" i="68"/>
  <c r="AM100" i="68"/>
  <c r="N100" i="68"/>
  <c r="AM99" i="68"/>
  <c r="AN99" i="68" s="1"/>
  <c r="M99" i="68"/>
  <c r="AN98" i="68"/>
  <c r="AM98" i="68"/>
  <c r="M98" i="68"/>
  <c r="AN97" i="68"/>
  <c r="AM97" i="68"/>
  <c r="M97" i="68"/>
  <c r="AN96" i="68"/>
  <c r="AM96" i="68"/>
  <c r="O96" i="68"/>
  <c r="N96" i="68"/>
  <c r="M96" i="68" s="1"/>
  <c r="AN95" i="68"/>
  <c r="BD95" i="68" s="1"/>
  <c r="AM95" i="68"/>
  <c r="M95" i="68"/>
  <c r="AN94" i="68"/>
  <c r="BD94" i="68" s="1"/>
  <c r="AM94" i="68"/>
  <c r="M94" i="68"/>
  <c r="AN93" i="68"/>
  <c r="BD93" i="68" s="1"/>
  <c r="AM93" i="68"/>
  <c r="M93" i="68"/>
  <c r="AN92" i="68"/>
  <c r="BD92" i="68" s="1"/>
  <c r="AM92" i="68"/>
  <c r="M92" i="68"/>
  <c r="AN91" i="68"/>
  <c r="AM91" i="68"/>
  <c r="O91" i="68"/>
  <c r="N91" i="68"/>
  <c r="M91" i="68" s="1"/>
  <c r="AM90" i="68"/>
  <c r="AN90" i="68" s="1"/>
  <c r="M90" i="68"/>
  <c r="AM89" i="68"/>
  <c r="AN88" i="68" s="1"/>
  <c r="M89" i="68"/>
  <c r="AM88" i="68"/>
  <c r="O88" i="68"/>
  <c r="N88" i="68"/>
  <c r="M88" i="68" s="1"/>
  <c r="AN87" i="68"/>
  <c r="AM87" i="68"/>
  <c r="AN86" i="68"/>
  <c r="BD86" i="68" s="1"/>
  <c r="AM86" i="68"/>
  <c r="M86" i="68"/>
  <c r="AN85" i="68"/>
  <c r="BD85" i="68" s="1"/>
  <c r="AM85" i="68"/>
  <c r="M85" i="68"/>
  <c r="AN84" i="68"/>
  <c r="AM84" i="68"/>
  <c r="O84" i="68"/>
  <c r="N84" i="68"/>
  <c r="AM83" i="68"/>
  <c r="AM82" i="68"/>
  <c r="M82" i="68"/>
  <c r="AM81" i="68"/>
  <c r="M81" i="68"/>
  <c r="AM80" i="68"/>
  <c r="M80" i="68"/>
  <c r="AM79" i="68"/>
  <c r="AN78" i="68" s="1"/>
  <c r="M79" i="68"/>
  <c r="AM78" i="68"/>
  <c r="M78" i="68"/>
  <c r="AM77" i="68"/>
  <c r="M77" i="68"/>
  <c r="AM76" i="68"/>
  <c r="AN75" i="68" s="1"/>
  <c r="M76" i="68"/>
  <c r="AM75" i="68"/>
  <c r="M75" i="68"/>
  <c r="AM74" i="68"/>
  <c r="AN73" i="68" s="1"/>
  <c r="O74" i="68"/>
  <c r="N74" i="68"/>
  <c r="AM73" i="68"/>
  <c r="M73" i="68"/>
  <c r="AN72" i="68"/>
  <c r="AM72" i="68"/>
  <c r="M72" i="68"/>
  <c r="AN71" i="68"/>
  <c r="AM71" i="68"/>
  <c r="M71" i="68"/>
  <c r="AN70" i="68"/>
  <c r="AM70" i="68"/>
  <c r="M70" i="68"/>
  <c r="AN69" i="68"/>
  <c r="AM69" i="68"/>
  <c r="M69" i="68"/>
  <c r="AN68" i="68"/>
  <c r="AM68" i="68"/>
  <c r="M68" i="68"/>
  <c r="AN67" i="68"/>
  <c r="AM67" i="68"/>
  <c r="M67" i="68"/>
  <c r="AN66" i="68"/>
  <c r="AM66" i="68"/>
  <c r="M66" i="68"/>
  <c r="AN65" i="68"/>
  <c r="AM65" i="68"/>
  <c r="M65" i="68"/>
  <c r="AN64" i="68"/>
  <c r="AM64" i="68"/>
  <c r="M64" i="68"/>
  <c r="AN63" i="68"/>
  <c r="AM63" i="68"/>
  <c r="M63" i="68"/>
  <c r="AN62" i="68"/>
  <c r="AM62" i="68"/>
  <c r="M62" i="68"/>
  <c r="AM61" i="68"/>
  <c r="AN61" i="68" s="1"/>
  <c r="M61" i="68"/>
  <c r="AM60" i="68"/>
  <c r="M60" i="68"/>
  <c r="AN59" i="68"/>
  <c r="AM59" i="68"/>
  <c r="AN58" i="68" s="1"/>
  <c r="O59" i="68"/>
  <c r="O58" i="68" s="1"/>
  <c r="N59" i="68"/>
  <c r="AM58" i="68"/>
  <c r="N58" i="68"/>
  <c r="M58" i="68" s="1"/>
  <c r="AM57" i="68"/>
  <c r="M57" i="68"/>
  <c r="AM56" i="68"/>
  <c r="AN55" i="68" s="1"/>
  <c r="M56" i="68"/>
  <c r="AM55" i="68"/>
  <c r="AN54" i="68" s="1"/>
  <c r="BC54" i="68" s="1"/>
  <c r="M55" i="68"/>
  <c r="BD54" i="68"/>
  <c r="AM54" i="68"/>
  <c r="AN53" i="68" s="1"/>
  <c r="BC53" i="68" s="1"/>
  <c r="M54" i="68"/>
  <c r="AM53" i="68"/>
  <c r="M53" i="68"/>
  <c r="AN52" i="68"/>
  <c r="AM52" i="68"/>
  <c r="AN51" i="68" s="1"/>
  <c r="BC51" i="68" s="1"/>
  <c r="M52" i="68"/>
  <c r="AM51" i="68"/>
  <c r="M51" i="68"/>
  <c r="AM50" i="68"/>
  <c r="O50" i="68"/>
  <c r="N50" i="68"/>
  <c r="AN49" i="68"/>
  <c r="BD49" i="68" s="1"/>
  <c r="AM49" i="68"/>
  <c r="M49" i="68"/>
  <c r="AN48" i="68"/>
  <c r="BD48" i="68" s="1"/>
  <c r="AM48" i="68"/>
  <c r="M48" i="68"/>
  <c r="AN47" i="68"/>
  <c r="BD47" i="68" s="1"/>
  <c r="AM47" i="68"/>
  <c r="M47" i="68"/>
  <c r="AN46" i="68"/>
  <c r="BD46" i="68" s="1"/>
  <c r="AM46" i="68"/>
  <c r="M46" i="68"/>
  <c r="AN45" i="68"/>
  <c r="BD45" i="68" s="1"/>
  <c r="AM45" i="68"/>
  <c r="M45" i="68"/>
  <c r="AN44" i="68"/>
  <c r="BD44" i="68" s="1"/>
  <c r="AM44" i="68"/>
  <c r="M44" i="68"/>
  <c r="AN43" i="68"/>
  <c r="BD43" i="68" s="1"/>
  <c r="AM43" i="68"/>
  <c r="M43" i="68"/>
  <c r="AN42" i="68"/>
  <c r="BD42" i="68" s="1"/>
  <c r="AM42" i="68"/>
  <c r="M42" i="68"/>
  <c r="AN41" i="68"/>
  <c r="BD41" i="68" s="1"/>
  <c r="AM41" i="68"/>
  <c r="M41" i="68"/>
  <c r="AN40" i="68"/>
  <c r="AM40" i="68"/>
  <c r="O40" i="68"/>
  <c r="N40" i="68"/>
  <c r="M40" i="68" s="1"/>
  <c r="AM39" i="68"/>
  <c r="M39" i="68"/>
  <c r="AM38" i="68"/>
  <c r="M38" i="68"/>
  <c r="AM37" i="68"/>
  <c r="AN33" i="68" s="1"/>
  <c r="AN36" i="68"/>
  <c r="AM36" i="68"/>
  <c r="M36" i="68"/>
  <c r="AN35" i="68"/>
  <c r="AM35" i="68"/>
  <c r="M35" i="68"/>
  <c r="AN34" i="68"/>
  <c r="AM34" i="68"/>
  <c r="M34" i="68"/>
  <c r="AM33" i="68"/>
  <c r="AN32" i="68" s="1"/>
  <c r="AM32" i="68"/>
  <c r="M32" i="68"/>
  <c r="AM31" i="68"/>
  <c r="AN31" i="68" s="1"/>
  <c r="M31" i="68"/>
  <c r="AM30" i="68"/>
  <c r="AN30" i="68" s="1"/>
  <c r="M30" i="68"/>
  <c r="AM29" i="68"/>
  <c r="AN29" i="68" s="1"/>
  <c r="M29" i="68"/>
  <c r="AM28" i="68"/>
  <c r="AN27" i="68" s="1"/>
  <c r="M28" i="68"/>
  <c r="AM27" i="68"/>
  <c r="AN26" i="68" s="1"/>
  <c r="M27" i="68"/>
  <c r="AM26" i="68"/>
  <c r="O26" i="68"/>
  <c r="N26" i="68"/>
  <c r="AN25" i="68"/>
  <c r="BD25" i="68" s="1"/>
  <c r="AM25" i="68"/>
  <c r="M25" i="68"/>
  <c r="AN24" i="68"/>
  <c r="BD24" i="68" s="1"/>
  <c r="AM24" i="68"/>
  <c r="M24" i="68"/>
  <c r="AN23" i="68"/>
  <c r="BD23" i="68" s="1"/>
  <c r="AM23" i="68"/>
  <c r="M23" i="68"/>
  <c r="AN22" i="68"/>
  <c r="AM22" i="68"/>
  <c r="AN21" i="68" s="1"/>
  <c r="BD21" i="68" s="1"/>
  <c r="O22" i="68"/>
  <c r="M22" i="68" s="1"/>
  <c r="N22" i="68"/>
  <c r="BC21" i="68"/>
  <c r="AM21" i="68"/>
  <c r="M21" i="68"/>
  <c r="AM20" i="68"/>
  <c r="AN19" i="68" s="1"/>
  <c r="M20" i="68"/>
  <c r="AM19" i="68"/>
  <c r="O19" i="68"/>
  <c r="N19" i="68"/>
  <c r="AM18" i="68"/>
  <c r="AN17" i="68" s="1"/>
  <c r="BD17" i="68" s="1"/>
  <c r="O18" i="68"/>
  <c r="BC17" i="68"/>
  <c r="AM17" i="68"/>
  <c r="AN16" i="68" s="1"/>
  <c r="BD16" i="68" s="1"/>
  <c r="M17" i="68"/>
  <c r="BC16" i="68"/>
  <c r="AM16" i="68"/>
  <c r="AN15" i="68" s="1"/>
  <c r="BD15" i="68" s="1"/>
  <c r="M16" i="68"/>
  <c r="BC15" i="68"/>
  <c r="AM15" i="68"/>
  <c r="AN14" i="68" s="1"/>
  <c r="BD14" i="68" s="1"/>
  <c r="M15" i="68"/>
  <c r="AM14" i="68"/>
  <c r="AN13" i="68" s="1"/>
  <c r="M14" i="68"/>
  <c r="AM13" i="68"/>
  <c r="O13" i="68"/>
  <c r="N13" i="68"/>
  <c r="M13" i="68"/>
  <c r="BD12" i="68"/>
  <c r="AN12" i="68"/>
  <c r="BC12" i="68" s="1"/>
  <c r="AM12" i="68"/>
  <c r="M12" i="68"/>
  <c r="AM11" i="68"/>
  <c r="AN11" i="68" s="1"/>
  <c r="M11" i="68"/>
  <c r="AN10" i="68"/>
  <c r="BD10" i="68" s="1"/>
  <c r="AM10" i="68"/>
  <c r="AN9" i="68" s="1"/>
  <c r="M10" i="68"/>
  <c r="AM9" i="68"/>
  <c r="O9" i="68"/>
  <c r="N9" i="68"/>
  <c r="M9" i="68"/>
  <c r="BD8" i="68"/>
  <c r="BC8" i="68"/>
  <c r="AN8" i="68"/>
  <c r="AM8" i="68"/>
  <c r="M8" i="68"/>
  <c r="AM7" i="68"/>
  <c r="AN7" i="68" s="1"/>
  <c r="O7" i="68"/>
  <c r="O6" i="68" s="1"/>
  <c r="N7" i="68"/>
  <c r="M7" i="68" s="1"/>
  <c r="AM6" i="68"/>
  <c r="AN5" i="68" s="1"/>
  <c r="AM5" i="68"/>
  <c r="BD4" i="68"/>
  <c r="BC4" i="68"/>
  <c r="AZ4" i="68"/>
  <c r="AY4" i="68"/>
  <c r="AX4" i="68"/>
  <c r="AW4" i="68"/>
  <c r="AV4" i="68"/>
  <c r="AU4" i="68"/>
  <c r="AT4" i="68"/>
  <c r="AS4" i="68"/>
  <c r="AR4" i="68"/>
  <c r="AQ4" i="68"/>
  <c r="AP4" i="68"/>
  <c r="AO4" i="68"/>
  <c r="AL4" i="68"/>
  <c r="AK4" i="68"/>
  <c r="AJ4" i="68"/>
  <c r="AI4" i="68"/>
  <c r="AH4" i="68"/>
  <c r="AG4" i="68"/>
  <c r="AF4" i="68"/>
  <c r="AE4" i="68"/>
  <c r="AD4" i="68"/>
  <c r="AC4" i="68"/>
  <c r="AB4" i="68"/>
  <c r="AA4" i="68"/>
  <c r="Z4" i="68"/>
  <c r="N20" i="67"/>
  <c r="N22" i="67" s="1"/>
  <c r="AO22" i="67" s="1"/>
  <c r="AA31" i="67"/>
  <c r="AA30" i="67"/>
  <c r="AA29" i="67"/>
  <c r="AA28" i="67"/>
  <c r="AA13" i="67"/>
  <c r="N4" i="67"/>
  <c r="AJ34" i="67" a="1"/>
  <c r="AJ34" i="67" s="1"/>
  <c r="AX31" i="67"/>
  <c r="AS31" i="67"/>
  <c r="AQ31" i="67"/>
  <c r="AP31" i="67"/>
  <c r="AO31" i="67"/>
  <c r="AN31" i="67"/>
  <c r="AX30" i="67"/>
  <c r="AS30" i="67"/>
  <c r="AQ30" i="67"/>
  <c r="AP30" i="67"/>
  <c r="AO30" i="67"/>
  <c r="AN30" i="67"/>
  <c r="AX29" i="67"/>
  <c r="AS29" i="67"/>
  <c r="AQ29" i="67"/>
  <c r="AP29" i="67"/>
  <c r="AO29" i="67"/>
  <c r="AN29" i="67"/>
  <c r="AX28" i="67"/>
  <c r="AS28" i="67"/>
  <c r="AQ28" i="67"/>
  <c r="AP28" i="67"/>
  <c r="AO28" i="67"/>
  <c r="AN28" i="67"/>
  <c r="AX27" i="67"/>
  <c r="AT27" i="67"/>
  <c r="AS27" i="67"/>
  <c r="AR27" i="67"/>
  <c r="AQ27" i="67"/>
  <c r="AP27" i="67"/>
  <c r="AO27" i="67"/>
  <c r="AN27" i="67"/>
  <c r="AX26" i="67"/>
  <c r="AT26" i="67"/>
  <c r="AS26" i="67"/>
  <c r="AR26" i="67"/>
  <c r="AQ26" i="67"/>
  <c r="AP26" i="67"/>
  <c r="AO26" i="67"/>
  <c r="AN26" i="67"/>
  <c r="AX25" i="67"/>
  <c r="AT25" i="67"/>
  <c r="AS25" i="67"/>
  <c r="AR25" i="67"/>
  <c r="AQ25" i="67"/>
  <c r="AP25" i="67"/>
  <c r="AO25" i="67"/>
  <c r="AN25" i="67"/>
  <c r="AT24" i="67"/>
  <c r="AS24" i="67"/>
  <c r="AR24" i="67"/>
  <c r="AQ24" i="67"/>
  <c r="AP24" i="67"/>
  <c r="AN24" i="67"/>
  <c r="AX23" i="67"/>
  <c r="AT23" i="67"/>
  <c r="AS23" i="67"/>
  <c r="AR23" i="67"/>
  <c r="AQ23" i="67"/>
  <c r="AP23" i="67"/>
  <c r="AN23" i="67"/>
  <c r="AX22" i="67"/>
  <c r="AT22" i="67"/>
  <c r="AS22" i="67"/>
  <c r="AR22" i="67"/>
  <c r="AQ22" i="67"/>
  <c r="AP22" i="67"/>
  <c r="AN22" i="67"/>
  <c r="AX21" i="67"/>
  <c r="AT21" i="67"/>
  <c r="AS21" i="67"/>
  <c r="AR21" i="67"/>
  <c r="AQ21" i="67"/>
  <c r="AP21" i="67"/>
  <c r="AN21" i="67"/>
  <c r="AX20" i="67"/>
  <c r="AT20" i="67"/>
  <c r="AS20" i="67"/>
  <c r="AR20" i="67"/>
  <c r="AQ20" i="67"/>
  <c r="AP20" i="67"/>
  <c r="AN20" i="67"/>
  <c r="AX19" i="67"/>
  <c r="AT19" i="67"/>
  <c r="AS19" i="67"/>
  <c r="AR19" i="67"/>
  <c r="AQ19" i="67"/>
  <c r="AP19" i="67"/>
  <c r="AN19" i="67"/>
  <c r="AX18" i="67"/>
  <c r="AT18" i="67"/>
  <c r="AS18" i="67"/>
  <c r="AR18" i="67"/>
  <c r="AQ18" i="67"/>
  <c r="AP18" i="67"/>
  <c r="AN18" i="67"/>
  <c r="AX17" i="67"/>
  <c r="AT17" i="67"/>
  <c r="AS17" i="67"/>
  <c r="AR17" i="67"/>
  <c r="AQ17" i="67"/>
  <c r="AP17" i="67"/>
  <c r="AN17" i="67"/>
  <c r="AX16" i="67"/>
  <c r="AT16" i="67"/>
  <c r="AS16" i="67"/>
  <c r="AR16" i="67"/>
  <c r="AQ16" i="67"/>
  <c r="AP16" i="67"/>
  <c r="AO16" i="67"/>
  <c r="AN16" i="67"/>
  <c r="AX15" i="67"/>
  <c r="AT15" i="67"/>
  <c r="AS15" i="67"/>
  <c r="AR15" i="67"/>
  <c r="AQ15" i="67"/>
  <c r="AP15" i="67"/>
  <c r="AO15" i="67"/>
  <c r="AN15" i="67"/>
  <c r="AX14" i="67"/>
  <c r="AT14" i="67"/>
  <c r="AS14" i="67"/>
  <c r="AR14" i="67"/>
  <c r="AQ14" i="67"/>
  <c r="AP14" i="67"/>
  <c r="AO14" i="67"/>
  <c r="AN14" i="67"/>
  <c r="AX13" i="67"/>
  <c r="AT13" i="67"/>
  <c r="AR13" i="67"/>
  <c r="AQ13" i="67"/>
  <c r="AN13" i="67"/>
  <c r="AI13" i="67" a="1"/>
  <c r="AI13" i="67" s="1"/>
  <c r="AE13" i="67" a="1"/>
  <c r="AE13" i="67" s="1"/>
  <c r="AS13" i="67" s="1"/>
  <c r="AC13" i="67" a="1"/>
  <c r="AC13" i="67" s="1"/>
  <c r="AX12" i="67"/>
  <c r="AT12" i="67"/>
  <c r="AQ12" i="67"/>
  <c r="AP12" i="67"/>
  <c r="AO12" i="67"/>
  <c r="AN12" i="67"/>
  <c r="AE12" i="67" a="1"/>
  <c r="AE12" i="67" s="1"/>
  <c r="AC12" i="67" a="1"/>
  <c r="AC12" i="67" s="1"/>
  <c r="M12" i="67" a="1"/>
  <c r="M12" i="67" s="1"/>
  <c r="AX11" i="67"/>
  <c r="AT11" i="67"/>
  <c r="AQ11" i="67"/>
  <c r="AP11" i="67"/>
  <c r="AO11" i="67"/>
  <c r="AN11" i="67"/>
  <c r="AE11" i="67" a="1"/>
  <c r="AE11" i="67" s="1"/>
  <c r="AC11" i="67" a="1"/>
  <c r="AC11" i="67" s="1"/>
  <c r="M11" i="67" a="1"/>
  <c r="M11" i="67" s="1"/>
  <c r="AX10" i="67"/>
  <c r="AT10" i="67"/>
  <c r="AQ10" i="67"/>
  <c r="AP10" i="67"/>
  <c r="AO10" i="67"/>
  <c r="AN10" i="67"/>
  <c r="AE10" i="67" a="1"/>
  <c r="AE10" i="67" s="1"/>
  <c r="AC10" i="67" a="1"/>
  <c r="AC10" i="67" s="1"/>
  <c r="M10" i="67" a="1"/>
  <c r="M10" i="67" s="1"/>
  <c r="AX9" i="67"/>
  <c r="AT9" i="67"/>
  <c r="AR9" i="67"/>
  <c r="AQ9" i="67"/>
  <c r="AN9" i="67"/>
  <c r="AE9" i="67" a="1"/>
  <c r="AE9" i="67" s="1"/>
  <c r="AS9" i="67" s="1"/>
  <c r="AC9" i="67" a="1"/>
  <c r="AC9" i="67" s="1"/>
  <c r="AX8" i="67"/>
  <c r="AT8" i="67"/>
  <c r="AR8" i="67"/>
  <c r="AQ8" i="67"/>
  <c r="AN8" i="67"/>
  <c r="AE8" i="67" a="1"/>
  <c r="AE8" i="67" s="1"/>
  <c r="AS8" i="67" s="1"/>
  <c r="AC8" i="67" a="1"/>
  <c r="AC8" i="67" s="1"/>
  <c r="AT4" i="67"/>
  <c r="AS4" i="67"/>
  <c r="AR4" i="67"/>
  <c r="AQ4" i="67"/>
  <c r="AP4" i="67"/>
  <c r="AO4" i="67"/>
  <c r="AM4" i="67"/>
  <c r="AL4" i="67"/>
  <c r="AK4" i="67"/>
  <c r="AJ4" i="67"/>
  <c r="AI4" i="67"/>
  <c r="AH4" i="67"/>
  <c r="AF4" i="67"/>
  <c r="AE4" i="67"/>
  <c r="AD4" i="67"/>
  <c r="AC4" i="67"/>
  <c r="AB4" i="67"/>
  <c r="P4" i="67" a="1"/>
  <c r="P4" i="67" s="1"/>
  <c r="O4" i="67" a="1"/>
  <c r="O4" i="67" s="1"/>
  <c r="M4" i="67" a="1"/>
  <c r="M4" i="67" s="1"/>
  <c r="AM6" i="66"/>
  <c r="AM7" i="66"/>
  <c r="AM8" i="66"/>
  <c r="AM9" i="66"/>
  <c r="AN8" i="66" s="1"/>
  <c r="BE8" i="66" s="1"/>
  <c r="AM10" i="66"/>
  <c r="AM11" i="66"/>
  <c r="AN10" i="66" s="1"/>
  <c r="AM12" i="66"/>
  <c r="AN11" i="66" s="1"/>
  <c r="AM13" i="66"/>
  <c r="AN12" i="66" s="1"/>
  <c r="AM14" i="66"/>
  <c r="AM15" i="66"/>
  <c r="AN15" i="66"/>
  <c r="BF15" i="66" s="1"/>
  <c r="AM16" i="66"/>
  <c r="AM17" i="66"/>
  <c r="AN16" i="66" s="1"/>
  <c r="BE16" i="66" s="1"/>
  <c r="AM18" i="66"/>
  <c r="AN17" i="66" s="1"/>
  <c r="BE17" i="66" s="1"/>
  <c r="AM19" i="66"/>
  <c r="AN18" i="66" s="1"/>
  <c r="AM20" i="66"/>
  <c r="AM21" i="66"/>
  <c r="AN20" i="66" s="1"/>
  <c r="AM22" i="66"/>
  <c r="AM23" i="66"/>
  <c r="AM24" i="66"/>
  <c r="AN23" i="66" s="1"/>
  <c r="BF23" i="66" s="1"/>
  <c r="AN24" i="66"/>
  <c r="BE24" i="66" s="1"/>
  <c r="AM25" i="66"/>
  <c r="AN25" i="66"/>
  <c r="AM26" i="66"/>
  <c r="AM27" i="66"/>
  <c r="AM28" i="66"/>
  <c r="AM29" i="66"/>
  <c r="AN28" i="66" s="1"/>
  <c r="BF28" i="66" s="1"/>
  <c r="AM30" i="66"/>
  <c r="AN29" i="66" s="1"/>
  <c r="BF29" i="66" s="1"/>
  <c r="AM31" i="66"/>
  <c r="AN31" i="66"/>
  <c r="BF31" i="66" s="1"/>
  <c r="AM32" i="66"/>
  <c r="AM33" i="66"/>
  <c r="AN32" i="66" s="1"/>
  <c r="BE32" i="66" s="1"/>
  <c r="AM34" i="66"/>
  <c r="AN34" i="66"/>
  <c r="AM35" i="66"/>
  <c r="AM36" i="66"/>
  <c r="AN35" i="66" s="1"/>
  <c r="AM37" i="66"/>
  <c r="AM38" i="66"/>
  <c r="AM39" i="66"/>
  <c r="AN38" i="66" s="1"/>
  <c r="AM40" i="66"/>
  <c r="AN39" i="66" s="1"/>
  <c r="BE39" i="66" s="1"/>
  <c r="AM41" i="66"/>
  <c r="AM42" i="66"/>
  <c r="AN41" i="66" s="1"/>
  <c r="AM43" i="66"/>
  <c r="AN42" i="66" s="1"/>
  <c r="AM44" i="66"/>
  <c r="AN43" i="66" s="1"/>
  <c r="AM45" i="66"/>
  <c r="AN44" i="66" s="1"/>
  <c r="AM46" i="66"/>
  <c r="AM47" i="66"/>
  <c r="AN46" i="66" s="1"/>
  <c r="AM48" i="66"/>
  <c r="AN47" i="66" s="1"/>
  <c r="BE47" i="66" s="1"/>
  <c r="AM49" i="66"/>
  <c r="AM50" i="66"/>
  <c r="AN49" i="66" s="1"/>
  <c r="AM51" i="66"/>
  <c r="AM52" i="66"/>
  <c r="AN51" i="66" s="1"/>
  <c r="AM53" i="66"/>
  <c r="AN52" i="66" s="1"/>
  <c r="AM54" i="66"/>
  <c r="AM55" i="66"/>
  <c r="AM56" i="66"/>
  <c r="AN55" i="66" s="1"/>
  <c r="BE55" i="66" s="1"/>
  <c r="AM57" i="66"/>
  <c r="AN56" i="66" s="1"/>
  <c r="BE56" i="66" s="1"/>
  <c r="AM58" i="66"/>
  <c r="AN57" i="66" s="1"/>
  <c r="AM59" i="66"/>
  <c r="AM60" i="66"/>
  <c r="AM61" i="66"/>
  <c r="AN60" i="66" s="1"/>
  <c r="AM62" i="66"/>
  <c r="AM63" i="66"/>
  <c r="AM64" i="66"/>
  <c r="AN63" i="66" s="1"/>
  <c r="BE63" i="66" s="1"/>
  <c r="AM65" i="66"/>
  <c r="AN64" i="66" s="1"/>
  <c r="AM66" i="66"/>
  <c r="AN65" i="66" s="1"/>
  <c r="AM67" i="66"/>
  <c r="AN66" i="66" s="1"/>
  <c r="BE66" i="66" s="1"/>
  <c r="AM68" i="66"/>
  <c r="AN67" i="66" s="1"/>
  <c r="AM69" i="66"/>
  <c r="AN68" i="66" s="1"/>
  <c r="AM70" i="66"/>
  <c r="AM71" i="66"/>
  <c r="AM72" i="66"/>
  <c r="AN71" i="66" s="1"/>
  <c r="AM73" i="66"/>
  <c r="AM74" i="66"/>
  <c r="AN73" i="66" s="1"/>
  <c r="AM75" i="66"/>
  <c r="AM76" i="66"/>
  <c r="AN75" i="66" s="1"/>
  <c r="AM77" i="66"/>
  <c r="AN76" i="66" s="1"/>
  <c r="AM78" i="66"/>
  <c r="AN77" i="66" s="1"/>
  <c r="BF77" i="66" s="1"/>
  <c r="AM79" i="66"/>
  <c r="AM80" i="66"/>
  <c r="AN80" i="66"/>
  <c r="BE80" i="66" s="1"/>
  <c r="AM81" i="66"/>
  <c r="AM82" i="66"/>
  <c r="AN81" i="66" s="1"/>
  <c r="AM83" i="66"/>
  <c r="AM84" i="66"/>
  <c r="AM85" i="66"/>
  <c r="AM86" i="66"/>
  <c r="AM87" i="66"/>
  <c r="AM88" i="66"/>
  <c r="AM89" i="66"/>
  <c r="AM90" i="66"/>
  <c r="AN89" i="66" s="1"/>
  <c r="AM91" i="66"/>
  <c r="AM92" i="66"/>
  <c r="AM93" i="66"/>
  <c r="AN92" i="66" s="1"/>
  <c r="AM94" i="66"/>
  <c r="AM95" i="66"/>
  <c r="AM96" i="66"/>
  <c r="AM97" i="66"/>
  <c r="AM98" i="66"/>
  <c r="AN97" i="66" s="1"/>
  <c r="AM99" i="66"/>
  <c r="AM100" i="66"/>
  <c r="AM101" i="66"/>
  <c r="AM102" i="66"/>
  <c r="AM103" i="66"/>
  <c r="AM104" i="66"/>
  <c r="AM105" i="66"/>
  <c r="AN104" i="66" s="1"/>
  <c r="BE104" i="66" s="1"/>
  <c r="AM106" i="66"/>
  <c r="AN105" i="66" s="1"/>
  <c r="AN106" i="66"/>
  <c r="AM107" i="66"/>
  <c r="AM108" i="66"/>
  <c r="AM109" i="66"/>
  <c r="AN108" i="66" s="1"/>
  <c r="AM110" i="66"/>
  <c r="AM111" i="66"/>
  <c r="AN110" i="66" s="1"/>
  <c r="AN111" i="66"/>
  <c r="BF111" i="66"/>
  <c r="AM112" i="66"/>
  <c r="AM113" i="66"/>
  <c r="AN112" i="66" s="1"/>
  <c r="AM114" i="66"/>
  <c r="AN113" i="66" s="1"/>
  <c r="BE113" i="66" s="1"/>
  <c r="AM115" i="66"/>
  <c r="AN114" i="66" s="1"/>
  <c r="BE114" i="66" s="1"/>
  <c r="AM116" i="66"/>
  <c r="AN115" i="66" s="1"/>
  <c r="AN116" i="66"/>
  <c r="AM117" i="66"/>
  <c r="AM118" i="66"/>
  <c r="AN117" i="66" s="1"/>
  <c r="AM119" i="66"/>
  <c r="AM120" i="66"/>
  <c r="AM121" i="66"/>
  <c r="AN120" i="66" s="1"/>
  <c r="AM122" i="66"/>
  <c r="AN121" i="66" s="1"/>
  <c r="BE121" i="66" s="1"/>
  <c r="AM123" i="66"/>
  <c r="AM124" i="66"/>
  <c r="AN124" i="66"/>
  <c r="AM125" i="66"/>
  <c r="AM126" i="66"/>
  <c r="AN125" i="66" s="1"/>
  <c r="AM127" i="66"/>
  <c r="AM128" i="66"/>
  <c r="AM129" i="66"/>
  <c r="AN128" i="66" s="1"/>
  <c r="AN129" i="66"/>
  <c r="AM130" i="66"/>
  <c r="AN130" i="66"/>
  <c r="BE130" i="66" s="1"/>
  <c r="AM131" i="66"/>
  <c r="AM132" i="66"/>
  <c r="AN131" i="66" s="1"/>
  <c r="AM133" i="66"/>
  <c r="AN132" i="66" s="1"/>
  <c r="AM134" i="66"/>
  <c r="AN133" i="66" s="1"/>
  <c r="AM135" i="66"/>
  <c r="AN134" i="66" s="1"/>
  <c r="AM136" i="66"/>
  <c r="AM137" i="66"/>
  <c r="AN137" i="66"/>
  <c r="BF137" i="66" s="1"/>
  <c r="AM138" i="66"/>
  <c r="AM139" i="66"/>
  <c r="AN138" i="66" s="1"/>
  <c r="AM140" i="66"/>
  <c r="AM141" i="66"/>
  <c r="AM142" i="66"/>
  <c r="AM143" i="66"/>
  <c r="AN143" i="66"/>
  <c r="BF143" i="66" s="1"/>
  <c r="AM144" i="66"/>
  <c r="AM145" i="66"/>
  <c r="AM146" i="66"/>
  <c r="AN145" i="66" s="1"/>
  <c r="BF145" i="66" s="1"/>
  <c r="AM148" i="66"/>
  <c r="AM149" i="66"/>
  <c r="AN148" i="66" s="1"/>
  <c r="AM150" i="66"/>
  <c r="AM151" i="66"/>
  <c r="AM152" i="66"/>
  <c r="AN151" i="66" s="1"/>
  <c r="AM153" i="66"/>
  <c r="AN152" i="66" s="1"/>
  <c r="AM154" i="66"/>
  <c r="AM155" i="66"/>
  <c r="AN154" i="66" s="1"/>
  <c r="AM156" i="66"/>
  <c r="M11" i="53"/>
  <c r="AE11" i="53" s="1"/>
  <c r="M13" i="53"/>
  <c r="AE13" i="53" s="1"/>
  <c r="M19" i="53"/>
  <c r="AE19" i="53" s="1"/>
  <c r="B2" i="66"/>
  <c r="AI158" i="66" a="1"/>
  <c r="AI158" i="66" s="1"/>
  <c r="AH158" i="66" a="1"/>
  <c r="AH158" i="66" s="1"/>
  <c r="AG158" i="66" a="1"/>
  <c r="AG158" i="66" s="1"/>
  <c r="M155" i="66"/>
  <c r="M154" i="66"/>
  <c r="M152" i="66"/>
  <c r="M151" i="66"/>
  <c r="AC150" i="66"/>
  <c r="AB150" i="66"/>
  <c r="O150" i="66"/>
  <c r="N150" i="66"/>
  <c r="M149" i="66"/>
  <c r="M148" i="66"/>
  <c r="C147" i="66"/>
  <c r="AM147" i="66" s="1"/>
  <c r="AN146" i="66" s="1"/>
  <c r="M146" i="66"/>
  <c r="M145" i="66"/>
  <c r="M144" i="66"/>
  <c r="M143" i="66"/>
  <c r="O142" i="66"/>
  <c r="O141" i="66" s="1"/>
  <c r="N142" i="66"/>
  <c r="M140" i="66"/>
  <c r="M139" i="66"/>
  <c r="M138" i="66"/>
  <c r="M137" i="66"/>
  <c r="O136" i="66"/>
  <c r="O135" i="66" s="1"/>
  <c r="N136" i="66"/>
  <c r="N135" i="66" s="1"/>
  <c r="M133" i="66"/>
  <c r="M16" i="53" s="1"/>
  <c r="AE16" i="53" s="1"/>
  <c r="M132" i="66"/>
  <c r="M131" i="66"/>
  <c r="M15" i="53" s="1"/>
  <c r="AE15" i="53" s="1"/>
  <c r="M130" i="66"/>
  <c r="M129" i="66"/>
  <c r="M14" i="53" s="1"/>
  <c r="AE14" i="53" s="1"/>
  <c r="M128" i="66"/>
  <c r="M127" i="66"/>
  <c r="M125" i="66"/>
  <c r="M124" i="66"/>
  <c r="M121" i="66"/>
  <c r="M120" i="66"/>
  <c r="M119" i="66"/>
  <c r="M118" i="66"/>
  <c r="M117" i="66"/>
  <c r="M116" i="66"/>
  <c r="M115" i="66"/>
  <c r="M12" i="53" s="1"/>
  <c r="AE12" i="53" s="1"/>
  <c r="M114" i="66"/>
  <c r="M113" i="66"/>
  <c r="M112" i="66"/>
  <c r="M111" i="66"/>
  <c r="M110" i="66"/>
  <c r="O109" i="66"/>
  <c r="N109" i="66"/>
  <c r="M108" i="66"/>
  <c r="M107" i="66"/>
  <c r="O106" i="66"/>
  <c r="N106" i="66"/>
  <c r="M105" i="66"/>
  <c r="M104" i="66"/>
  <c r="O103" i="66"/>
  <c r="N103" i="66"/>
  <c r="M102" i="66"/>
  <c r="M101" i="66"/>
  <c r="M99" i="66"/>
  <c r="M98" i="66"/>
  <c r="M97" i="66"/>
  <c r="O96" i="66"/>
  <c r="N96" i="66"/>
  <c r="M95" i="66"/>
  <c r="M10" i="53" s="1"/>
  <c r="AE10" i="53" s="1"/>
  <c r="M94" i="66"/>
  <c r="M93" i="66"/>
  <c r="M92" i="66"/>
  <c r="O91" i="66"/>
  <c r="N91" i="66"/>
  <c r="M90" i="66"/>
  <c r="M89" i="66"/>
  <c r="O88" i="66"/>
  <c r="N88" i="66"/>
  <c r="M86" i="66"/>
  <c r="M85" i="66"/>
  <c r="O84" i="66"/>
  <c r="N84" i="66"/>
  <c r="M82" i="66"/>
  <c r="M9" i="53" s="1"/>
  <c r="AE9" i="53" s="1"/>
  <c r="M81" i="66"/>
  <c r="M8" i="53" s="1"/>
  <c r="AE8" i="53" s="1"/>
  <c r="M80" i="66"/>
  <c r="M79" i="66"/>
  <c r="M78" i="66"/>
  <c r="M77" i="66"/>
  <c r="M76" i="66"/>
  <c r="M75" i="66"/>
  <c r="O74" i="66"/>
  <c r="N74" i="66"/>
  <c r="M73" i="66"/>
  <c r="M7" i="53" s="1"/>
  <c r="AE7" i="53" s="1"/>
  <c r="M72" i="66"/>
  <c r="M71" i="66"/>
  <c r="M70" i="66"/>
  <c r="M69" i="66"/>
  <c r="M68" i="66"/>
  <c r="M67" i="66"/>
  <c r="M66" i="66"/>
  <c r="M65" i="66"/>
  <c r="M64" i="66"/>
  <c r="M63" i="66"/>
  <c r="M62" i="66"/>
  <c r="M61" i="66"/>
  <c r="M60" i="66"/>
  <c r="O59" i="66"/>
  <c r="O58" i="66" s="1"/>
  <c r="N59" i="66"/>
  <c r="N58" i="66" s="1"/>
  <c r="M57" i="66"/>
  <c r="M56" i="66"/>
  <c r="M55" i="66"/>
  <c r="M54" i="66"/>
  <c r="M53" i="66"/>
  <c r="M52" i="66"/>
  <c r="M51" i="66"/>
  <c r="O50" i="66"/>
  <c r="N50" i="66"/>
  <c r="M49" i="66"/>
  <c r="M48" i="66"/>
  <c r="M47" i="66"/>
  <c r="M46" i="66"/>
  <c r="M45" i="66"/>
  <c r="M44" i="66"/>
  <c r="M43" i="66"/>
  <c r="M42" i="66"/>
  <c r="M41" i="66"/>
  <c r="O40" i="66"/>
  <c r="N40" i="66"/>
  <c r="M39" i="66"/>
  <c r="M38" i="66"/>
  <c r="M36" i="66"/>
  <c r="M35" i="66"/>
  <c r="M34" i="66"/>
  <c r="M32" i="66"/>
  <c r="M31" i="66"/>
  <c r="M30" i="66"/>
  <c r="M29" i="66"/>
  <c r="M6" i="53" s="1"/>
  <c r="AE6" i="53" s="1"/>
  <c r="M28" i="66"/>
  <c r="M27" i="66"/>
  <c r="O26" i="66"/>
  <c r="N26" i="66"/>
  <c r="M25" i="66"/>
  <c r="M24" i="66"/>
  <c r="M23" i="66"/>
  <c r="O22" i="66"/>
  <c r="N22" i="66"/>
  <c r="M21" i="66"/>
  <c r="M20" i="66"/>
  <c r="O19" i="66"/>
  <c r="N19" i="66"/>
  <c r="M17" i="66"/>
  <c r="M5" i="53" s="1"/>
  <c r="AE5" i="53" s="1"/>
  <c r="M16" i="66"/>
  <c r="M15" i="66"/>
  <c r="M14" i="66"/>
  <c r="O13" i="66"/>
  <c r="N13" i="66"/>
  <c r="M12" i="66"/>
  <c r="M11" i="66"/>
  <c r="M10" i="66"/>
  <c r="O9" i="66"/>
  <c r="N9" i="66"/>
  <c r="M8" i="66"/>
  <c r="AM5" i="66"/>
  <c r="BF4" i="66"/>
  <c r="BE4" i="66"/>
  <c r="BB4" i="66"/>
  <c r="BA4" i="66"/>
  <c r="AX4" i="66"/>
  <c r="AW4" i="66"/>
  <c r="AV4" i="66"/>
  <c r="AU4" i="66"/>
  <c r="AT4" i="66"/>
  <c r="AS4" i="66"/>
  <c r="AR4" i="66"/>
  <c r="AQ4" i="66"/>
  <c r="AP4" i="66"/>
  <c r="AO4" i="66"/>
  <c r="AL4" i="66"/>
  <c r="AK4" i="66"/>
  <c r="AJ4" i="66"/>
  <c r="AI4" i="66"/>
  <c r="AH4" i="66"/>
  <c r="AG4" i="66"/>
  <c r="AF4" i="66"/>
  <c r="AE4" i="66"/>
  <c r="AD4" i="66"/>
  <c r="AC4" i="66"/>
  <c r="AB4" i="66"/>
  <c r="AA4" i="66"/>
  <c r="Z4" i="66"/>
  <c r="BF151" i="66" l="1"/>
  <c r="BE151" i="66"/>
  <c r="AN99" i="66"/>
  <c r="BF99" i="66" s="1"/>
  <c r="AN84" i="66"/>
  <c r="AN140" i="66"/>
  <c r="AN98" i="66"/>
  <c r="BE98" i="66" s="1"/>
  <c r="AN139" i="66"/>
  <c r="AN22" i="66"/>
  <c r="AN26" i="66"/>
  <c r="AN21" i="66"/>
  <c r="BF21" i="66" s="1"/>
  <c r="N19" i="67"/>
  <c r="N21" i="67" s="1"/>
  <c r="AO21" i="67" s="1"/>
  <c r="AN144" i="66"/>
  <c r="AN102" i="66"/>
  <c r="AN61" i="66"/>
  <c r="AN48" i="66"/>
  <c r="AN36" i="66"/>
  <c r="AN9" i="66"/>
  <c r="AN153" i="66"/>
  <c r="AN150" i="66"/>
  <c r="AN155" i="66"/>
  <c r="AN149" i="66"/>
  <c r="AN142" i="66"/>
  <c r="AN123" i="66"/>
  <c r="AN107" i="66"/>
  <c r="BF107" i="66" s="1"/>
  <c r="AN100" i="66"/>
  <c r="AN72" i="66"/>
  <c r="AN53" i="66"/>
  <c r="AN30" i="66"/>
  <c r="AN14" i="66"/>
  <c r="AO19" i="67"/>
  <c r="AD149" i="66"/>
  <c r="AD145" i="66"/>
  <c r="AD137" i="66"/>
  <c r="AD124" i="66"/>
  <c r="AD119" i="66"/>
  <c r="AD115" i="66"/>
  <c r="AD111" i="66"/>
  <c r="AD104" i="66"/>
  <c r="AD96" i="66"/>
  <c r="AD89" i="66"/>
  <c r="AD85" i="66"/>
  <c r="AD81" i="66"/>
  <c r="AD77" i="66"/>
  <c r="AD58" i="66"/>
  <c r="AD46" i="66"/>
  <c r="AD42" i="66"/>
  <c r="AD34" i="66"/>
  <c r="AD22" i="66"/>
  <c r="AD11" i="66"/>
  <c r="AD129" i="66"/>
  <c r="AD70" i="66"/>
  <c r="AD54" i="66"/>
  <c r="AD26" i="66"/>
  <c r="AD15" i="66"/>
  <c r="AD156" i="66"/>
  <c r="AD151" i="66"/>
  <c r="AD141" i="66"/>
  <c r="AD132" i="66"/>
  <c r="AD128" i="66"/>
  <c r="AD107" i="66"/>
  <c r="AD100" i="66"/>
  <c r="AD92" i="66"/>
  <c r="AD73" i="66"/>
  <c r="AD69" i="66"/>
  <c r="AD65" i="66"/>
  <c r="AD61" i="66"/>
  <c r="AD57" i="66"/>
  <c r="AD53" i="66"/>
  <c r="AD38" i="66"/>
  <c r="AD29" i="66"/>
  <c r="AD14" i="66"/>
  <c r="AD7" i="66"/>
  <c r="AD40" i="66"/>
  <c r="AD31" i="66"/>
  <c r="AD16" i="66"/>
  <c r="AD152" i="66"/>
  <c r="AD155" i="66"/>
  <c r="AD148" i="66"/>
  <c r="AD144" i="66"/>
  <c r="AD140" i="66"/>
  <c r="AD136" i="66"/>
  <c r="AD123" i="66"/>
  <c r="AD118" i="66"/>
  <c r="AD114" i="66"/>
  <c r="AD110" i="66"/>
  <c r="AD103" i="66"/>
  <c r="AD99" i="66"/>
  <c r="AD88" i="66"/>
  <c r="AD84" i="66"/>
  <c r="AD80" i="66"/>
  <c r="AD76" i="66"/>
  <c r="AD49" i="66"/>
  <c r="AD45" i="66"/>
  <c r="AD41" i="66"/>
  <c r="AD33" i="66"/>
  <c r="AD25" i="66"/>
  <c r="AD18" i="66"/>
  <c r="AD10" i="66"/>
  <c r="AD6" i="66"/>
  <c r="AD44" i="66"/>
  <c r="AD24" i="66"/>
  <c r="AD5" i="66"/>
  <c r="AD108" i="66"/>
  <c r="AD93" i="66"/>
  <c r="AD66" i="66"/>
  <c r="AD50" i="66"/>
  <c r="AD39" i="66"/>
  <c r="AD19" i="66"/>
  <c r="AD8" i="66"/>
  <c r="AD150" i="66"/>
  <c r="AD131" i="66"/>
  <c r="AD127" i="66"/>
  <c r="AD122" i="66"/>
  <c r="AD106" i="66"/>
  <c r="AD95" i="66"/>
  <c r="AD91" i="66"/>
  <c r="AD72" i="66"/>
  <c r="AD68" i="66"/>
  <c r="AD64" i="66"/>
  <c r="AD60" i="66"/>
  <c r="AD56" i="66"/>
  <c r="AD52" i="66"/>
  <c r="AD37" i="66"/>
  <c r="AD32" i="66"/>
  <c r="AD28" i="66"/>
  <c r="AD21" i="66"/>
  <c r="AD17" i="66"/>
  <c r="AD13" i="66"/>
  <c r="AD48" i="66"/>
  <c r="AD36" i="66"/>
  <c r="AD9" i="66"/>
  <c r="AD27" i="66"/>
  <c r="AD20" i="66"/>
  <c r="AD101" i="66"/>
  <c r="AD30" i="66"/>
  <c r="AD154" i="66"/>
  <c r="AD147" i="66"/>
  <c r="AD143" i="66"/>
  <c r="AD139" i="66"/>
  <c r="AD121" i="66"/>
  <c r="AD117" i="66"/>
  <c r="AD113" i="66"/>
  <c r="AD109" i="66"/>
  <c r="AD98" i="66"/>
  <c r="AD79" i="66"/>
  <c r="AD75" i="66"/>
  <c r="AD135" i="66"/>
  <c r="AD130" i="66"/>
  <c r="AD126" i="66"/>
  <c r="AD102" i="66"/>
  <c r="AD94" i="66"/>
  <c r="AD87" i="66"/>
  <c r="AD83" i="66"/>
  <c r="AD71" i="66"/>
  <c r="AD67" i="66"/>
  <c r="AD63" i="66"/>
  <c r="AD59" i="66"/>
  <c r="AD55" i="66"/>
  <c r="AD51" i="66"/>
  <c r="AD153" i="66"/>
  <c r="AD146" i="66"/>
  <c r="AD142" i="66"/>
  <c r="AD138" i="66"/>
  <c r="AD134" i="66"/>
  <c r="AD125" i="66"/>
  <c r="AD120" i="66"/>
  <c r="AD116" i="66"/>
  <c r="AD112" i="66"/>
  <c r="AD105" i="66"/>
  <c r="AD97" i="66"/>
  <c r="AD90" i="66"/>
  <c r="AD86" i="66"/>
  <c r="AD82" i="66"/>
  <c r="AD78" i="66"/>
  <c r="AD74" i="66"/>
  <c r="AD47" i="66"/>
  <c r="AD43" i="66"/>
  <c r="AD35" i="66"/>
  <c r="AD23" i="66"/>
  <c r="AD12" i="66"/>
  <c r="AD133" i="66"/>
  <c r="AD62" i="66"/>
  <c r="AD147" i="68"/>
  <c r="AD133" i="68"/>
  <c r="AD128" i="68"/>
  <c r="AD123" i="68"/>
  <c r="AD121" i="68"/>
  <c r="AD103" i="68"/>
  <c r="AD85" i="68"/>
  <c r="AD83" i="68"/>
  <c r="AD80" i="68"/>
  <c r="AD60" i="68"/>
  <c r="AD58" i="68"/>
  <c r="AD53" i="68"/>
  <c r="AD36" i="68"/>
  <c r="AD34" i="68"/>
  <c r="AD31" i="68"/>
  <c r="AD24" i="68"/>
  <c r="AD22" i="68"/>
  <c r="AD20" i="68"/>
  <c r="AD12" i="68"/>
  <c r="AD151" i="68"/>
  <c r="AD96" i="68"/>
  <c r="AD156" i="68"/>
  <c r="AD152" i="68"/>
  <c r="AD150" i="68"/>
  <c r="AD149" i="68"/>
  <c r="AD142" i="68"/>
  <c r="AD138" i="68"/>
  <c r="AD130" i="68"/>
  <c r="AD116" i="68"/>
  <c r="AD111" i="68"/>
  <c r="AD106" i="68"/>
  <c r="AD99" i="68"/>
  <c r="AD97" i="68"/>
  <c r="AD89" i="68"/>
  <c r="AD87" i="68"/>
  <c r="AD77" i="68"/>
  <c r="AD55" i="68"/>
  <c r="AD28" i="68"/>
  <c r="AD13" i="68"/>
  <c r="AD6" i="68"/>
  <c r="AD98" i="68"/>
  <c r="AD81" i="68"/>
  <c r="AD7" i="68"/>
  <c r="AD154" i="68"/>
  <c r="AD144" i="68"/>
  <c r="AD125" i="68"/>
  <c r="AD118" i="68"/>
  <c r="AD113" i="68"/>
  <c r="AD95" i="68"/>
  <c r="AD93" i="68"/>
  <c r="AD91" i="68"/>
  <c r="AD82" i="68"/>
  <c r="AD74" i="68"/>
  <c r="AD72" i="68"/>
  <c r="AD70" i="68"/>
  <c r="AD68" i="68"/>
  <c r="AD66" i="68"/>
  <c r="AD64" i="68"/>
  <c r="AD62" i="68"/>
  <c r="AD50" i="68"/>
  <c r="AD38" i="68"/>
  <c r="AD9" i="68"/>
  <c r="AD8" i="68"/>
  <c r="AD155" i="68"/>
  <c r="AD54" i="68"/>
  <c r="AD37" i="68"/>
  <c r="AD32" i="68"/>
  <c r="AD21" i="68"/>
  <c r="AD146" i="68"/>
  <c r="AD140" i="68"/>
  <c r="AD135" i="68"/>
  <c r="AD132" i="68"/>
  <c r="AD127" i="68"/>
  <c r="AD122" i="68"/>
  <c r="AD120" i="68"/>
  <c r="AD108" i="68"/>
  <c r="AD101" i="68"/>
  <c r="AD79" i="68"/>
  <c r="AD57" i="68"/>
  <c r="AD48" i="68"/>
  <c r="AD46" i="68"/>
  <c r="AD44" i="68"/>
  <c r="AD42" i="68"/>
  <c r="AD40" i="68"/>
  <c r="AD33" i="68"/>
  <c r="AD30" i="68"/>
  <c r="AD19" i="68"/>
  <c r="AD17" i="68"/>
  <c r="AD15" i="68"/>
  <c r="AD11" i="68"/>
  <c r="AD5" i="68"/>
  <c r="AD137" i="68"/>
  <c r="AD115" i="68"/>
  <c r="AD110" i="68"/>
  <c r="AD104" i="68"/>
  <c r="AD88" i="68"/>
  <c r="AD86" i="68"/>
  <c r="AD84" i="68"/>
  <c r="AD76" i="68"/>
  <c r="AD59" i="68"/>
  <c r="AD52" i="68"/>
  <c r="AD35" i="68"/>
  <c r="AD27" i="68"/>
  <c r="AD25" i="68"/>
  <c r="AD23" i="68"/>
  <c r="AD129" i="68"/>
  <c r="AD124" i="68"/>
  <c r="AD61" i="68"/>
  <c r="AD153" i="68"/>
  <c r="AD148" i="68"/>
  <c r="AD143" i="68"/>
  <c r="AD139" i="68"/>
  <c r="AD134" i="68"/>
  <c r="AD131" i="68"/>
  <c r="AD119" i="68"/>
  <c r="AD117" i="68"/>
  <c r="AD112" i="68"/>
  <c r="AD107" i="68"/>
  <c r="AD102" i="68"/>
  <c r="AD100" i="68"/>
  <c r="AD94" i="68"/>
  <c r="AD92" i="68"/>
  <c r="AD90" i="68"/>
  <c r="AD78" i="68"/>
  <c r="AD73" i="68"/>
  <c r="AD71" i="68"/>
  <c r="AD69" i="68"/>
  <c r="AD67" i="68"/>
  <c r="AD65" i="68"/>
  <c r="AD63" i="68"/>
  <c r="AD56" i="68"/>
  <c r="AD29" i="68"/>
  <c r="AD14" i="68"/>
  <c r="AD145" i="68"/>
  <c r="AD141" i="68"/>
  <c r="AD136" i="68"/>
  <c r="AD126" i="68"/>
  <c r="AD114" i="68"/>
  <c r="AD109" i="68"/>
  <c r="AD105" i="68"/>
  <c r="AD75" i="68"/>
  <c r="AD51" i="68"/>
  <c r="AD49" i="68"/>
  <c r="AD47" i="68"/>
  <c r="AD45" i="68"/>
  <c r="AD43" i="68"/>
  <c r="AD41" i="68"/>
  <c r="AD39" i="68"/>
  <c r="AD26" i="68"/>
  <c r="AD18" i="68"/>
  <c r="AD16" i="68"/>
  <c r="AD10" i="68"/>
  <c r="BE15" i="68"/>
  <c r="BE17" i="68"/>
  <c r="AS10" i="67"/>
  <c r="AR10" i="67" s="1"/>
  <c r="AU10" i="67" s="1"/>
  <c r="AV10" i="67" s="1"/>
  <c r="AW10" i="67" s="1"/>
  <c r="BE145" i="68"/>
  <c r="BE134" i="68"/>
  <c r="BE12" i="68"/>
  <c r="BE8" i="68"/>
  <c r="BE102" i="68"/>
  <c r="BE148" i="68"/>
  <c r="BE155" i="68"/>
  <c r="BE101" i="68"/>
  <c r="BE16" i="68"/>
  <c r="BE105" i="68"/>
  <c r="BE143" i="68"/>
  <c r="BC11" i="68"/>
  <c r="BD11" i="68"/>
  <c r="BE21" i="68"/>
  <c r="AU25" i="67"/>
  <c r="AV25" i="67" s="1"/>
  <c r="AW25" i="67" s="1"/>
  <c r="AN6" i="68"/>
  <c r="M19" i="68"/>
  <c r="N18" i="68"/>
  <c r="BC52" i="68"/>
  <c r="BD52" i="68"/>
  <c r="AU24" i="67"/>
  <c r="AV24" i="67" s="1"/>
  <c r="BD27" i="68"/>
  <c r="BC27" i="68"/>
  <c r="BD29" i="68"/>
  <c r="BC29" i="68"/>
  <c r="BD30" i="68"/>
  <c r="BC30" i="68"/>
  <c r="BD31" i="68"/>
  <c r="BC31" i="68"/>
  <c r="BD32" i="68"/>
  <c r="BC32" i="68"/>
  <c r="BD75" i="68"/>
  <c r="BC75" i="68"/>
  <c r="BC10" i="68"/>
  <c r="BE10" i="68" s="1"/>
  <c r="AN20" i="68"/>
  <c r="AN56" i="68"/>
  <c r="BC99" i="68"/>
  <c r="BD99" i="68"/>
  <c r="BC14" i="68"/>
  <c r="BE14" i="68" s="1"/>
  <c r="BD34" i="68"/>
  <c r="BC34" i="68"/>
  <c r="O37" i="68"/>
  <c r="O33" i="68" s="1"/>
  <c r="O5" i="68" s="1"/>
  <c r="AU21" i="67"/>
  <c r="AV21" i="67" s="1"/>
  <c r="BD35" i="68"/>
  <c r="BC35" i="68"/>
  <c r="BD51" i="68"/>
  <c r="BE51" i="68" s="1"/>
  <c r="BC78" i="68"/>
  <c r="BD78" i="68"/>
  <c r="AN18" i="68"/>
  <c r="BD36" i="68"/>
  <c r="BC36" i="68"/>
  <c r="AN37" i="68"/>
  <c r="AN39" i="68"/>
  <c r="AN38" i="68"/>
  <c r="M50" i="68"/>
  <c r="N37" i="68"/>
  <c r="BC61" i="68"/>
  <c r="BD61" i="68"/>
  <c r="AU20" i="67"/>
  <c r="AV20" i="67" s="1"/>
  <c r="M26" i="68"/>
  <c r="BC55" i="68"/>
  <c r="BD55" i="68"/>
  <c r="BC23" i="68"/>
  <c r="BE23" i="68" s="1"/>
  <c r="BC24" i="68"/>
  <c r="BE24" i="68" s="1"/>
  <c r="BC25" i="68"/>
  <c r="BE25" i="68" s="1"/>
  <c r="BC41" i="68"/>
  <c r="BE41" i="68" s="1"/>
  <c r="BC42" i="68"/>
  <c r="BE42" i="68" s="1"/>
  <c r="BC43" i="68"/>
  <c r="BE43" i="68" s="1"/>
  <c r="BC44" i="68"/>
  <c r="BE44" i="68" s="1"/>
  <c r="BC45" i="68"/>
  <c r="BE45" i="68" s="1"/>
  <c r="BC46" i="68"/>
  <c r="BE46" i="68" s="1"/>
  <c r="BC47" i="68"/>
  <c r="BE47" i="68" s="1"/>
  <c r="BC48" i="68"/>
  <c r="BE48" i="68" s="1"/>
  <c r="BC49" i="68"/>
  <c r="BE49" i="68" s="1"/>
  <c r="BD53" i="68"/>
  <c r="BE53" i="68" s="1"/>
  <c r="AN60" i="68"/>
  <c r="AN74" i="68"/>
  <c r="AN57" i="68"/>
  <c r="M84" i="68"/>
  <c r="N83" i="68"/>
  <c r="M59" i="68"/>
  <c r="AN79" i="68"/>
  <c r="AN80" i="68"/>
  <c r="AN28" i="68"/>
  <c r="AN50" i="68"/>
  <c r="BD73" i="68"/>
  <c r="BC73" i="68"/>
  <c r="AN76" i="68"/>
  <c r="BE54" i="68"/>
  <c r="BD62" i="68"/>
  <c r="BC62" i="68"/>
  <c r="BD63" i="68"/>
  <c r="BC63" i="68"/>
  <c r="BD64" i="68"/>
  <c r="BC64" i="68"/>
  <c r="BD65" i="68"/>
  <c r="BC65" i="68"/>
  <c r="BD66" i="68"/>
  <c r="BC66" i="68"/>
  <c r="BD67" i="68"/>
  <c r="BC67" i="68"/>
  <c r="BD68" i="68"/>
  <c r="BC68" i="68"/>
  <c r="BD69" i="68"/>
  <c r="BC69" i="68"/>
  <c r="BD70" i="68"/>
  <c r="BC70" i="68"/>
  <c r="BD71" i="68"/>
  <c r="BC71" i="68"/>
  <c r="BD72" i="68"/>
  <c r="BC72" i="68"/>
  <c r="BD90" i="68"/>
  <c r="BC90" i="68"/>
  <c r="AN77" i="68"/>
  <c r="AN111" i="68"/>
  <c r="AN110" i="68"/>
  <c r="AN109" i="68"/>
  <c r="AN100" i="68"/>
  <c r="AN83" i="68"/>
  <c r="AN82" i="68"/>
  <c r="AN81" i="68"/>
  <c r="BC98" i="68"/>
  <c r="BD98" i="68"/>
  <c r="M74" i="68"/>
  <c r="BC97" i="68"/>
  <c r="BD97" i="68"/>
  <c r="BD144" i="68"/>
  <c r="BC144" i="68"/>
  <c r="N87" i="68"/>
  <c r="AN89" i="68"/>
  <c r="BC92" i="68"/>
  <c r="BE92" i="68" s="1"/>
  <c r="BC93" i="68"/>
  <c r="BE93" i="68" s="1"/>
  <c r="BC94" i="68"/>
  <c r="BE94" i="68" s="1"/>
  <c r="BC95" i="68"/>
  <c r="BE95" i="68" s="1"/>
  <c r="BD107" i="68"/>
  <c r="BC107" i="68"/>
  <c r="BC114" i="68"/>
  <c r="BD114" i="68"/>
  <c r="M103" i="68"/>
  <c r="O100" i="68"/>
  <c r="O87" i="68" s="1"/>
  <c r="O83" i="68" s="1"/>
  <c r="BE104" i="68"/>
  <c r="BC117" i="68"/>
  <c r="BD117" i="68"/>
  <c r="BC123" i="68"/>
  <c r="BE123" i="68" s="1"/>
  <c r="BC85" i="68"/>
  <c r="BE85" i="68" s="1"/>
  <c r="BC86" i="68"/>
  <c r="BE86" i="68" s="1"/>
  <c r="BE118" i="68"/>
  <c r="BD108" i="68"/>
  <c r="BC108" i="68"/>
  <c r="BC113" i="68"/>
  <c r="BD113" i="68"/>
  <c r="AN115" i="68"/>
  <c r="AN116" i="68"/>
  <c r="BC120" i="68"/>
  <c r="BD120" i="68"/>
  <c r="BC130" i="68"/>
  <c r="BD130" i="68"/>
  <c r="AN124" i="68"/>
  <c r="AN131" i="68"/>
  <c r="AN125" i="68"/>
  <c r="AN128" i="68"/>
  <c r="BD129" i="68"/>
  <c r="BE129" i="68" s="1"/>
  <c r="AN140" i="68"/>
  <c r="AN139" i="68"/>
  <c r="BE126" i="68"/>
  <c r="AN138" i="68"/>
  <c r="AN121" i="68"/>
  <c r="AN127" i="68"/>
  <c r="M136" i="68"/>
  <c r="N135" i="68"/>
  <c r="M135" i="68" s="1"/>
  <c r="BC112" i="68"/>
  <c r="BE112" i="68" s="1"/>
  <c r="AN119" i="68"/>
  <c r="AN122" i="68"/>
  <c r="BD137" i="68"/>
  <c r="BE137" i="68" s="1"/>
  <c r="AN133" i="68"/>
  <c r="AN136" i="68"/>
  <c r="BE149" i="68"/>
  <c r="AN132" i="68"/>
  <c r="AN146" i="68"/>
  <c r="AN147" i="68"/>
  <c r="BE154" i="68"/>
  <c r="BC151" i="68"/>
  <c r="BE151" i="68" s="1"/>
  <c r="BC152" i="68"/>
  <c r="BE152" i="68" s="1"/>
  <c r="BC156" i="68"/>
  <c r="BE156" i="68" s="1"/>
  <c r="AU9" i="67"/>
  <c r="AV9" i="67" s="1"/>
  <c r="AU26" i="67"/>
  <c r="AV26" i="67" s="1"/>
  <c r="AW26" i="67" s="1"/>
  <c r="AY26" i="67" s="1"/>
  <c r="AS11" i="67"/>
  <c r="AR11" i="67" s="1"/>
  <c r="AU11" i="67" s="1"/>
  <c r="AV11" i="67" s="1"/>
  <c r="AW11" i="67" s="1"/>
  <c r="AU13" i="67"/>
  <c r="AV13" i="67" s="1"/>
  <c r="AS12" i="67"/>
  <c r="AR12" i="67" s="1"/>
  <c r="AU12" i="67" s="1"/>
  <c r="AV12" i="67" s="1"/>
  <c r="AW12" i="67" s="1"/>
  <c r="AU15" i="67"/>
  <c r="AV15" i="67" s="1"/>
  <c r="AW15" i="67" s="1"/>
  <c r="AU18" i="67"/>
  <c r="AV18" i="67" s="1"/>
  <c r="AU23" i="67"/>
  <c r="AV23" i="67" s="1"/>
  <c r="BE31" i="66"/>
  <c r="BG31" i="66" s="1"/>
  <c r="AU14" i="67"/>
  <c r="AV14" i="67" s="1"/>
  <c r="AW14" i="67" s="1"/>
  <c r="AU16" i="67"/>
  <c r="AV16" i="67" s="1"/>
  <c r="AW16" i="67" s="1"/>
  <c r="AU17" i="67"/>
  <c r="AV17" i="67" s="1"/>
  <c r="AU19" i="67"/>
  <c r="AV19" i="67" s="1"/>
  <c r="AW19" i="67" s="1"/>
  <c r="AU22" i="67"/>
  <c r="AV22" i="67" s="1"/>
  <c r="AW22" i="67" s="1"/>
  <c r="AU27" i="67"/>
  <c r="AV27" i="67" s="1"/>
  <c r="AW27" i="67" s="1"/>
  <c r="BE72" i="66"/>
  <c r="AU8" i="67"/>
  <c r="BE137" i="66"/>
  <c r="BG137" i="66" s="1"/>
  <c r="AO20" i="67"/>
  <c r="AN141" i="66"/>
  <c r="BE145" i="66"/>
  <c r="BG145" i="66" s="1"/>
  <c r="BE143" i="66"/>
  <c r="BG143" i="66" s="1"/>
  <c r="BE23" i="66"/>
  <c r="BG23" i="66" s="1"/>
  <c r="BE15" i="66"/>
  <c r="BG15" i="66" s="1"/>
  <c r="BE144" i="66"/>
  <c r="BF144" i="66"/>
  <c r="BE154" i="66"/>
  <c r="BF154" i="66"/>
  <c r="BE132" i="66"/>
  <c r="BF132" i="66"/>
  <c r="BE149" i="66"/>
  <c r="BF149" i="66"/>
  <c r="BE138" i="66"/>
  <c r="BF138" i="66"/>
  <c r="BE148" i="66"/>
  <c r="BF148" i="66"/>
  <c r="BE146" i="66"/>
  <c r="BF146" i="66"/>
  <c r="BE152" i="66"/>
  <c r="BF152" i="66"/>
  <c r="BE140" i="66"/>
  <c r="BF140" i="66"/>
  <c r="BF155" i="66"/>
  <c r="BF139" i="66"/>
  <c r="BE134" i="66"/>
  <c r="BF134" i="66"/>
  <c r="AN126" i="66"/>
  <c r="AN127" i="66"/>
  <c r="BE123" i="66"/>
  <c r="BF123" i="66"/>
  <c r="BF120" i="66"/>
  <c r="BE120" i="66"/>
  <c r="BE116" i="66"/>
  <c r="BF116" i="66"/>
  <c r="BE108" i="66"/>
  <c r="BF108" i="66"/>
  <c r="AN147" i="66"/>
  <c r="BE155" i="66"/>
  <c r="BE139" i="66"/>
  <c r="BE133" i="66"/>
  <c r="AN118" i="66"/>
  <c r="AN119" i="66"/>
  <c r="BE115" i="66"/>
  <c r="BF115" i="66"/>
  <c r="BE92" i="66"/>
  <c r="BF92" i="66"/>
  <c r="BE124" i="66"/>
  <c r="BF124" i="66"/>
  <c r="BF133" i="66"/>
  <c r="BF112" i="66"/>
  <c r="BE112" i="66"/>
  <c r="BE76" i="66"/>
  <c r="BF76" i="66"/>
  <c r="BE131" i="66"/>
  <c r="BF131" i="66"/>
  <c r="AN156" i="66"/>
  <c r="BF130" i="66"/>
  <c r="BG130" i="66" s="1"/>
  <c r="BF98" i="66"/>
  <c r="AN135" i="66"/>
  <c r="BE129" i="66"/>
  <c r="BF129" i="66"/>
  <c r="BE125" i="66"/>
  <c r="BF125" i="66"/>
  <c r="BE107" i="66"/>
  <c r="AN136" i="66"/>
  <c r="BF128" i="66"/>
  <c r="BE128" i="66"/>
  <c r="BE117" i="66"/>
  <c r="BF117" i="66"/>
  <c r="AN122" i="66"/>
  <c r="BF104" i="66"/>
  <c r="BG104" i="66" s="1"/>
  <c r="AN95" i="66"/>
  <c r="AN94" i="66"/>
  <c r="AN93" i="66"/>
  <c r="AN87" i="66"/>
  <c r="AN86" i="66"/>
  <c r="AN85" i="66"/>
  <c r="AN79" i="66"/>
  <c r="AN78" i="66"/>
  <c r="BE77" i="66"/>
  <c r="BG77" i="66" s="1"/>
  <c r="BF114" i="66"/>
  <c r="BG114" i="66" s="1"/>
  <c r="BE67" i="66"/>
  <c r="BF67" i="66"/>
  <c r="BE111" i="66"/>
  <c r="BG111" i="66" s="1"/>
  <c r="BE105" i="66"/>
  <c r="BF105" i="66"/>
  <c r="BE97" i="66"/>
  <c r="BF97" i="66"/>
  <c r="AN91" i="66"/>
  <c r="AN83" i="66"/>
  <c r="BE75" i="66"/>
  <c r="BF75" i="66"/>
  <c r="BF57" i="66"/>
  <c r="BE57" i="66"/>
  <c r="BF121" i="66"/>
  <c r="BG121" i="66" s="1"/>
  <c r="BF113" i="66"/>
  <c r="BG113" i="66" s="1"/>
  <c r="AN103" i="66"/>
  <c r="AN90" i="66"/>
  <c r="AN82" i="66"/>
  <c r="BF110" i="66"/>
  <c r="BF102" i="66"/>
  <c r="BE89" i="66"/>
  <c r="BF89" i="66"/>
  <c r="BE81" i="66"/>
  <c r="BF81" i="66"/>
  <c r="BE53" i="66"/>
  <c r="BF53" i="66"/>
  <c r="BE110" i="66"/>
  <c r="BE102" i="66"/>
  <c r="AN101" i="66"/>
  <c r="AN96" i="66"/>
  <c r="AN88" i="66"/>
  <c r="BF80" i="66"/>
  <c r="BG80" i="66" s="1"/>
  <c r="AN109" i="66"/>
  <c r="BE99" i="66"/>
  <c r="AN70" i="66"/>
  <c r="BE60" i="66"/>
  <c r="BF60" i="66"/>
  <c r="BE48" i="66"/>
  <c r="BF48" i="66"/>
  <c r="BF72" i="66"/>
  <c r="BE71" i="66"/>
  <c r="BF71" i="66"/>
  <c r="BE42" i="66"/>
  <c r="BF42" i="66"/>
  <c r="BE11" i="66"/>
  <c r="BF11" i="66"/>
  <c r="AN74" i="66"/>
  <c r="BE64" i="66"/>
  <c r="BF64" i="66"/>
  <c r="AN59" i="66"/>
  <c r="AN54" i="66"/>
  <c r="AN40" i="66"/>
  <c r="BE36" i="66"/>
  <c r="BF36" i="66"/>
  <c r="BF73" i="66"/>
  <c r="BE61" i="66"/>
  <c r="BF61" i="66"/>
  <c r="BF49" i="66"/>
  <c r="BE73" i="66"/>
  <c r="BE52" i="66"/>
  <c r="BF52" i="66"/>
  <c r="BE49" i="66"/>
  <c r="BE68" i="66"/>
  <c r="BF68" i="66"/>
  <c r="BF65" i="66"/>
  <c r="BE44" i="66"/>
  <c r="BF44" i="66"/>
  <c r="AN69" i="66"/>
  <c r="BE65" i="66"/>
  <c r="AN62" i="66"/>
  <c r="BE51" i="66"/>
  <c r="BF51" i="66"/>
  <c r="BE34" i="66"/>
  <c r="BF34" i="66"/>
  <c r="BF30" i="66"/>
  <c r="BE30" i="66"/>
  <c r="BE29" i="66"/>
  <c r="BG29" i="66" s="1"/>
  <c r="BF56" i="66"/>
  <c r="BG56" i="66" s="1"/>
  <c r="BF47" i="66"/>
  <c r="BG47" i="66" s="1"/>
  <c r="BF39" i="66"/>
  <c r="BG39" i="66" s="1"/>
  <c r="BE28" i="66"/>
  <c r="BG28" i="66" s="1"/>
  <c r="AN27" i="66"/>
  <c r="BF14" i="66"/>
  <c r="BE14" i="66"/>
  <c r="BE10" i="66"/>
  <c r="BF10" i="66"/>
  <c r="AN58" i="66"/>
  <c r="AN50" i="66"/>
  <c r="BF46" i="66"/>
  <c r="BE43" i="66"/>
  <c r="BE41" i="66"/>
  <c r="BF41" i="66"/>
  <c r="BF38" i="66"/>
  <c r="BE35" i="66"/>
  <c r="AN33" i="66"/>
  <c r="BE12" i="66"/>
  <c r="BF12" i="66"/>
  <c r="AN6" i="66"/>
  <c r="BF66" i="66"/>
  <c r="BG66" i="66" s="1"/>
  <c r="BF43" i="66"/>
  <c r="BF35" i="66"/>
  <c r="AN19" i="66"/>
  <c r="BF63" i="66"/>
  <c r="BG63" i="66" s="1"/>
  <c r="BF55" i="66"/>
  <c r="BG55" i="66" s="1"/>
  <c r="BE46" i="66"/>
  <c r="AN45" i="66"/>
  <c r="BE38" i="66"/>
  <c r="AN37" i="66"/>
  <c r="BF32" i="66"/>
  <c r="BG32" i="66" s="1"/>
  <c r="BE25" i="66"/>
  <c r="BF25" i="66"/>
  <c r="BF24" i="66"/>
  <c r="BG24" i="66" s="1"/>
  <c r="BE21" i="66"/>
  <c r="BE20" i="66"/>
  <c r="BF20" i="66"/>
  <c r="AN13" i="66"/>
  <c r="BF16" i="66"/>
  <c r="BG16" i="66" s="1"/>
  <c r="BF8" i="66"/>
  <c r="BG8" i="66" s="1"/>
  <c r="AN7" i="66"/>
  <c r="BF17" i="66"/>
  <c r="BG17" i="66" s="1"/>
  <c r="AN5" i="66"/>
  <c r="N7" i="66"/>
  <c r="O18" i="66"/>
  <c r="M74" i="66"/>
  <c r="M88" i="66"/>
  <c r="M96" i="66"/>
  <c r="M109" i="66"/>
  <c r="N37" i="66"/>
  <c r="N33" i="66" s="1"/>
  <c r="M22" i="66"/>
  <c r="O37" i="66"/>
  <c r="O33" i="66" s="1"/>
  <c r="M59" i="66"/>
  <c r="O122" i="66"/>
  <c r="M135" i="66"/>
  <c r="M17" i="53" s="1"/>
  <c r="AE17" i="53" s="1"/>
  <c r="M19" i="66"/>
  <c r="M58" i="66"/>
  <c r="M136" i="66"/>
  <c r="M9" i="66"/>
  <c r="M26" i="66"/>
  <c r="AA6" i="53" s="1"/>
  <c r="M150" i="66"/>
  <c r="O100" i="66"/>
  <c r="O87" i="66" s="1"/>
  <c r="M126" i="66"/>
  <c r="M13" i="66"/>
  <c r="M50" i="66"/>
  <c r="O7" i="66"/>
  <c r="N18" i="66"/>
  <c r="M40" i="66"/>
  <c r="M84" i="66"/>
  <c r="M91" i="66"/>
  <c r="M103" i="66"/>
  <c r="N100" i="66"/>
  <c r="N87" i="66" s="1"/>
  <c r="M106" i="66"/>
  <c r="M123" i="66"/>
  <c r="N122" i="66"/>
  <c r="N141" i="66"/>
  <c r="M142" i="66"/>
  <c r="BG99" i="66" l="1"/>
  <c r="BG21" i="66"/>
  <c r="BG151" i="66"/>
  <c r="BG98" i="66"/>
  <c r="AD158" i="66"/>
  <c r="AD158" i="68"/>
  <c r="BE32" i="68"/>
  <c r="AW21" i="67"/>
  <c r="AY21" i="67" s="1"/>
  <c r="BE27" i="68"/>
  <c r="BE78" i="68"/>
  <c r="BE61" i="68"/>
  <c r="BE72" i="68"/>
  <c r="BE68" i="68"/>
  <c r="BE64" i="68"/>
  <c r="BE108" i="68"/>
  <c r="BE55" i="68"/>
  <c r="BE31" i="68"/>
  <c r="BE11" i="68"/>
  <c r="BE98" i="68"/>
  <c r="BE29" i="68"/>
  <c r="BE52" i="68"/>
  <c r="BE113" i="68"/>
  <c r="BE117" i="68"/>
  <c r="BE35" i="68"/>
  <c r="BE71" i="68"/>
  <c r="BE67" i="68"/>
  <c r="BE63" i="68"/>
  <c r="BE130" i="68"/>
  <c r="AC134" i="68"/>
  <c r="O134" i="68"/>
  <c r="BC116" i="68"/>
  <c r="BD116" i="68"/>
  <c r="AW20" i="67"/>
  <c r="AY20" i="67" s="1"/>
  <c r="BC132" i="68"/>
  <c r="BD132" i="68"/>
  <c r="BC131" i="68"/>
  <c r="BD131" i="68"/>
  <c r="BC115" i="68"/>
  <c r="BD115" i="68"/>
  <c r="BD38" i="68"/>
  <c r="BC38" i="68"/>
  <c r="BE99" i="68"/>
  <c r="BD124" i="68"/>
  <c r="BC124" i="68"/>
  <c r="BC81" i="68"/>
  <c r="BD81" i="68"/>
  <c r="BC77" i="68"/>
  <c r="BD77" i="68"/>
  <c r="BE70" i="68"/>
  <c r="BE66" i="68"/>
  <c r="BE62" i="68"/>
  <c r="BD28" i="68"/>
  <c r="BC28" i="68"/>
  <c r="BC57" i="68"/>
  <c r="BD57" i="68"/>
  <c r="BD39" i="68"/>
  <c r="BC39" i="68"/>
  <c r="BC56" i="68"/>
  <c r="BD56" i="68"/>
  <c r="BD125" i="68"/>
  <c r="BC125" i="68"/>
  <c r="BD146" i="68"/>
  <c r="BC146" i="68"/>
  <c r="BD127" i="68"/>
  <c r="BC127" i="68"/>
  <c r="M100" i="68"/>
  <c r="BE114" i="68"/>
  <c r="BD89" i="68"/>
  <c r="BC89" i="68"/>
  <c r="BC82" i="68"/>
  <c r="BD82" i="68"/>
  <c r="BC80" i="68"/>
  <c r="BD80" i="68"/>
  <c r="BD111" i="68"/>
  <c r="BC111" i="68"/>
  <c r="M83" i="68"/>
  <c r="BC133" i="68"/>
  <c r="BD133" i="68"/>
  <c r="BC121" i="68"/>
  <c r="BD121" i="68"/>
  <c r="BC139" i="68"/>
  <c r="BD139" i="68"/>
  <c r="BE107" i="68"/>
  <c r="M87" i="68"/>
  <c r="BE97" i="68"/>
  <c r="BE90" i="68"/>
  <c r="BE69" i="68"/>
  <c r="BE65" i="68"/>
  <c r="BC79" i="68"/>
  <c r="BD79" i="68"/>
  <c r="BC60" i="68"/>
  <c r="BD60" i="68"/>
  <c r="BE36" i="68"/>
  <c r="BE34" i="68"/>
  <c r="BD20" i="68"/>
  <c r="BC20" i="68"/>
  <c r="BE30" i="68"/>
  <c r="BC138" i="68"/>
  <c r="BD138" i="68"/>
  <c r="BC140" i="68"/>
  <c r="BD140" i="68"/>
  <c r="BE144" i="68"/>
  <c r="BC76" i="68"/>
  <c r="BD76" i="68"/>
  <c r="M37" i="68"/>
  <c r="N33" i="68"/>
  <c r="M33" i="68" s="1"/>
  <c r="BE75" i="68"/>
  <c r="BE73" i="68"/>
  <c r="BC119" i="68"/>
  <c r="BD119" i="68"/>
  <c r="BC128" i="68"/>
  <c r="BD128" i="68"/>
  <c r="BE120" i="68"/>
  <c r="BC110" i="68"/>
  <c r="BD110" i="68"/>
  <c r="N6" i="68"/>
  <c r="M18" i="68"/>
  <c r="BG14" i="66"/>
  <c r="BG72" i="66"/>
  <c r="A22" i="67"/>
  <c r="AY22" i="67"/>
  <c r="AY11" i="67"/>
  <c r="A11" i="67"/>
  <c r="AY10" i="67"/>
  <c r="A10" i="67"/>
  <c r="A16" i="67"/>
  <c r="AY16" i="67"/>
  <c r="A21" i="67"/>
  <c r="AV8" i="67"/>
  <c r="AY15" i="67"/>
  <c r="A15" i="67"/>
  <c r="A14" i="67"/>
  <c r="AY14" i="67"/>
  <c r="A25" i="67"/>
  <c r="AY25" i="67"/>
  <c r="A12" i="67"/>
  <c r="AY12" i="67"/>
  <c r="AY19" i="67"/>
  <c r="A19" i="67"/>
  <c r="AY27" i="67"/>
  <c r="A27" i="67"/>
  <c r="BG48" i="66"/>
  <c r="BG60" i="66"/>
  <c r="BG67" i="66"/>
  <c r="BG49" i="66"/>
  <c r="BG146" i="66"/>
  <c r="BG134" i="66"/>
  <c r="BG73" i="66"/>
  <c r="BG139" i="66"/>
  <c r="BG131" i="66"/>
  <c r="BG10" i="66"/>
  <c r="BG51" i="66"/>
  <c r="BG116" i="66"/>
  <c r="BG123" i="66"/>
  <c r="BG138" i="66"/>
  <c r="BG46" i="66"/>
  <c r="BG132" i="66"/>
  <c r="BG34" i="66"/>
  <c r="BG12" i="66"/>
  <c r="BG41" i="66"/>
  <c r="BG64" i="66"/>
  <c r="BG154" i="66"/>
  <c r="BG75" i="66"/>
  <c r="BG105" i="66"/>
  <c r="BG42" i="66"/>
  <c r="BG81" i="66"/>
  <c r="BG117" i="66"/>
  <c r="BG144" i="66"/>
  <c r="BG155" i="66"/>
  <c r="BG36" i="66"/>
  <c r="BG97" i="66"/>
  <c r="BG38" i="66"/>
  <c r="BG61" i="66"/>
  <c r="BG89" i="66"/>
  <c r="BG149" i="66"/>
  <c r="BG68" i="66"/>
  <c r="BG52" i="66"/>
  <c r="BG11" i="66"/>
  <c r="BG102" i="66"/>
  <c r="BG129" i="66"/>
  <c r="BG112" i="66"/>
  <c r="BG43" i="66"/>
  <c r="BE101" i="66"/>
  <c r="BF101" i="66"/>
  <c r="BG53" i="66"/>
  <c r="BG128" i="66"/>
  <c r="BG107" i="66"/>
  <c r="BG92" i="66"/>
  <c r="BG35" i="66"/>
  <c r="BE62" i="66"/>
  <c r="BF62" i="66"/>
  <c r="BE93" i="66"/>
  <c r="BF93" i="66"/>
  <c r="BG65" i="66"/>
  <c r="BF82" i="66"/>
  <c r="BE82" i="66"/>
  <c r="BF94" i="66"/>
  <c r="BE94" i="66"/>
  <c r="BG125" i="66"/>
  <c r="BG115" i="66"/>
  <c r="BG140" i="66"/>
  <c r="BG148" i="66"/>
  <c r="BG20" i="66"/>
  <c r="BG30" i="66"/>
  <c r="BE69" i="66"/>
  <c r="BF69" i="66"/>
  <c r="BG44" i="66"/>
  <c r="BG110" i="66"/>
  <c r="BF90" i="66"/>
  <c r="BE90" i="66"/>
  <c r="BE95" i="66"/>
  <c r="BF95" i="66"/>
  <c r="BE119" i="66"/>
  <c r="BF119" i="66"/>
  <c r="BF45" i="66"/>
  <c r="BE45" i="66"/>
  <c r="BG25" i="66"/>
  <c r="BE54" i="66"/>
  <c r="BF54" i="66"/>
  <c r="BG57" i="66"/>
  <c r="BF78" i="66"/>
  <c r="BE78" i="66"/>
  <c r="BE118" i="66"/>
  <c r="BF118" i="66"/>
  <c r="BG120" i="66"/>
  <c r="BE127" i="66"/>
  <c r="BF127" i="66"/>
  <c r="BG152" i="66"/>
  <c r="BF86" i="66"/>
  <c r="BE86" i="66"/>
  <c r="BE79" i="66"/>
  <c r="BF79" i="66"/>
  <c r="BE156" i="66"/>
  <c r="BF156" i="66"/>
  <c r="BG76" i="66"/>
  <c r="BG124" i="66"/>
  <c r="BG133" i="66"/>
  <c r="BG108" i="66"/>
  <c r="BE126" i="66"/>
  <c r="BF126" i="66"/>
  <c r="BE27" i="66"/>
  <c r="BF27" i="66"/>
  <c r="BG71" i="66"/>
  <c r="BE70" i="66"/>
  <c r="BF70" i="66"/>
  <c r="BE85" i="66"/>
  <c r="BF85" i="66"/>
  <c r="O6" i="66"/>
  <c r="O5" i="66" s="1"/>
  <c r="O83" i="66"/>
  <c r="AC134" i="66" s="1"/>
  <c r="M122" i="66"/>
  <c r="M87" i="66"/>
  <c r="N83" i="66"/>
  <c r="M141" i="66"/>
  <c r="M18" i="53" s="1"/>
  <c r="AE18" i="53" s="1"/>
  <c r="M18" i="66"/>
  <c r="N6" i="66"/>
  <c r="M100" i="66"/>
  <c r="M37" i="66"/>
  <c r="M7" i="66"/>
  <c r="AA5" i="53" s="1"/>
  <c r="BE79" i="68" l="1"/>
  <c r="BE139" i="68"/>
  <c r="A20" i="67"/>
  <c r="BE115" i="68"/>
  <c r="BE111" i="68"/>
  <c r="BE28" i="68"/>
  <c r="BE89" i="68"/>
  <c r="BE119" i="68"/>
  <c r="BE81" i="68"/>
  <c r="BE116" i="68"/>
  <c r="BE138" i="68"/>
  <c r="BE80" i="68"/>
  <c r="BE146" i="68"/>
  <c r="BE125" i="68"/>
  <c r="BE38" i="68"/>
  <c r="BE140" i="68"/>
  <c r="BE110" i="68"/>
  <c r="BE56" i="68"/>
  <c r="BE57" i="68"/>
  <c r="BE128" i="68"/>
  <c r="BE20" i="68"/>
  <c r="BE82" i="68"/>
  <c r="BE124" i="68"/>
  <c r="BE76" i="68"/>
  <c r="BE121" i="68"/>
  <c r="BE39" i="68"/>
  <c r="BE131" i="68"/>
  <c r="N5" i="68"/>
  <c r="M6" i="68"/>
  <c r="BE60" i="68"/>
  <c r="BE133" i="68"/>
  <c r="BE127" i="68"/>
  <c r="BE77" i="68"/>
  <c r="BE132" i="68"/>
  <c r="AC147" i="68"/>
  <c r="O147" i="68"/>
  <c r="BG127" i="66"/>
  <c r="BG86" i="66"/>
  <c r="BG118" i="66"/>
  <c r="BG27" i="66"/>
  <c r="BG79" i="66"/>
  <c r="BG119" i="66"/>
  <c r="BG94" i="66"/>
  <c r="BG54" i="66"/>
  <c r="BG101" i="66"/>
  <c r="BG90" i="66"/>
  <c r="BG62" i="66"/>
  <c r="BG156" i="66"/>
  <c r="BG45" i="66"/>
  <c r="BG93" i="66"/>
  <c r="BG95" i="66"/>
  <c r="BG82" i="66"/>
  <c r="BG85" i="66"/>
  <c r="BG126" i="66"/>
  <c r="BG70" i="66"/>
  <c r="BG78" i="66"/>
  <c r="BG69" i="66"/>
  <c r="O134" i="66"/>
  <c r="AC147" i="66" s="1"/>
  <c r="M83" i="66"/>
  <c r="M6" i="66"/>
  <c r="N5" i="66"/>
  <c r="N18" i="67" s="1"/>
  <c r="AO18" i="67" s="1"/>
  <c r="AW18" i="67" s="1"/>
  <c r="M33" i="66"/>
  <c r="A18" i="67" l="1"/>
  <c r="AY18" i="67"/>
  <c r="AC153" i="68"/>
  <c r="O153" i="68"/>
  <c r="AB134" i="68"/>
  <c r="N134" i="68"/>
  <c r="M5" i="68"/>
  <c r="O147" i="66"/>
  <c r="AC153" i="66" s="1"/>
  <c r="AB134" i="66"/>
  <c r="N134" i="66"/>
  <c r="M5" i="66"/>
  <c r="O156" i="68" l="1"/>
  <c r="AC156" i="68"/>
  <c r="AB147" i="68"/>
  <c r="N147" i="68"/>
  <c r="M134" i="68"/>
  <c r="O153" i="66"/>
  <c r="AC156" i="66" s="1"/>
  <c r="N147" i="66"/>
  <c r="M134" i="66"/>
  <c r="AB147" i="66"/>
  <c r="AB153" i="68" l="1"/>
  <c r="N153" i="68"/>
  <c r="M147" i="68"/>
  <c r="O156" i="66"/>
  <c r="O9" i="67" s="1"/>
  <c r="N153" i="66"/>
  <c r="AB153" i="66"/>
  <c r="M147" i="66"/>
  <c r="O8" i="67" l="1" a="1"/>
  <c r="O8" i="67" s="1"/>
  <c r="AP9" i="67"/>
  <c r="N156" i="68"/>
  <c r="M153" i="68"/>
  <c r="AB156" i="68"/>
  <c r="AB156" i="66"/>
  <c r="N156" i="66"/>
  <c r="N9" i="67" s="1"/>
  <c r="M153" i="66"/>
  <c r="AP8" i="67" l="1"/>
  <c r="O13" i="67"/>
  <c r="AP13" i="67" s="1"/>
  <c r="N17" i="67"/>
  <c r="M9" i="67" a="1"/>
  <c r="M9" i="67" s="1"/>
  <c r="AO9" i="67"/>
  <c r="AW9" i="67" s="1"/>
  <c r="N8" i="67"/>
  <c r="M156" i="68"/>
  <c r="M156" i="66"/>
  <c r="AP34" i="67" l="1" a="1"/>
  <c r="AP34" i="67" s="1"/>
  <c r="A9" i="67"/>
  <c r="AY9" i="67"/>
  <c r="N23" i="67"/>
  <c r="AO17" i="67"/>
  <c r="AW17" i="67" s="1"/>
  <c r="AO8" i="67"/>
  <c r="N13" i="67"/>
  <c r="M8" i="67" a="1"/>
  <c r="M8" i="67" s="1"/>
  <c r="AO13" i="67" l="1"/>
  <c r="M13" i="67" a="1"/>
  <c r="M13" i="67" s="1"/>
  <c r="AH13" i="67" s="1" a="1"/>
  <c r="AH13" i="67" s="1"/>
  <c r="AW8" i="67"/>
  <c r="A17" i="67"/>
  <c r="AY17" i="67"/>
  <c r="N24" i="67"/>
  <c r="AO23" i="67"/>
  <c r="AW23" i="67" s="1"/>
  <c r="AY23" i="67" l="1"/>
  <c r="A23" i="67"/>
  <c r="AG26" i="67" a="1"/>
  <c r="AG26" i="67" s="1"/>
  <c r="AD30" i="67"/>
  <c r="AF29" i="67"/>
  <c r="AT29" i="67" s="1"/>
  <c r="AF30" i="67"/>
  <c r="AT30" i="67" s="1"/>
  <c r="AK24" i="67"/>
  <c r="AX24" i="67" s="1"/>
  <c r="AD29" i="67"/>
  <c r="AF28" i="67"/>
  <c r="AT28" i="67" s="1"/>
  <c r="AF31" i="67"/>
  <c r="AT31" i="67" s="1"/>
  <c r="AO24" i="67"/>
  <c r="AW24" i="67" s="1"/>
  <c r="AD31" i="67"/>
  <c r="AD28" i="67"/>
  <c r="AY8" i="67"/>
  <c r="A8" i="67"/>
  <c r="AW13" i="67"/>
  <c r="AH34" i="67" a="1"/>
  <c r="AH34" i="67" s="1"/>
  <c r="AI28" i="67" l="1"/>
  <c r="AR28" i="67"/>
  <c r="AU28" i="67" s="1"/>
  <c r="AR31" i="67"/>
  <c r="AU31" i="67" s="1"/>
  <c r="AV31" i="67" s="1"/>
  <c r="AI31" i="67"/>
  <c r="AI30" i="67"/>
  <c r="AR30" i="67"/>
  <c r="AU30" i="67" s="1"/>
  <c r="AV30" i="67" s="1"/>
  <c r="A24" i="67"/>
  <c r="AY24" i="67"/>
  <c r="K26" i="67"/>
  <c r="A26" i="67"/>
  <c r="AG34" i="67" a="1"/>
  <c r="AG34" i="67" s="1"/>
  <c r="AY13" i="67"/>
  <c r="A13" i="67"/>
  <c r="AI29" i="67"/>
  <c r="AR29" i="67"/>
  <c r="AU29" i="67" s="1"/>
  <c r="AV29" i="67" s="1"/>
  <c r="AO34" i="67" a="1"/>
  <c r="AO34" i="67" s="1"/>
  <c r="AW29" i="67" l="1"/>
  <c r="A29" i="67" s="1"/>
  <c r="AW31" i="67"/>
  <c r="AY31" i="67" s="1"/>
  <c r="AV28" i="67"/>
  <c r="AW28" i="67" s="1"/>
  <c r="AU34" i="67"/>
  <c r="AW30" i="67"/>
  <c r="AI34" i="67" a="1"/>
  <c r="AI34" i="67" s="1"/>
  <c r="Z1" i="67" l="1"/>
  <c r="AY29" i="67"/>
  <c r="A31" i="67"/>
  <c r="M11" i="36"/>
  <c r="A30" i="67"/>
  <c r="AY30" i="67"/>
  <c r="I9" i="11"/>
  <c r="AY28" i="67"/>
  <c r="A28" i="67"/>
  <c r="AF13" i="53" l="1"/>
  <c r="AG13" i="53" s="1"/>
  <c r="A13" i="53" s="1"/>
  <c r="AF18" i="53"/>
  <c r="AG18" i="53" s="1"/>
  <c r="A18" i="53" s="1"/>
  <c r="AF10" i="53"/>
  <c r="AG10" i="53" s="1"/>
  <c r="A10" i="53" s="1"/>
  <c r="AF19" i="53"/>
  <c r="AG19" i="53" s="1"/>
  <c r="A19" i="53" s="1"/>
  <c r="AF7" i="53"/>
  <c r="AG7" i="53" s="1"/>
  <c r="A7" i="53" s="1"/>
  <c r="AF15" i="53"/>
  <c r="AG15" i="53" s="1"/>
  <c r="A15" i="53" s="1"/>
  <c r="AC6" i="53"/>
  <c r="AD6" i="53"/>
  <c r="AF6" i="53"/>
  <c r="AG6" i="53" s="1"/>
  <c r="A6" i="53" s="1"/>
  <c r="AC7" i="53"/>
  <c r="AC8" i="53"/>
  <c r="AD7" i="53" s="1"/>
  <c r="AF8" i="53"/>
  <c r="AG8" i="53" s="1"/>
  <c r="A8" i="53" s="1"/>
  <c r="AC9" i="53"/>
  <c r="AD8" i="53" s="1"/>
  <c r="AF9" i="53"/>
  <c r="AG9" i="53" s="1"/>
  <c r="A9" i="53" s="1"/>
  <c r="AC10" i="53"/>
  <c r="AD9" i="53" s="1"/>
  <c r="AC11" i="53"/>
  <c r="AD11" i="53" s="1"/>
  <c r="AF11" i="53"/>
  <c r="AG11" i="53" s="1"/>
  <c r="A11" i="53" s="1"/>
  <c r="AC12" i="53"/>
  <c r="AD12" i="53"/>
  <c r="AF12" i="53"/>
  <c r="AG12" i="53" s="1"/>
  <c r="A12" i="53" s="1"/>
  <c r="AC13" i="53"/>
  <c r="AD13" i="53"/>
  <c r="AC14" i="53"/>
  <c r="AD14" i="53"/>
  <c r="AF14" i="53"/>
  <c r="AG14" i="53" s="1"/>
  <c r="A14" i="53" s="1"/>
  <c r="AC15" i="53"/>
  <c r="AC16" i="53"/>
  <c r="AD15" i="53" s="1"/>
  <c r="AF16" i="53"/>
  <c r="AG16" i="53" s="1"/>
  <c r="A16" i="53" s="1"/>
  <c r="AC17" i="53"/>
  <c r="AD16" i="53" s="1"/>
  <c r="AF17" i="53"/>
  <c r="AG17" i="53" s="1"/>
  <c r="A17" i="53" s="1"/>
  <c r="AC18" i="53"/>
  <c r="AD17" i="53" s="1"/>
  <c r="AC19" i="53"/>
  <c r="AD19" i="53" s="1"/>
  <c r="AA13" i="65"/>
  <c r="AB13" i="65" s="1"/>
  <c r="AC13" i="65"/>
  <c r="AD13" i="65" s="1"/>
  <c r="AE13" i="65" s="1"/>
  <c r="A13" i="65" s="1"/>
  <c r="AA12" i="65"/>
  <c r="AB12" i="65" s="1"/>
  <c r="AC12" i="65"/>
  <c r="AD12" i="65" s="1"/>
  <c r="AE12" i="65" s="1"/>
  <c r="A12" i="65" s="1"/>
  <c r="AB11" i="65"/>
  <c r="AA11" i="65"/>
  <c r="AA10" i="65"/>
  <c r="AB10" i="65" s="1"/>
  <c r="AC10" i="65"/>
  <c r="AD10" i="65" s="1"/>
  <c r="AE10" i="65" s="1"/>
  <c r="A10" i="65" s="1"/>
  <c r="AA9" i="65"/>
  <c r="AB9" i="65" s="1"/>
  <c r="AB8" i="65"/>
  <c r="AA8" i="65"/>
  <c r="AC8" i="65"/>
  <c r="AD8" i="65" s="1"/>
  <c r="AE8" i="65" s="1"/>
  <c r="A8" i="65" s="1"/>
  <c r="AA7" i="65"/>
  <c r="AB7" i="65" s="1"/>
  <c r="AC7" i="65"/>
  <c r="AD7" i="65" s="1"/>
  <c r="AE7" i="65" s="1"/>
  <c r="A7" i="65" s="1"/>
  <c r="AB6" i="65"/>
  <c r="AA6" i="65"/>
  <c r="AC6" i="65"/>
  <c r="AD6" i="65" s="1"/>
  <c r="AE6" i="65" s="1"/>
  <c r="AA5" i="65"/>
  <c r="M4" i="65"/>
  <c r="AI6" i="60"/>
  <c r="AL6" i="60"/>
  <c r="AN6" i="60" s="1"/>
  <c r="AT6" i="60" s="1"/>
  <c r="AP6" i="60"/>
  <c r="AR6" i="60" s="1"/>
  <c r="AW6" i="60"/>
  <c r="AX6" i="60"/>
  <c r="AI7" i="60"/>
  <c r="AL7" i="60"/>
  <c r="AN7" i="60" s="1"/>
  <c r="AT7" i="60" s="1"/>
  <c r="AP7" i="60"/>
  <c r="AR7" i="60" s="1"/>
  <c r="AW7" i="60"/>
  <c r="AX7" i="60"/>
  <c r="AI8" i="60"/>
  <c r="AL8" i="60"/>
  <c r="AN8" i="60" s="1"/>
  <c r="AT8" i="60" s="1"/>
  <c r="AP8" i="60"/>
  <c r="AR8" i="60" s="1"/>
  <c r="AW8" i="60"/>
  <c r="AX8" i="60"/>
  <c r="AI9" i="60"/>
  <c r="AJ8" i="60" s="1"/>
  <c r="AL9" i="60"/>
  <c r="AN9" i="60" s="1"/>
  <c r="AT9" i="60" s="1"/>
  <c r="AP9" i="60"/>
  <c r="AR9" i="60" s="1"/>
  <c r="AW9" i="60"/>
  <c r="AX9" i="60"/>
  <c r="AI10" i="60"/>
  <c r="AL10" i="60"/>
  <c r="AN10" i="60" s="1"/>
  <c r="AP10" i="60"/>
  <c r="AR10" i="60" s="1"/>
  <c r="AW10" i="60"/>
  <c r="AX10" i="60"/>
  <c r="AI11" i="60"/>
  <c r="AL11" i="60"/>
  <c r="AN11" i="60" s="1"/>
  <c r="AT11" i="60" s="1"/>
  <c r="AP11" i="60"/>
  <c r="AR11" i="60" s="1"/>
  <c r="AW11" i="60"/>
  <c r="AX11" i="60"/>
  <c r="AI12" i="60"/>
  <c r="AJ11" i="60" s="1"/>
  <c r="AL12" i="60"/>
  <c r="AN12" i="60" s="1"/>
  <c r="AT12" i="60" s="1"/>
  <c r="AP12" i="60"/>
  <c r="AR12" i="60" s="1"/>
  <c r="AW12" i="60"/>
  <c r="AX12" i="60"/>
  <c r="AI13" i="60"/>
  <c r="AL13" i="60"/>
  <c r="AN13" i="60" s="1"/>
  <c r="AT13" i="60" s="1"/>
  <c r="AP13" i="60"/>
  <c r="AR13" i="60" s="1"/>
  <c r="AW13" i="60"/>
  <c r="AX13" i="60"/>
  <c r="AI14" i="60"/>
  <c r="AJ13" i="60" s="1"/>
  <c r="AL14" i="60"/>
  <c r="AN14" i="60" s="1"/>
  <c r="AT14" i="60" s="1"/>
  <c r="AP14" i="60"/>
  <c r="AR14" i="60" s="1"/>
  <c r="AW14" i="60"/>
  <c r="AX14" i="60"/>
  <c r="AI15" i="60"/>
  <c r="AJ14" i="60" s="1"/>
  <c r="AL15" i="60"/>
  <c r="AN15" i="60" s="1"/>
  <c r="AT15" i="60" s="1"/>
  <c r="AP15" i="60"/>
  <c r="AR15" i="60" s="1"/>
  <c r="AW15" i="60"/>
  <c r="AX15" i="60"/>
  <c r="AI16" i="60"/>
  <c r="AL16" i="60"/>
  <c r="AN16" i="60" s="1"/>
  <c r="AT16" i="60" s="1"/>
  <c r="AP16" i="60"/>
  <c r="AR16" i="60" s="1"/>
  <c r="AW16" i="60"/>
  <c r="AX16" i="60"/>
  <c r="AI17" i="60"/>
  <c r="AL17" i="60"/>
  <c r="AN17" i="60" s="1"/>
  <c r="AT17" i="60" s="1"/>
  <c r="AP17" i="60"/>
  <c r="AR17" i="60" s="1"/>
  <c r="AW17" i="60"/>
  <c r="AX17" i="60"/>
  <c r="AI18" i="60"/>
  <c r="AL18" i="60"/>
  <c r="AN18" i="60" s="1"/>
  <c r="AP18" i="60"/>
  <c r="AR18" i="60" s="1"/>
  <c r="AW18" i="60"/>
  <c r="AX18" i="60"/>
  <c r="AI19" i="60"/>
  <c r="AL19" i="60"/>
  <c r="AN19" i="60" s="1"/>
  <c r="AT19" i="60" s="1"/>
  <c r="AP19" i="60"/>
  <c r="AR19" i="60" s="1"/>
  <c r="AW19" i="60"/>
  <c r="AX19" i="60"/>
  <c r="AI20" i="60"/>
  <c r="AL20" i="60"/>
  <c r="AN20" i="60" s="1"/>
  <c r="AT20" i="60" s="1"/>
  <c r="AP20" i="60"/>
  <c r="AR20" i="60" s="1"/>
  <c r="AW20" i="60"/>
  <c r="AX20" i="60"/>
  <c r="AI21" i="60"/>
  <c r="AJ20" i="60" s="1"/>
  <c r="AJ21" i="60"/>
  <c r="BA21" i="60" s="1"/>
  <c r="AK21" i="60"/>
  <c r="AM21" i="60" s="1"/>
  <c r="AO21" i="60" s="1"/>
  <c r="AL21" i="60"/>
  <c r="AN21" i="60" s="1"/>
  <c r="AT21" i="60" s="1"/>
  <c r="AP21" i="60"/>
  <c r="AR21" i="60" s="1"/>
  <c r="AW21" i="60"/>
  <c r="AX21" i="60"/>
  <c r="AI22" i="60"/>
  <c r="AL22" i="60"/>
  <c r="AN22" i="60" s="1"/>
  <c r="AT22" i="60" s="1"/>
  <c r="AP22" i="60"/>
  <c r="AR22" i="60" s="1"/>
  <c r="AW22" i="60"/>
  <c r="AX22" i="60"/>
  <c r="AI23" i="60"/>
  <c r="AJ22" i="60" s="1"/>
  <c r="AL23" i="60"/>
  <c r="AN23" i="60" s="1"/>
  <c r="AT23" i="60" s="1"/>
  <c r="AP23" i="60"/>
  <c r="AR23" i="60" s="1"/>
  <c r="AW23" i="60"/>
  <c r="AX23" i="60"/>
  <c r="AI24" i="60"/>
  <c r="AJ24" i="60"/>
  <c r="AL24" i="60"/>
  <c r="AN24" i="60" s="1"/>
  <c r="AT24" i="60" s="1"/>
  <c r="AP24" i="60"/>
  <c r="AR24" i="60" s="1"/>
  <c r="AW24" i="60"/>
  <c r="AX24" i="60"/>
  <c r="AI25" i="60"/>
  <c r="AJ25" i="60"/>
  <c r="BA25" i="60" s="1"/>
  <c r="AL25" i="60"/>
  <c r="AN25" i="60" s="1"/>
  <c r="AT25" i="60" s="1"/>
  <c r="AP25" i="60"/>
  <c r="AR25" i="60" s="1"/>
  <c r="AW25" i="60"/>
  <c r="AX25" i="60"/>
  <c r="AI26" i="60"/>
  <c r="AL26" i="60"/>
  <c r="AN26" i="60" s="1"/>
  <c r="AP26" i="60"/>
  <c r="AR26" i="60" s="1"/>
  <c r="AW26" i="60"/>
  <c r="AX26" i="60"/>
  <c r="AI27" i="60"/>
  <c r="AL27" i="60"/>
  <c r="AN27" i="60" s="1"/>
  <c r="AT27" i="60" s="1"/>
  <c r="AP27" i="60"/>
  <c r="AR27" i="60" s="1"/>
  <c r="AW27" i="60"/>
  <c r="AX27" i="60"/>
  <c r="AI28" i="60"/>
  <c r="AL28" i="60"/>
  <c r="AN28" i="60" s="1"/>
  <c r="AT28" i="60" s="1"/>
  <c r="AP28" i="60"/>
  <c r="AR28" i="60" s="1"/>
  <c r="AW28" i="60"/>
  <c r="AX28" i="60"/>
  <c r="AI29" i="60"/>
  <c r="AJ28" i="60" s="1"/>
  <c r="AJ29" i="60"/>
  <c r="BA29" i="60" s="1"/>
  <c r="AL29" i="60"/>
  <c r="AN29" i="60" s="1"/>
  <c r="AT29" i="60" s="1"/>
  <c r="AP29" i="60"/>
  <c r="AR29" i="60" s="1"/>
  <c r="AW29" i="60"/>
  <c r="AX29" i="60"/>
  <c r="AI30" i="60"/>
  <c r="AL30" i="60"/>
  <c r="AN30" i="60" s="1"/>
  <c r="AT30" i="60" s="1"/>
  <c r="AP30" i="60"/>
  <c r="AR30" i="60" s="1"/>
  <c r="AW30" i="60"/>
  <c r="AX30" i="60"/>
  <c r="AI31" i="60"/>
  <c r="AJ30" i="60" s="1"/>
  <c r="AL31" i="60"/>
  <c r="AN31" i="60" s="1"/>
  <c r="AT31" i="60" s="1"/>
  <c r="AP31" i="60"/>
  <c r="AR31" i="60" s="1"/>
  <c r="AW31" i="60"/>
  <c r="AX31" i="60"/>
  <c r="AI32" i="60"/>
  <c r="AL32" i="60"/>
  <c r="AN32" i="60" s="1"/>
  <c r="AT32" i="60" s="1"/>
  <c r="AP32" i="60"/>
  <c r="AR32" i="60" s="1"/>
  <c r="AW32" i="60"/>
  <c r="AX32" i="60"/>
  <c r="AI33" i="60"/>
  <c r="AJ32" i="60" s="1"/>
  <c r="AL33" i="60"/>
  <c r="AN33" i="60" s="1"/>
  <c r="AT33" i="60" s="1"/>
  <c r="AP33" i="60"/>
  <c r="AR33" i="60" s="1"/>
  <c r="AW33" i="60"/>
  <c r="AX33" i="60"/>
  <c r="AI34" i="60"/>
  <c r="AL34" i="60"/>
  <c r="AN34" i="60" s="1"/>
  <c r="AP34" i="60"/>
  <c r="AR34" i="60" s="1"/>
  <c r="AW34" i="60"/>
  <c r="AX34" i="60"/>
  <c r="AI35" i="60"/>
  <c r="AL35" i="60"/>
  <c r="AN35" i="60" s="1"/>
  <c r="AT35" i="60" s="1"/>
  <c r="AP35" i="60"/>
  <c r="AR35" i="60" s="1"/>
  <c r="AW35" i="60"/>
  <c r="AX35" i="60"/>
  <c r="AI36" i="60"/>
  <c r="AL36" i="60"/>
  <c r="AN36" i="60" s="1"/>
  <c r="AT36" i="60" s="1"/>
  <c r="AP36" i="60"/>
  <c r="AR36" i="60" s="1"/>
  <c r="AW36" i="60"/>
  <c r="AX36" i="60"/>
  <c r="AI37" i="60"/>
  <c r="AJ37" i="60"/>
  <c r="BA37" i="60" s="1"/>
  <c r="AK37" i="60"/>
  <c r="AM37" i="60" s="1"/>
  <c r="AO37" i="60" s="1"/>
  <c r="AL37" i="60"/>
  <c r="AN37" i="60" s="1"/>
  <c r="AT37" i="60" s="1"/>
  <c r="AP37" i="60"/>
  <c r="AR37" i="60" s="1"/>
  <c r="AW37" i="60"/>
  <c r="AX37" i="60"/>
  <c r="AI38" i="60"/>
  <c r="AL38" i="60"/>
  <c r="AN38" i="60" s="1"/>
  <c r="AT38" i="60" s="1"/>
  <c r="AP38" i="60"/>
  <c r="AR38" i="60" s="1"/>
  <c r="AX38" i="60"/>
  <c r="AI39" i="60"/>
  <c r="AJ38" i="60" s="1"/>
  <c r="AL39" i="60"/>
  <c r="AN39" i="60" s="1"/>
  <c r="AT39" i="60" s="1"/>
  <c r="AP39" i="60"/>
  <c r="AR39" i="60" s="1"/>
  <c r="AW39" i="60"/>
  <c r="AX39" i="60"/>
  <c r="AI40" i="60"/>
  <c r="AJ40" i="60"/>
  <c r="AL40" i="60"/>
  <c r="AN40" i="60" s="1"/>
  <c r="AT40" i="60" s="1"/>
  <c r="AP40" i="60"/>
  <c r="AR40" i="60" s="1"/>
  <c r="AW40" i="60"/>
  <c r="AX40" i="60"/>
  <c r="AI41" i="60"/>
  <c r="AL41" i="60"/>
  <c r="AN41" i="60" s="1"/>
  <c r="AT41" i="60" s="1"/>
  <c r="AP41" i="60"/>
  <c r="AR41" i="60" s="1"/>
  <c r="AW41" i="60"/>
  <c r="AX41" i="60"/>
  <c r="AI42" i="60"/>
  <c r="AJ41" i="60" s="1"/>
  <c r="BA41" i="60" s="1"/>
  <c r="AL42" i="60"/>
  <c r="AN42" i="60" s="1"/>
  <c r="AP42" i="60"/>
  <c r="AR42" i="60" s="1"/>
  <c r="AW42" i="60"/>
  <c r="AX42" i="60"/>
  <c r="AI43" i="60"/>
  <c r="AJ42" i="60" s="1"/>
  <c r="AL43" i="60"/>
  <c r="AN43" i="60" s="1"/>
  <c r="AT43" i="60" s="1"/>
  <c r="AP43" i="60"/>
  <c r="AR43" i="60" s="1"/>
  <c r="AW43" i="60"/>
  <c r="AX43" i="60"/>
  <c r="AI44" i="60"/>
  <c r="AL44" i="60"/>
  <c r="AN44" i="60" s="1"/>
  <c r="AT44" i="60" s="1"/>
  <c r="AP44" i="60"/>
  <c r="AR44" i="60" s="1"/>
  <c r="AW44" i="60"/>
  <c r="AX44" i="60"/>
  <c r="AI45" i="60"/>
  <c r="AJ44" i="60" s="1"/>
  <c r="AL45" i="60"/>
  <c r="AN45" i="60" s="1"/>
  <c r="AT45" i="60" s="1"/>
  <c r="AP45" i="60"/>
  <c r="AR45" i="60" s="1"/>
  <c r="AW45" i="60"/>
  <c r="AX45" i="60"/>
  <c r="AI46" i="60"/>
  <c r="AJ45" i="60" s="1"/>
  <c r="AL46" i="60"/>
  <c r="AN46" i="60" s="1"/>
  <c r="AT46" i="60" s="1"/>
  <c r="AP46" i="60"/>
  <c r="AR46" i="60" s="1"/>
  <c r="AW46" i="60"/>
  <c r="AX46" i="60"/>
  <c r="AI47" i="60"/>
  <c r="AL47" i="60"/>
  <c r="AN47" i="60" s="1"/>
  <c r="AT47" i="60" s="1"/>
  <c r="AP47" i="60"/>
  <c r="AR47" i="60" s="1"/>
  <c r="AW47" i="60"/>
  <c r="AX47" i="60"/>
  <c r="AI48" i="60"/>
  <c r="AL48" i="60"/>
  <c r="AN48" i="60" s="1"/>
  <c r="AT48" i="60" s="1"/>
  <c r="AP48" i="60"/>
  <c r="AR48" i="60" s="1"/>
  <c r="AW48" i="60"/>
  <c r="AX48" i="60"/>
  <c r="AI49" i="60"/>
  <c r="AL49" i="60"/>
  <c r="AN49" i="60" s="1"/>
  <c r="AT49" i="60" s="1"/>
  <c r="AP49" i="60"/>
  <c r="AR49" i="60" s="1"/>
  <c r="AW49" i="60"/>
  <c r="AX49" i="60"/>
  <c r="AI50" i="60"/>
  <c r="AL50" i="60"/>
  <c r="AN50" i="60" s="1"/>
  <c r="AP50" i="60"/>
  <c r="AR50" i="60" s="1"/>
  <c r="AW50" i="60"/>
  <c r="AX50" i="60"/>
  <c r="AI51" i="60"/>
  <c r="AL51" i="60"/>
  <c r="AN51" i="60" s="1"/>
  <c r="AP51" i="60"/>
  <c r="AR51" i="60" s="1"/>
  <c r="AW51" i="60"/>
  <c r="AX51" i="60"/>
  <c r="AI52" i="60"/>
  <c r="AL52" i="60"/>
  <c r="AN52" i="60" s="1"/>
  <c r="AT52" i="60" s="1"/>
  <c r="AP52" i="60"/>
  <c r="AR52" i="60" s="1"/>
  <c r="AW52" i="60"/>
  <c r="AX52" i="60"/>
  <c r="AI53" i="60"/>
  <c r="AJ53" i="60"/>
  <c r="AK53" i="60" s="1"/>
  <c r="AL53" i="60"/>
  <c r="AN53" i="60" s="1"/>
  <c r="AT53" i="60" s="1"/>
  <c r="AP53" i="60"/>
  <c r="AR53" i="60" s="1"/>
  <c r="AW53" i="60"/>
  <c r="AX53" i="60"/>
  <c r="AI54" i="60"/>
  <c r="AL54" i="60"/>
  <c r="AN54" i="60" s="1"/>
  <c r="AP54" i="60"/>
  <c r="AR54" i="60" s="1"/>
  <c r="AW54" i="60"/>
  <c r="AX54" i="60"/>
  <c r="AI55" i="60"/>
  <c r="AL55" i="60"/>
  <c r="AN55" i="60" s="1"/>
  <c r="AT55" i="60" s="1"/>
  <c r="AP55" i="60"/>
  <c r="AR55" i="60" s="1"/>
  <c r="AW55" i="60"/>
  <c r="AX55" i="60"/>
  <c r="AI56" i="60"/>
  <c r="AL56" i="60"/>
  <c r="AN56" i="60" s="1"/>
  <c r="AT56" i="60" s="1"/>
  <c r="AP56" i="60"/>
  <c r="AR56" i="60" s="1"/>
  <c r="AW56" i="60"/>
  <c r="AX56" i="60"/>
  <c r="AI57" i="60"/>
  <c r="AL57" i="60"/>
  <c r="AN57" i="60" s="1"/>
  <c r="AT57" i="60" s="1"/>
  <c r="AP57" i="60"/>
  <c r="AR57" i="60" s="1"/>
  <c r="AW57" i="60"/>
  <c r="AX57" i="60"/>
  <c r="AI58" i="60"/>
  <c r="AL58" i="60"/>
  <c r="AN58" i="60" s="1"/>
  <c r="AT58" i="60" s="1"/>
  <c r="AP58" i="60"/>
  <c r="AR58" i="60" s="1"/>
  <c r="AW58" i="60"/>
  <c r="AX58" i="60"/>
  <c r="AI59" i="60"/>
  <c r="AL59" i="60"/>
  <c r="AN59" i="60" s="1"/>
  <c r="AT59" i="60" s="1"/>
  <c r="AP59" i="60"/>
  <c r="AR59" i="60" s="1"/>
  <c r="AW59" i="60"/>
  <c r="AX59" i="60"/>
  <c r="AI60" i="60"/>
  <c r="AL60" i="60"/>
  <c r="AN60" i="60" s="1"/>
  <c r="AT60" i="60" s="1"/>
  <c r="AP60" i="60"/>
  <c r="AR60" i="60" s="1"/>
  <c r="AW60" i="60"/>
  <c r="AX60" i="60"/>
  <c r="AI61" i="60"/>
  <c r="AJ61" i="60" s="1"/>
  <c r="BA61" i="60" s="1"/>
  <c r="AL61" i="60"/>
  <c r="AN61" i="60" s="1"/>
  <c r="AT61" i="60" s="1"/>
  <c r="AP61" i="60"/>
  <c r="AR61" i="60" s="1"/>
  <c r="AW61" i="60"/>
  <c r="AX61" i="60"/>
  <c r="AI62" i="60"/>
  <c r="AL62" i="60"/>
  <c r="AN62" i="60" s="1"/>
  <c r="AP62" i="60"/>
  <c r="AR62" i="60" s="1"/>
  <c r="AW62" i="60"/>
  <c r="AX62" i="60"/>
  <c r="AI63" i="60"/>
  <c r="AJ62" i="60" s="1"/>
  <c r="AL63" i="60"/>
  <c r="AN63" i="60" s="1"/>
  <c r="AT63" i="60" s="1"/>
  <c r="AP63" i="60"/>
  <c r="AR63" i="60" s="1"/>
  <c r="AW63" i="60"/>
  <c r="AX63" i="60"/>
  <c r="AI64" i="60"/>
  <c r="AJ63" i="60" s="1"/>
  <c r="AL64" i="60"/>
  <c r="AN64" i="60" s="1"/>
  <c r="AP64" i="60"/>
  <c r="AR64" i="60" s="1"/>
  <c r="AW64" i="60"/>
  <c r="AX64" i="60"/>
  <c r="AI65" i="60"/>
  <c r="AL65" i="60"/>
  <c r="AN65" i="60" s="1"/>
  <c r="AP65" i="60"/>
  <c r="AR65" i="60" s="1"/>
  <c r="AW65" i="60"/>
  <c r="AX65" i="60"/>
  <c r="AI66" i="60"/>
  <c r="AL66" i="60"/>
  <c r="AN66" i="60" s="1"/>
  <c r="AT66" i="60" s="1"/>
  <c r="AP66" i="60"/>
  <c r="AR66" i="60" s="1"/>
  <c r="AW66" i="60"/>
  <c r="AX66" i="60"/>
  <c r="AI67" i="60"/>
  <c r="AL67" i="60"/>
  <c r="AN67" i="60" s="1"/>
  <c r="AT67" i="60" s="1"/>
  <c r="AP67" i="60"/>
  <c r="AR67" i="60" s="1"/>
  <c r="AW67" i="60"/>
  <c r="AX67" i="60"/>
  <c r="AI68" i="60"/>
  <c r="AL68" i="60"/>
  <c r="AN68" i="60" s="1"/>
  <c r="AT68" i="60" s="1"/>
  <c r="AP68" i="60"/>
  <c r="AR68" i="60" s="1"/>
  <c r="AW68" i="60"/>
  <c r="AX68" i="60"/>
  <c r="AI69" i="60"/>
  <c r="AL69" i="60"/>
  <c r="AN69" i="60" s="1"/>
  <c r="AT69" i="60" s="1"/>
  <c r="AP69" i="60"/>
  <c r="AR69" i="60" s="1"/>
  <c r="AW69" i="60"/>
  <c r="AX69" i="60"/>
  <c r="AI70" i="60"/>
  <c r="AL70" i="60"/>
  <c r="AN70" i="60" s="1"/>
  <c r="AP70" i="60"/>
  <c r="AR70" i="60" s="1"/>
  <c r="AW70" i="60"/>
  <c r="AX70" i="60"/>
  <c r="AI71" i="60"/>
  <c r="AL71" i="60"/>
  <c r="AN71" i="60" s="1"/>
  <c r="AT71" i="60" s="1"/>
  <c r="AP71" i="60"/>
  <c r="AR71" i="60" s="1"/>
  <c r="AW71" i="60"/>
  <c r="AX71" i="60"/>
  <c r="AI72" i="60"/>
  <c r="AL72" i="60"/>
  <c r="AN72" i="60" s="1"/>
  <c r="AP72" i="60"/>
  <c r="AR72" i="60" s="1"/>
  <c r="AW72" i="60"/>
  <c r="AX72" i="60"/>
  <c r="AI73" i="60"/>
  <c r="AL73" i="60"/>
  <c r="AN73" i="60" s="1"/>
  <c r="AP73" i="60"/>
  <c r="AR73" i="60" s="1"/>
  <c r="AW73" i="60"/>
  <c r="AX73" i="60"/>
  <c r="AI74" i="60"/>
  <c r="AL74" i="60"/>
  <c r="AN74" i="60" s="1"/>
  <c r="AT74" i="60" s="1"/>
  <c r="AP74" i="60"/>
  <c r="AR74" i="60" s="1"/>
  <c r="AW74" i="60"/>
  <c r="AX74" i="60"/>
  <c r="AI75" i="60"/>
  <c r="AL75" i="60"/>
  <c r="AN75" i="60" s="1"/>
  <c r="AT75" i="60" s="1"/>
  <c r="AP75" i="60"/>
  <c r="AR75" i="60" s="1"/>
  <c r="AW75" i="60"/>
  <c r="AX75" i="60"/>
  <c r="AI76" i="60"/>
  <c r="AL76" i="60"/>
  <c r="AN76" i="60" s="1"/>
  <c r="AT76" i="60" s="1"/>
  <c r="AP76" i="60"/>
  <c r="AR76" i="60" s="1"/>
  <c r="AW76" i="60"/>
  <c r="AX76" i="60"/>
  <c r="AI77" i="60"/>
  <c r="AJ76" i="60" s="1"/>
  <c r="AL77" i="60"/>
  <c r="AN77" i="60" s="1"/>
  <c r="AT77" i="60" s="1"/>
  <c r="AP77" i="60"/>
  <c r="AR77" i="60" s="1"/>
  <c r="AW77" i="60"/>
  <c r="AX77" i="60"/>
  <c r="AI78" i="60"/>
  <c r="AL78" i="60"/>
  <c r="AN78" i="60" s="1"/>
  <c r="AP78" i="60"/>
  <c r="AR78" i="60" s="1"/>
  <c r="AW78" i="60"/>
  <c r="AX78" i="60"/>
  <c r="AI79" i="60"/>
  <c r="AL79" i="60"/>
  <c r="AN79" i="60" s="1"/>
  <c r="AT79" i="60" s="1"/>
  <c r="AP79" i="60"/>
  <c r="AR79" i="60" s="1"/>
  <c r="AW79" i="60"/>
  <c r="AX79" i="60"/>
  <c r="AI80" i="60"/>
  <c r="AJ79" i="60" s="1"/>
  <c r="AL80" i="60"/>
  <c r="AN80" i="60" s="1"/>
  <c r="AT80" i="60" s="1"/>
  <c r="AP80" i="60"/>
  <c r="AR80" i="60" s="1"/>
  <c r="AW80" i="60"/>
  <c r="AX80" i="60"/>
  <c r="AI81" i="60"/>
  <c r="AJ80" i="60" s="1"/>
  <c r="AL81" i="60"/>
  <c r="AN81" i="60" s="1"/>
  <c r="AP81" i="60"/>
  <c r="AR81" i="60" s="1"/>
  <c r="AW81" i="60"/>
  <c r="AX81" i="60"/>
  <c r="AI82" i="60"/>
  <c r="AL82" i="60"/>
  <c r="AN82" i="60" s="1"/>
  <c r="AT82" i="60" s="1"/>
  <c r="AP82" i="60"/>
  <c r="AR82" i="60" s="1"/>
  <c r="AW82" i="60"/>
  <c r="AX82" i="60"/>
  <c r="AI83" i="60"/>
  <c r="AL83" i="60"/>
  <c r="AN83" i="60" s="1"/>
  <c r="AT83" i="60" s="1"/>
  <c r="AP83" i="60"/>
  <c r="AR83" i="60" s="1"/>
  <c r="AW83" i="60"/>
  <c r="AX83" i="60"/>
  <c r="AI84" i="60"/>
  <c r="AJ84" i="60"/>
  <c r="BB84" i="60" s="1"/>
  <c r="AL84" i="60"/>
  <c r="AN84" i="60" s="1"/>
  <c r="AT84" i="60" s="1"/>
  <c r="AP84" i="60"/>
  <c r="AR84" i="60" s="1"/>
  <c r="AW84" i="60"/>
  <c r="AX84" i="60"/>
  <c r="AI85" i="60"/>
  <c r="AL85" i="60"/>
  <c r="AN85" i="60" s="1"/>
  <c r="AT85" i="60" s="1"/>
  <c r="AP85" i="60"/>
  <c r="AR85" i="60" s="1"/>
  <c r="AW85" i="60"/>
  <c r="AX85" i="60"/>
  <c r="AI86" i="60"/>
  <c r="AL86" i="60"/>
  <c r="AN86" i="60" s="1"/>
  <c r="AP86" i="60"/>
  <c r="AR86" i="60" s="1"/>
  <c r="AW86" i="60"/>
  <c r="AX86" i="60"/>
  <c r="AI87" i="60"/>
  <c r="AJ86" i="60" s="1"/>
  <c r="AL87" i="60"/>
  <c r="AN87" i="60" s="1"/>
  <c r="AT87" i="60" s="1"/>
  <c r="AP87" i="60"/>
  <c r="AR87" i="60" s="1"/>
  <c r="AW87" i="60"/>
  <c r="AX87" i="60"/>
  <c r="AI88" i="60"/>
  <c r="AL88" i="60"/>
  <c r="AN88" i="60" s="1"/>
  <c r="AP88" i="60"/>
  <c r="AR88" i="60" s="1"/>
  <c r="AW88" i="60"/>
  <c r="AX88" i="60"/>
  <c r="AI89" i="60"/>
  <c r="AJ88" i="60" s="1"/>
  <c r="AL89" i="60"/>
  <c r="AN89" i="60" s="1"/>
  <c r="AP89" i="60"/>
  <c r="AR89" i="60" s="1"/>
  <c r="AW89" i="60"/>
  <c r="AX89" i="60"/>
  <c r="AI90" i="60"/>
  <c r="AL90" i="60"/>
  <c r="AN90" i="60" s="1"/>
  <c r="AT90" i="60" s="1"/>
  <c r="AP90" i="60"/>
  <c r="AR90" i="60" s="1"/>
  <c r="AW90" i="60"/>
  <c r="AX90" i="60"/>
  <c r="AI91" i="60"/>
  <c r="AL91" i="60"/>
  <c r="AN91" i="60" s="1"/>
  <c r="AT91" i="60" s="1"/>
  <c r="AP91" i="60"/>
  <c r="AR91" i="60" s="1"/>
  <c r="AW91" i="60"/>
  <c r="AX91" i="60"/>
  <c r="AI92" i="60"/>
  <c r="AJ91" i="60" s="1"/>
  <c r="AK91" i="60" s="1"/>
  <c r="AL92" i="60"/>
  <c r="AN92" i="60" s="1"/>
  <c r="AP92" i="60"/>
  <c r="AR92" i="60" s="1"/>
  <c r="AW92" i="60"/>
  <c r="AX92" i="60"/>
  <c r="AI93" i="60"/>
  <c r="AJ93" i="60"/>
  <c r="AK93" i="60" s="1"/>
  <c r="AM93" i="60" s="1"/>
  <c r="AO93" i="60" s="1"/>
  <c r="AL93" i="60"/>
  <c r="AN93" i="60" s="1"/>
  <c r="AT93" i="60" s="1"/>
  <c r="AP93" i="60"/>
  <c r="AR93" i="60" s="1"/>
  <c r="AW93" i="60"/>
  <c r="AX93" i="60"/>
  <c r="AI94" i="60"/>
  <c r="AL94" i="60"/>
  <c r="AN94" i="60" s="1"/>
  <c r="AP94" i="60"/>
  <c r="AR94" i="60" s="1"/>
  <c r="AW94" i="60"/>
  <c r="AX94" i="60"/>
  <c r="AI95" i="60"/>
  <c r="AJ94" i="60" s="1"/>
  <c r="AL95" i="60"/>
  <c r="AN95" i="60" s="1"/>
  <c r="AP95" i="60"/>
  <c r="AR95" i="60" s="1"/>
  <c r="AW95" i="60"/>
  <c r="AX95" i="60"/>
  <c r="AI96" i="60"/>
  <c r="AJ95" i="60" s="1"/>
  <c r="AL96" i="60"/>
  <c r="AP96" i="60"/>
  <c r="AR96" i="60" s="1"/>
  <c r="AW96" i="60"/>
  <c r="AX96" i="60"/>
  <c r="AI97" i="60"/>
  <c r="AL97" i="60"/>
  <c r="AN97" i="60" s="1"/>
  <c r="AT97" i="60" s="1"/>
  <c r="AP97" i="60"/>
  <c r="AR97" i="60" s="1"/>
  <c r="AW97" i="60"/>
  <c r="AX97" i="60"/>
  <c r="AI98" i="60"/>
  <c r="AJ97" i="60" s="1"/>
  <c r="BA97" i="60" s="1"/>
  <c r="AL98" i="60"/>
  <c r="AP98" i="60"/>
  <c r="AR98" i="60" s="1"/>
  <c r="AW98" i="60"/>
  <c r="AX98" i="60"/>
  <c r="AI99" i="60"/>
  <c r="AJ98" i="60" s="1"/>
  <c r="AL99" i="60"/>
  <c r="AN99" i="60" s="1"/>
  <c r="AP99" i="60"/>
  <c r="AR99" i="60" s="1"/>
  <c r="AW99" i="60"/>
  <c r="AX99" i="60"/>
  <c r="AI100" i="60"/>
  <c r="AL100" i="60"/>
  <c r="AN100" i="60" s="1"/>
  <c r="AT100" i="60" s="1"/>
  <c r="AP100" i="60"/>
  <c r="AR100" i="60" s="1"/>
  <c r="AW100" i="60"/>
  <c r="AX100" i="60"/>
  <c r="AQ93" i="60" l="1"/>
  <c r="BA13" i="60"/>
  <c r="AK13" i="60"/>
  <c r="AM13" i="60" s="1"/>
  <c r="AO13" i="60" s="1"/>
  <c r="AQ13" i="60" s="1"/>
  <c r="BA45" i="60"/>
  <c r="AK45" i="60"/>
  <c r="AM45" i="60" s="1"/>
  <c r="AO45" i="60" s="1"/>
  <c r="AQ45" i="60" s="1"/>
  <c r="AJ46" i="60"/>
  <c r="AJ92" i="60"/>
  <c r="AK92" i="60" s="1"/>
  <c r="AJ83" i="60"/>
  <c r="BB83" i="60" s="1"/>
  <c r="AJ39" i="60"/>
  <c r="BA39" i="60" s="1"/>
  <c r="AJ36" i="60"/>
  <c r="AJ85" i="60"/>
  <c r="BA85" i="60" s="1"/>
  <c r="AJ72" i="60"/>
  <c r="AJ64" i="60"/>
  <c r="BA64" i="60" s="1"/>
  <c r="AJ50" i="60"/>
  <c r="AK50" i="60" s="1"/>
  <c r="AM50" i="60" s="1"/>
  <c r="AO50" i="60" s="1"/>
  <c r="AJ47" i="60"/>
  <c r="BA47" i="60" s="1"/>
  <c r="AJ43" i="60"/>
  <c r="BA43" i="60" s="1"/>
  <c r="AK29" i="60"/>
  <c r="AM29" i="60" s="1"/>
  <c r="AO29" i="60" s="1"/>
  <c r="AJ15" i="60"/>
  <c r="AJ9" i="60"/>
  <c r="AJ6" i="60"/>
  <c r="AJ99" i="60"/>
  <c r="BB99" i="60" s="1"/>
  <c r="BB93" i="60"/>
  <c r="BA84" i="60"/>
  <c r="BC84" i="60" s="1"/>
  <c r="AJ78" i="60"/>
  <c r="AK78" i="60" s="1"/>
  <c r="AJ75" i="60"/>
  <c r="BA75" i="60" s="1"/>
  <c r="AJ67" i="60"/>
  <c r="AJ56" i="60"/>
  <c r="AJ31" i="60"/>
  <c r="AJ12" i="60"/>
  <c r="AJ70" i="60"/>
  <c r="AJ96" i="60"/>
  <c r="BB96" i="60" s="1"/>
  <c r="AJ77" i="60"/>
  <c r="BB77" i="60" s="1"/>
  <c r="AJ19" i="60"/>
  <c r="BB19" i="60" s="1"/>
  <c r="AJ10" i="60"/>
  <c r="AD18" i="53"/>
  <c r="AD10" i="53"/>
  <c r="A6" i="65"/>
  <c r="AB5" i="65"/>
  <c r="AT42" i="60"/>
  <c r="AT34" i="60"/>
  <c r="AT78" i="60"/>
  <c r="AT62" i="60"/>
  <c r="AS37" i="60"/>
  <c r="AZ37" i="60" s="1"/>
  <c r="AT54" i="60"/>
  <c r="AT81" i="60"/>
  <c r="AT64" i="60"/>
  <c r="AT65" i="60"/>
  <c r="AT50" i="60"/>
  <c r="AS21" i="60"/>
  <c r="AZ21" i="60" s="1"/>
  <c r="AN98" i="60"/>
  <c r="AT98" i="60" s="1"/>
  <c r="AT26" i="60"/>
  <c r="AK96" i="60"/>
  <c r="BA96" i="60"/>
  <c r="AM91" i="60"/>
  <c r="AO91" i="60" s="1"/>
  <c r="AK99" i="60"/>
  <c r="AK70" i="60"/>
  <c r="BB70" i="60"/>
  <c r="AK62" i="60"/>
  <c r="BA62" i="60"/>
  <c r="BB62" i="60"/>
  <c r="BA98" i="60"/>
  <c r="BB98" i="60"/>
  <c r="AK98" i="60"/>
  <c r="BA78" i="60"/>
  <c r="BB78" i="60"/>
  <c r="BB94" i="60"/>
  <c r="BA94" i="60"/>
  <c r="AK94" i="60"/>
  <c r="BB92" i="60"/>
  <c r="BA92" i="60"/>
  <c r="AK86" i="60"/>
  <c r="BB86" i="60"/>
  <c r="BB95" i="60"/>
  <c r="BA95" i="60"/>
  <c r="AK95" i="60"/>
  <c r="BB76" i="60"/>
  <c r="AJ65" i="60"/>
  <c r="AJ66" i="60"/>
  <c r="AJ60" i="60"/>
  <c r="BB85" i="60"/>
  <c r="AK85" i="60"/>
  <c r="AT73" i="60"/>
  <c r="AT70" i="60"/>
  <c r="AJ69" i="60"/>
  <c r="AJ59" i="60"/>
  <c r="AT99" i="60"/>
  <c r="AJ81" i="60"/>
  <c r="AJ82" i="60"/>
  <c r="AT95" i="60"/>
  <c r="AT92" i="60"/>
  <c r="AT86" i="60"/>
  <c r="AT94" i="60"/>
  <c r="AS93" i="60"/>
  <c r="AZ93" i="60" s="1"/>
  <c r="AJ57" i="60"/>
  <c r="AK32" i="60"/>
  <c r="BA32" i="60"/>
  <c r="BB32" i="60"/>
  <c r="BA15" i="60"/>
  <c r="BB15" i="60"/>
  <c r="AK15" i="60"/>
  <c r="BB97" i="60"/>
  <c r="BC97" i="60" s="1"/>
  <c r="BA88" i="60"/>
  <c r="BB88" i="60"/>
  <c r="AK88" i="60"/>
  <c r="BA79" i="60"/>
  <c r="AK79" i="60"/>
  <c r="BA72" i="60"/>
  <c r="BB72" i="60"/>
  <c r="AK72" i="60"/>
  <c r="BA63" i="60"/>
  <c r="AK63" i="60"/>
  <c r="AT89" i="60"/>
  <c r="AK84" i="60"/>
  <c r="BA91" i="60"/>
  <c r="BB91" i="60"/>
  <c r="AJ100" i="60"/>
  <c r="AK97" i="60"/>
  <c r="AN96" i="60"/>
  <c r="AT96" i="60" s="1"/>
  <c r="AJ89" i="60"/>
  <c r="AJ90" i="60"/>
  <c r="AT88" i="60"/>
  <c r="AJ87" i="60"/>
  <c r="BA80" i="60"/>
  <c r="BB80" i="60"/>
  <c r="AK80" i="60"/>
  <c r="AJ73" i="60"/>
  <c r="AJ74" i="60"/>
  <c r="AT72" i="60"/>
  <c r="AJ71" i="60"/>
  <c r="AJ68" i="60"/>
  <c r="AK64" i="60"/>
  <c r="BA67" i="60"/>
  <c r="BB67" i="60"/>
  <c r="BB61" i="60"/>
  <c r="BC61" i="60" s="1"/>
  <c r="AK61" i="60"/>
  <c r="BA56" i="60"/>
  <c r="BB56" i="60"/>
  <c r="AK56" i="60"/>
  <c r="AK67" i="60"/>
  <c r="AJ54" i="60"/>
  <c r="AJ55" i="60"/>
  <c r="BA93" i="60"/>
  <c r="BB79" i="60"/>
  <c r="AK76" i="60"/>
  <c r="BB63" i="60"/>
  <c r="AM53" i="60"/>
  <c r="AO53" i="60" s="1"/>
  <c r="BA44" i="60"/>
  <c r="BB44" i="60"/>
  <c r="AK44" i="60"/>
  <c r="BA28" i="60"/>
  <c r="BB28" i="60"/>
  <c r="AK28" i="60"/>
  <c r="BA31" i="60"/>
  <c r="BB31" i="60"/>
  <c r="AK31" i="60"/>
  <c r="AJ17" i="60"/>
  <c r="AJ18" i="60"/>
  <c r="BB6" i="60"/>
  <c r="AK6" i="60"/>
  <c r="AT51" i="60"/>
  <c r="AJ33" i="60"/>
  <c r="AJ34" i="60"/>
  <c r="AQ21" i="60"/>
  <c r="BB9" i="60"/>
  <c r="AK9" i="60"/>
  <c r="AK8" i="60"/>
  <c r="BA8" i="60"/>
  <c r="BB8" i="60"/>
  <c r="BA6" i="60"/>
  <c r="BA53" i="60"/>
  <c r="BB53" i="60"/>
  <c r="AJ49" i="60"/>
  <c r="BB38" i="60"/>
  <c r="AQ37" i="60"/>
  <c r="AJ35" i="60"/>
  <c r="BB22" i="60"/>
  <c r="AK22" i="60"/>
  <c r="AJ7" i="60"/>
  <c r="AJ58" i="60"/>
  <c r="AJ52" i="60"/>
  <c r="AJ48" i="60"/>
  <c r="AK46" i="60"/>
  <c r="AK40" i="60"/>
  <c r="BA40" i="60"/>
  <c r="BB40" i="60"/>
  <c r="BA38" i="60"/>
  <c r="AK24" i="60"/>
  <c r="BA24" i="60"/>
  <c r="BB24" i="60"/>
  <c r="BA22" i="60"/>
  <c r="BB20" i="60"/>
  <c r="AK20" i="60"/>
  <c r="AT18" i="60"/>
  <c r="BA10" i="60"/>
  <c r="BB10" i="60"/>
  <c r="AK10" i="60"/>
  <c r="AJ51" i="60"/>
  <c r="BB47" i="60"/>
  <c r="AK47" i="60"/>
  <c r="BA42" i="60"/>
  <c r="BB42" i="60"/>
  <c r="AK42" i="60"/>
  <c r="BA36" i="60"/>
  <c r="BB36" i="60"/>
  <c r="AK36" i="60"/>
  <c r="AJ26" i="60"/>
  <c r="AJ23" i="60"/>
  <c r="AK11" i="60"/>
  <c r="BA11" i="60"/>
  <c r="BA50" i="60"/>
  <c r="BB50" i="60"/>
  <c r="AK43" i="60"/>
  <c r="AJ27" i="60"/>
  <c r="BB14" i="60"/>
  <c r="AK14" i="60"/>
  <c r="BB11" i="60"/>
  <c r="BB43" i="60"/>
  <c r="BB30" i="60"/>
  <c r="AK30" i="60"/>
  <c r="AJ16" i="60"/>
  <c r="BA14" i="60"/>
  <c r="BA12" i="60"/>
  <c r="BB12" i="60"/>
  <c r="AK12" i="60"/>
  <c r="AT10" i="60"/>
  <c r="BB45" i="60"/>
  <c r="BB37" i="60"/>
  <c r="BC37" i="60" s="1"/>
  <c r="BB29" i="60"/>
  <c r="BC29" i="60" s="1"/>
  <c r="BB21" i="60"/>
  <c r="BC21" i="60" s="1"/>
  <c r="BB13" i="60"/>
  <c r="AK41" i="60"/>
  <c r="AK25" i="60"/>
  <c r="BB41" i="60"/>
  <c r="BC41" i="60" s="1"/>
  <c r="BB25" i="60"/>
  <c r="BC25" i="60" s="1"/>
  <c r="BC93" i="60" l="1"/>
  <c r="BE93" i="60" s="1"/>
  <c r="BC45" i="60"/>
  <c r="BC13" i="60"/>
  <c r="AQ29" i="60"/>
  <c r="BC85" i="60"/>
  <c r="AS13" i="60"/>
  <c r="AZ13" i="60" s="1"/>
  <c r="AS29" i="60"/>
  <c r="AZ29" i="60" s="1"/>
  <c r="AS45" i="60"/>
  <c r="BC47" i="60"/>
  <c r="AK83" i="60"/>
  <c r="BA99" i="60"/>
  <c r="BC99" i="60" s="1"/>
  <c r="BB46" i="60"/>
  <c r="BA46" i="60"/>
  <c r="AK39" i="60"/>
  <c r="AM39" i="60" s="1"/>
  <c r="AO39" i="60" s="1"/>
  <c r="BB64" i="60"/>
  <c r="BC64" i="60" s="1"/>
  <c r="BB75" i="60"/>
  <c r="BC75" i="60" s="1"/>
  <c r="BB39" i="60"/>
  <c r="BC39" i="60" s="1"/>
  <c r="BA19" i="60"/>
  <c r="BC19" i="60" s="1"/>
  <c r="AK75" i="60"/>
  <c r="AM75" i="60" s="1"/>
  <c r="AO75" i="60" s="1"/>
  <c r="AK77" i="60"/>
  <c r="AM77" i="60" s="1"/>
  <c r="AO77" i="60" s="1"/>
  <c r="BA77" i="60"/>
  <c r="BC77" i="60" s="1"/>
  <c r="AK19" i="60"/>
  <c r="AM19" i="60" s="1"/>
  <c r="AO19" i="60" s="1"/>
  <c r="BC96" i="60"/>
  <c r="BC22" i="60"/>
  <c r="BC91" i="60"/>
  <c r="BC8" i="60"/>
  <c r="BC78" i="60"/>
  <c r="BC44" i="60"/>
  <c r="BC62" i="60"/>
  <c r="AS50" i="60"/>
  <c r="AZ50" i="60" s="1"/>
  <c r="BC10" i="60"/>
  <c r="BC42" i="60"/>
  <c r="BC40" i="60"/>
  <c r="BC63" i="60"/>
  <c r="BC88" i="60"/>
  <c r="BC36" i="60"/>
  <c r="BC6" i="60"/>
  <c r="BC95" i="60"/>
  <c r="AM42" i="60"/>
  <c r="AO42" i="60" s="1"/>
  <c r="AM64" i="60"/>
  <c r="AO64" i="60" s="1"/>
  <c r="AM99" i="60"/>
  <c r="AO99" i="60" s="1"/>
  <c r="BB26" i="60"/>
  <c r="BB48" i="60"/>
  <c r="BB17" i="60"/>
  <c r="AK17" i="60"/>
  <c r="BC28" i="60"/>
  <c r="BC56" i="60"/>
  <c r="AM80" i="60"/>
  <c r="AO80" i="60" s="1"/>
  <c r="AM97" i="60"/>
  <c r="AO97" i="60" s="1"/>
  <c r="AM63" i="60"/>
  <c r="AO63" i="60" s="1"/>
  <c r="BC32" i="60"/>
  <c r="BB59" i="60"/>
  <c r="BB60" i="60"/>
  <c r="AK60" i="60"/>
  <c r="AM62" i="60"/>
  <c r="AO62" i="60" s="1"/>
  <c r="AK35" i="60"/>
  <c r="BB35" i="60"/>
  <c r="AK27" i="60"/>
  <c r="BB27" i="60"/>
  <c r="AM36" i="60"/>
  <c r="AO36" i="60" s="1"/>
  <c r="AK52" i="60"/>
  <c r="BB52" i="60"/>
  <c r="BE37" i="60"/>
  <c r="BE21" i="60"/>
  <c r="AM44" i="60"/>
  <c r="AO44" i="60" s="1"/>
  <c r="AM61" i="60"/>
  <c r="AO61" i="60" s="1"/>
  <c r="BA100" i="60"/>
  <c r="AK100" i="60"/>
  <c r="BB100" i="60"/>
  <c r="AM32" i="60"/>
  <c r="AO32" i="60" s="1"/>
  <c r="BB69" i="60"/>
  <c r="AK66" i="60"/>
  <c r="BB66" i="60"/>
  <c r="BA66" i="60"/>
  <c r="AQ91" i="60"/>
  <c r="BB16" i="60"/>
  <c r="AM46" i="60"/>
  <c r="AO46" i="60" s="1"/>
  <c r="BC50" i="60"/>
  <c r="AM47" i="60"/>
  <c r="AO47" i="60" s="1"/>
  <c r="BC38" i="60"/>
  <c r="BB58" i="60"/>
  <c r="AK58" i="60"/>
  <c r="BA58" i="60"/>
  <c r="AM8" i="60"/>
  <c r="AO8" i="60" s="1"/>
  <c r="BA34" i="60"/>
  <c r="BB34" i="60"/>
  <c r="AK34" i="60"/>
  <c r="AM31" i="60"/>
  <c r="AO31" i="60" s="1"/>
  <c r="BA55" i="60"/>
  <c r="AK55" i="60"/>
  <c r="BB55" i="60"/>
  <c r="BB68" i="60"/>
  <c r="BC80" i="60"/>
  <c r="AM72" i="60"/>
  <c r="AO72" i="60" s="1"/>
  <c r="BA57" i="60"/>
  <c r="AK57" i="60"/>
  <c r="BB57" i="60"/>
  <c r="AK82" i="60"/>
  <c r="BB82" i="60"/>
  <c r="BA82" i="60"/>
  <c r="BA65" i="60"/>
  <c r="AK65" i="60"/>
  <c r="BB65" i="60"/>
  <c r="BC92" i="60"/>
  <c r="AM78" i="60"/>
  <c r="AO78" i="60" s="1"/>
  <c r="AS91" i="60"/>
  <c r="AZ91" i="60" s="1"/>
  <c r="BA18" i="60"/>
  <c r="BB18" i="60"/>
  <c r="AK18" i="60"/>
  <c r="BC11" i="60"/>
  <c r="BB7" i="60"/>
  <c r="BB33" i="60"/>
  <c r="AK54" i="60"/>
  <c r="BA54" i="60"/>
  <c r="BB54" i="60"/>
  <c r="BA71" i="60"/>
  <c r="AK71" i="60"/>
  <c r="BB71" i="60"/>
  <c r="BA87" i="60"/>
  <c r="AK87" i="60"/>
  <c r="BB87" i="60"/>
  <c r="BB81" i="60"/>
  <c r="AM92" i="60"/>
  <c r="AO92" i="60" s="1"/>
  <c r="AM98" i="60"/>
  <c r="AO98" i="60" s="1"/>
  <c r="BB23" i="60"/>
  <c r="AK23" i="60"/>
  <c r="AM41" i="60"/>
  <c r="AO41" i="60" s="1"/>
  <c r="BC43" i="60"/>
  <c r="AM11" i="60"/>
  <c r="AO11" i="60" s="1"/>
  <c r="AK51" i="60"/>
  <c r="BA51" i="60"/>
  <c r="BB51" i="60"/>
  <c r="BB49" i="60"/>
  <c r="BC31" i="60"/>
  <c r="AS53" i="60"/>
  <c r="AZ53" i="60" s="1"/>
  <c r="AM67" i="60"/>
  <c r="AO67" i="60" s="1"/>
  <c r="BC67" i="60"/>
  <c r="BC72" i="60"/>
  <c r="AM15" i="60"/>
  <c r="AO15" i="60" s="1"/>
  <c r="AM95" i="60"/>
  <c r="AO95" i="60" s="1"/>
  <c r="AM14" i="60"/>
  <c r="AO14" i="60" s="1"/>
  <c r="AM24" i="60"/>
  <c r="AO24" i="60" s="1"/>
  <c r="AM12" i="60"/>
  <c r="AO12" i="60" s="1"/>
  <c r="BC12" i="60"/>
  <c r="AM43" i="60"/>
  <c r="AO43" i="60" s="1"/>
  <c r="AM22" i="60"/>
  <c r="AO22" i="60" s="1"/>
  <c r="AM6" i="60"/>
  <c r="AO6" i="60" s="1"/>
  <c r="AQ53" i="60"/>
  <c r="AK74" i="60"/>
  <c r="BB74" i="60"/>
  <c r="BA74" i="60"/>
  <c r="AK90" i="60"/>
  <c r="BB90" i="60"/>
  <c r="AQ50" i="60"/>
  <c r="AM79" i="60"/>
  <c r="AO79" i="60" s="1"/>
  <c r="AM94" i="60"/>
  <c r="AO94" i="60" s="1"/>
  <c r="BC98" i="60"/>
  <c r="AM96" i="60"/>
  <c r="AO96" i="60" s="1"/>
  <c r="AM88" i="60"/>
  <c r="AO88" i="60" s="1"/>
  <c r="AM25" i="60"/>
  <c r="AO25" i="60" s="1"/>
  <c r="AM10" i="60"/>
  <c r="AO10" i="60" s="1"/>
  <c r="AM40" i="60"/>
  <c r="AO40" i="60" s="1"/>
  <c r="BC14" i="60"/>
  <c r="BC24" i="60"/>
  <c r="BC53" i="60"/>
  <c r="AM28" i="60"/>
  <c r="AO28" i="60" s="1"/>
  <c r="AM56" i="60"/>
  <c r="AO56" i="60" s="1"/>
  <c r="BA73" i="60"/>
  <c r="AK73" i="60"/>
  <c r="BB73" i="60"/>
  <c r="BA89" i="60"/>
  <c r="AK89" i="60"/>
  <c r="BB89" i="60"/>
  <c r="AM84" i="60"/>
  <c r="AO84" i="60" s="1"/>
  <c r="BC79" i="60"/>
  <c r="BC15" i="60"/>
  <c r="AM85" i="60"/>
  <c r="AO85" i="60" s="1"/>
  <c r="BC94" i="60"/>
  <c r="BE13" i="60" l="1"/>
  <c r="BE29" i="60"/>
  <c r="AZ45" i="60"/>
  <c r="BE45" i="60" s="1"/>
  <c r="BC46" i="60"/>
  <c r="BE91" i="60"/>
  <c r="AS64" i="60"/>
  <c r="AZ64" i="60" s="1"/>
  <c r="AS84" i="60"/>
  <c r="AS56" i="60"/>
  <c r="AZ56" i="60" s="1"/>
  <c r="AS88" i="60"/>
  <c r="BE50" i="60"/>
  <c r="AS61" i="60"/>
  <c r="AZ61" i="60" s="1"/>
  <c r="AS98" i="60"/>
  <c r="AZ98" i="60" s="1"/>
  <c r="AS19" i="60"/>
  <c r="AZ19" i="60" s="1"/>
  <c r="BC73" i="60"/>
  <c r="AS41" i="60"/>
  <c r="AS99" i="60"/>
  <c r="BC82" i="60"/>
  <c r="AS10" i="60"/>
  <c r="AZ10" i="60" s="1"/>
  <c r="BE53" i="60"/>
  <c r="BC51" i="60"/>
  <c r="BC65" i="60"/>
  <c r="AS63" i="60"/>
  <c r="AZ63" i="60" s="1"/>
  <c r="BC54" i="60"/>
  <c r="AS75" i="60"/>
  <c r="AZ75" i="60" s="1"/>
  <c r="AS94" i="60"/>
  <c r="AS6" i="60"/>
  <c r="AS14" i="60"/>
  <c r="BC66" i="60"/>
  <c r="AS97" i="60"/>
  <c r="AZ97" i="60" s="1"/>
  <c r="AS42" i="60"/>
  <c r="AZ42" i="60" s="1"/>
  <c r="AS40" i="60"/>
  <c r="AZ40" i="60" s="1"/>
  <c r="AS85" i="60"/>
  <c r="AZ85" i="60" s="1"/>
  <c r="AS25" i="60"/>
  <c r="BC74" i="60"/>
  <c r="AS77" i="60"/>
  <c r="AS43" i="60"/>
  <c r="AS95" i="60"/>
  <c r="BC55" i="60"/>
  <c r="AQ28" i="60"/>
  <c r="BA27" i="60" s="1"/>
  <c r="BC27" i="60" s="1"/>
  <c r="AQ24" i="60"/>
  <c r="AQ78" i="60"/>
  <c r="AS28" i="60"/>
  <c r="AZ28" i="60" s="1"/>
  <c r="AQ79" i="60"/>
  <c r="AQ22" i="60"/>
  <c r="BA20" i="60" s="1"/>
  <c r="BC20" i="60" s="1"/>
  <c r="AS24" i="60"/>
  <c r="AZ24" i="60" s="1"/>
  <c r="AS15" i="60"/>
  <c r="AS11" i="60"/>
  <c r="AZ11" i="60" s="1"/>
  <c r="AQ98" i="60"/>
  <c r="AM54" i="60"/>
  <c r="AO54" i="60" s="1"/>
  <c r="AS78" i="60"/>
  <c r="BC34" i="60"/>
  <c r="AM100" i="60"/>
  <c r="AO100" i="60" s="1"/>
  <c r="AQ97" i="60"/>
  <c r="AQ99" i="60"/>
  <c r="AQ15" i="60"/>
  <c r="AM89" i="60"/>
  <c r="AO89" i="60" s="1"/>
  <c r="AQ96" i="60"/>
  <c r="AQ85" i="60"/>
  <c r="BC89" i="60"/>
  <c r="AQ10" i="60"/>
  <c r="AS96" i="60"/>
  <c r="AZ96" i="60" s="1"/>
  <c r="AS79" i="60"/>
  <c r="AM74" i="60"/>
  <c r="AO74" i="60" s="1"/>
  <c r="AS22" i="60"/>
  <c r="AZ22" i="60" s="1"/>
  <c r="AQ14" i="60"/>
  <c r="AS92" i="60"/>
  <c r="AM87" i="60"/>
  <c r="AO87" i="60" s="1"/>
  <c r="AM57" i="60"/>
  <c r="AO57" i="60" s="1"/>
  <c r="AQ8" i="60"/>
  <c r="AQ47" i="60"/>
  <c r="AM66" i="60"/>
  <c r="AO66" i="60" s="1"/>
  <c r="BC100" i="60"/>
  <c r="AQ25" i="60"/>
  <c r="AQ43" i="60"/>
  <c r="AQ41" i="60"/>
  <c r="AQ92" i="60"/>
  <c r="BC87" i="60"/>
  <c r="BC57" i="60"/>
  <c r="AM55" i="60"/>
  <c r="AO55" i="60" s="1"/>
  <c r="AS8" i="60"/>
  <c r="AS47" i="60"/>
  <c r="AZ47" i="60" s="1"/>
  <c r="AQ61" i="60"/>
  <c r="AS80" i="60"/>
  <c r="AZ80" i="60" s="1"/>
  <c r="AQ64" i="60"/>
  <c r="AM73" i="60"/>
  <c r="AO73" i="60" s="1"/>
  <c r="AQ94" i="60"/>
  <c r="AS67" i="60"/>
  <c r="AZ67" i="60" s="1"/>
  <c r="AM18" i="60"/>
  <c r="AO18" i="60" s="1"/>
  <c r="AM65" i="60"/>
  <c r="AO65" i="60" s="1"/>
  <c r="AS72" i="60"/>
  <c r="AQ80" i="60"/>
  <c r="AQ19" i="60"/>
  <c r="AQ67" i="60"/>
  <c r="AM51" i="60"/>
  <c r="AO51" i="60" s="1"/>
  <c r="AM71" i="60"/>
  <c r="AO71" i="60" s="1"/>
  <c r="AQ72" i="60"/>
  <c r="AQ31" i="60"/>
  <c r="AQ44" i="60"/>
  <c r="AQ88" i="60"/>
  <c r="BC71" i="60"/>
  <c r="BC18" i="60"/>
  <c r="AS31" i="60"/>
  <c r="AZ31" i="60" s="1"/>
  <c r="BC58" i="60"/>
  <c r="AQ32" i="60"/>
  <c r="AS44" i="60"/>
  <c r="AQ36" i="60"/>
  <c r="AQ62" i="60"/>
  <c r="AQ11" i="60"/>
  <c r="AM82" i="60"/>
  <c r="AO82" i="60" s="1"/>
  <c r="AQ46" i="60"/>
  <c r="AQ12" i="60"/>
  <c r="AQ39" i="60"/>
  <c r="AQ84" i="60"/>
  <c r="AQ56" i="60"/>
  <c r="AQ40" i="60"/>
  <c r="AQ77" i="60"/>
  <c r="AQ6" i="60"/>
  <c r="AS12" i="60"/>
  <c r="AZ12" i="60" s="1"/>
  <c r="AQ95" i="60"/>
  <c r="AS39" i="60"/>
  <c r="AZ39" i="60" s="1"/>
  <c r="AQ75" i="60"/>
  <c r="AM34" i="60"/>
  <c r="AO34" i="60" s="1"/>
  <c r="AM58" i="60"/>
  <c r="AO58" i="60" s="1"/>
  <c r="AS46" i="60"/>
  <c r="AZ46" i="60" s="1"/>
  <c r="AS32" i="60"/>
  <c r="AZ32" i="60" s="1"/>
  <c r="AS36" i="60"/>
  <c r="AZ36" i="60" s="1"/>
  <c r="AS62" i="60"/>
  <c r="AZ62" i="60" s="1"/>
  <c r="AQ63" i="60"/>
  <c r="AQ42" i="60"/>
  <c r="BE28" i="60" l="1"/>
  <c r="BE10" i="60"/>
  <c r="BE39" i="60"/>
  <c r="AZ14" i="60"/>
  <c r="BE14" i="60" s="1"/>
  <c r="AZ77" i="60"/>
  <c r="BE77" i="60" s="1"/>
  <c r="BE46" i="60"/>
  <c r="BE80" i="60"/>
  <c r="BE85" i="60"/>
  <c r="BE56" i="60"/>
  <c r="AZ8" i="60"/>
  <c r="BE8" i="60" s="1"/>
  <c r="AZ99" i="60"/>
  <c r="BE99" i="60" s="1"/>
  <c r="AZ92" i="60"/>
  <c r="BE92" i="60" s="1"/>
  <c r="BE36" i="60"/>
  <c r="BE12" i="60"/>
  <c r="BE31" i="60"/>
  <c r="BE42" i="60"/>
  <c r="BE63" i="60"/>
  <c r="BE64" i="60"/>
  <c r="AZ84" i="60"/>
  <c r="BE84" i="60" s="1"/>
  <c r="AZ15" i="60"/>
  <c r="BE15" i="60" s="1"/>
  <c r="BE61" i="60"/>
  <c r="BE47" i="60"/>
  <c r="BE22" i="60"/>
  <c r="BE75" i="60"/>
  <c r="BE62" i="60"/>
  <c r="BE67" i="60"/>
  <c r="BE11" i="60"/>
  <c r="BE40" i="60"/>
  <c r="BE32" i="60"/>
  <c r="BE96" i="60"/>
  <c r="BE24" i="60"/>
  <c r="BE97" i="60"/>
  <c r="BE19" i="60"/>
  <c r="AZ95" i="60"/>
  <c r="BE95" i="60" s="1"/>
  <c r="AZ41" i="60"/>
  <c r="BE41" i="60" s="1"/>
  <c r="AZ72" i="60"/>
  <c r="BE72" i="60" s="1"/>
  <c r="AZ25" i="60"/>
  <c r="BE25" i="60" s="1"/>
  <c r="AZ44" i="60"/>
  <c r="BE44" i="60" s="1"/>
  <c r="AZ6" i="60"/>
  <c r="BE6" i="60" s="1"/>
  <c r="BE98" i="60"/>
  <c r="AZ94" i="60"/>
  <c r="BE94" i="60" s="1"/>
  <c r="AZ88" i="60"/>
  <c r="BE88" i="60" s="1"/>
  <c r="AZ43" i="60"/>
  <c r="BE43" i="60" s="1"/>
  <c r="AZ78" i="60"/>
  <c r="BE78" i="60" s="1"/>
  <c r="AZ79" i="60"/>
  <c r="BE79" i="60" s="1"/>
  <c r="BA83" i="60"/>
  <c r="BC83" i="60" s="1"/>
  <c r="AS65" i="60"/>
  <c r="AZ65" i="60" s="1"/>
  <c r="AS87" i="60"/>
  <c r="AZ87" i="60" s="1"/>
  <c r="AS66" i="60"/>
  <c r="AZ66" i="60" s="1"/>
  <c r="BA76" i="60"/>
  <c r="BC76" i="60" s="1"/>
  <c r="AS73" i="60"/>
  <c r="AZ73" i="60" s="1"/>
  <c r="AS82" i="60"/>
  <c r="AS51" i="60"/>
  <c r="AZ51" i="60" s="1"/>
  <c r="BA30" i="60"/>
  <c r="BC30" i="60" s="1"/>
  <c r="AS74" i="60"/>
  <c r="AZ74" i="60" s="1"/>
  <c r="AQ18" i="60"/>
  <c r="BA17" i="60" s="1"/>
  <c r="BC17" i="60" s="1"/>
  <c r="AQ57" i="60"/>
  <c r="AQ73" i="60"/>
  <c r="AQ66" i="60"/>
  <c r="AQ74" i="60"/>
  <c r="AS100" i="60"/>
  <c r="AZ100" i="60" s="1"/>
  <c r="AQ100" i="60"/>
  <c r="BA90" i="60"/>
  <c r="BC90" i="60" s="1"/>
  <c r="BA23" i="60"/>
  <c r="BC23" i="60" s="1"/>
  <c r="AQ58" i="60"/>
  <c r="AS58" i="60"/>
  <c r="AQ82" i="60"/>
  <c r="AQ87" i="60"/>
  <c r="BA86" i="60" s="1"/>
  <c r="BC86" i="60" s="1"/>
  <c r="AS34" i="60"/>
  <c r="AQ51" i="60"/>
  <c r="AS89" i="60"/>
  <c r="AZ89" i="60" s="1"/>
  <c r="AS54" i="60"/>
  <c r="AZ54" i="60" s="1"/>
  <c r="AQ55" i="60"/>
  <c r="BA9" i="60"/>
  <c r="BC9" i="60" s="1"/>
  <c r="AQ89" i="60"/>
  <c r="AQ54" i="60"/>
  <c r="AQ34" i="60"/>
  <c r="AQ71" i="60"/>
  <c r="AS55" i="60"/>
  <c r="AZ55" i="60" s="1"/>
  <c r="AQ65" i="60"/>
  <c r="BA60" i="60" s="1"/>
  <c r="BC60" i="60" s="1"/>
  <c r="AS71" i="60"/>
  <c r="AZ71" i="60" s="1"/>
  <c r="AS18" i="60"/>
  <c r="AZ18" i="60" s="1"/>
  <c r="AS57" i="60"/>
  <c r="AZ57" i="60" s="1"/>
  <c r="BE100" i="60" l="1"/>
  <c r="BE51" i="60"/>
  <c r="BE71" i="60"/>
  <c r="BE66" i="60"/>
  <c r="AZ58" i="60"/>
  <c r="BE58" i="60" s="1"/>
  <c r="BE54" i="60"/>
  <c r="BE87" i="60"/>
  <c r="AZ82" i="60"/>
  <c r="BE82" i="60" s="1"/>
  <c r="BE57" i="60"/>
  <c r="BE73" i="60"/>
  <c r="BE18" i="60"/>
  <c r="BE55" i="60"/>
  <c r="BE89" i="60"/>
  <c r="BE74" i="60"/>
  <c r="BE65" i="60"/>
  <c r="AZ34" i="60"/>
  <c r="BE34" i="60" s="1"/>
  <c r="BA70" i="60"/>
  <c r="BC70" i="60" s="1"/>
  <c r="BA52" i="60"/>
  <c r="BC52" i="60" s="1"/>
  <c r="C46" i="28" l="1"/>
  <c r="C45" i="28"/>
  <c r="G11" i="11" a="1"/>
  <c r="G5" i="11" a="1"/>
  <c r="F8" i="11"/>
  <c r="G9" i="11" a="1"/>
  <c r="H6" i="11"/>
  <c r="F9" i="11"/>
  <c r="H7" i="11"/>
  <c r="F6" i="11"/>
  <c r="H9" i="11"/>
  <c r="G7" i="11" a="1"/>
  <c r="G10" i="11" a="1"/>
  <c r="F7" i="11"/>
  <c r="F10" i="11"/>
  <c r="F11" i="11"/>
  <c r="G6" i="11" a="1"/>
  <c r="H8" i="11"/>
  <c r="G8" i="11" a="1"/>
  <c r="G8" i="11" l="1"/>
  <c r="G11" i="11"/>
  <c r="G7" i="11"/>
  <c r="G10" i="11"/>
  <c r="G6" i="11"/>
  <c r="G9" i="11"/>
  <c r="G5" i="11"/>
  <c r="A74" i="60"/>
  <c r="A73" i="60"/>
  <c r="G2" i="11" l="1" a="1"/>
  <c r="G2" i="11" s="1"/>
  <c r="A65" i="60"/>
  <c r="A78" i="60"/>
  <c r="A97" i="60"/>
  <c r="A15" i="60"/>
  <c r="A87" i="60"/>
  <c r="A100" i="60"/>
  <c r="A84" i="60"/>
  <c r="A99" i="60"/>
  <c r="A63" i="60"/>
  <c r="A91" i="60"/>
  <c r="A79" i="60" l="1"/>
  <c r="A66" i="60"/>
  <c r="A92" i="60"/>
  <c r="A58" i="60"/>
  <c r="A62" i="60"/>
  <c r="A50" i="60"/>
  <c r="A42" i="60" l="1"/>
  <c r="A57" i="60"/>
  <c r="A36" i="60"/>
  <c r="A72" i="60"/>
  <c r="A44" i="60"/>
  <c r="A45" i="60"/>
  <c r="A51" i="60"/>
  <c r="A11" i="60"/>
  <c r="A37" i="60"/>
  <c r="A19" i="60"/>
  <c r="A98" i="60"/>
  <c r="A39" i="60"/>
  <c r="A64" i="60"/>
  <c r="A14" i="60"/>
  <c r="A32" i="60"/>
  <c r="A22" i="60"/>
  <c r="A6" i="60"/>
  <c r="A80" i="60"/>
  <c r="A8" i="60"/>
  <c r="A82" i="60"/>
  <c r="A10" i="60"/>
  <c r="A94" i="60"/>
  <c r="A67" i="60"/>
  <c r="A75" i="60"/>
  <c r="A40" i="60"/>
  <c r="A34" i="60"/>
  <c r="A77" i="60"/>
  <c r="A53" i="60"/>
  <c r="A41" i="60"/>
  <c r="A43" i="60"/>
  <c r="A93" i="60"/>
  <c r="A96" i="60"/>
  <c r="A61" i="60"/>
  <c r="A85" i="60"/>
  <c r="A18" i="60"/>
  <c r="A88" i="60"/>
  <c r="A28" i="60"/>
  <c r="A55" i="60" l="1"/>
  <c r="A24" i="60"/>
  <c r="A46" i="60"/>
  <c r="A54" i="60"/>
  <c r="A29" i="60"/>
  <c r="A56" i="60"/>
  <c r="A89" i="60"/>
  <c r="A13" i="60"/>
  <c r="A47" i="60"/>
  <c r="A71" i="60"/>
  <c r="A25" i="60"/>
  <c r="A21" i="60"/>
  <c r="A95" i="60"/>
  <c r="A12" i="60"/>
  <c r="AF48" i="60" l="1"/>
  <c r="AF5" i="60"/>
  <c r="AD102" i="60" l="1"/>
  <c r="AM90" i="60"/>
  <c r="M86" i="60"/>
  <c r="AM86" i="60" s="1"/>
  <c r="M83" i="60"/>
  <c r="M76" i="60"/>
  <c r="AM76" i="60" s="1"/>
  <c r="M70" i="60"/>
  <c r="M60" i="60"/>
  <c r="M52" i="60"/>
  <c r="AE38" i="60"/>
  <c r="M35" i="60"/>
  <c r="M27" i="60"/>
  <c r="M23" i="60"/>
  <c r="AM23" i="60" s="1"/>
  <c r="M20" i="60"/>
  <c r="AM20" i="60" s="1"/>
  <c r="M17" i="60"/>
  <c r="M9" i="60"/>
  <c r="AM9" i="60" s="1"/>
  <c r="AS9" i="60" s="1"/>
  <c r="AX5" i="60"/>
  <c r="AW5" i="60"/>
  <c r="AP5" i="60"/>
  <c r="AL5" i="60"/>
  <c r="AN5" i="60" s="1"/>
  <c r="AI5" i="60"/>
  <c r="AF102" i="60" a="1"/>
  <c r="AF102" i="60" s="1"/>
  <c r="BB4" i="60"/>
  <c r="BA4" i="60"/>
  <c r="AX4" i="60"/>
  <c r="AW4" i="60"/>
  <c r="AT4" i="60"/>
  <c r="AS4" i="60"/>
  <c r="AR4" i="60"/>
  <c r="AQ4" i="60"/>
  <c r="AP4" i="60"/>
  <c r="AO4" i="60"/>
  <c r="AN4" i="60"/>
  <c r="AM4" i="60"/>
  <c r="AL4" i="60"/>
  <c r="AK4" i="60"/>
  <c r="AH4" i="60"/>
  <c r="AG4" i="60"/>
  <c r="AF4" i="60"/>
  <c r="AE4" i="60"/>
  <c r="AD4" i="60"/>
  <c r="AC4" i="60"/>
  <c r="AB4" i="60"/>
  <c r="AA4" i="60"/>
  <c r="Z4" i="60"/>
  <c r="Y4" i="60"/>
  <c r="M4" i="60"/>
  <c r="B2" i="60"/>
  <c r="M9" i="65" l="1"/>
  <c r="AC9" i="65" s="1"/>
  <c r="AD9" i="65" s="1"/>
  <c r="AE9" i="65" s="1"/>
  <c r="AK49" i="60"/>
  <c r="AM52" i="60"/>
  <c r="M11" i="65"/>
  <c r="AC11" i="65" s="1"/>
  <c r="AD11" i="65" s="1"/>
  <c r="AE11" i="65" s="1"/>
  <c r="A11" i="65" s="1"/>
  <c r="AK59" i="60"/>
  <c r="AM60" i="60"/>
  <c r="AK69" i="60"/>
  <c r="AM70" i="60"/>
  <c r="AO20" i="60"/>
  <c r="AS20" i="60"/>
  <c r="AO76" i="60"/>
  <c r="AS76" i="60"/>
  <c r="AO23" i="60"/>
  <c r="AS23" i="60"/>
  <c r="AM27" i="60"/>
  <c r="AO86" i="60"/>
  <c r="AS86" i="60"/>
  <c r="AM83" i="60"/>
  <c r="AK81" i="60"/>
  <c r="AK33" i="60"/>
  <c r="AM35" i="60"/>
  <c r="AO90" i="60"/>
  <c r="AS90" i="60"/>
  <c r="AK16" i="60"/>
  <c r="AM17" i="60"/>
  <c r="AO9" i="60"/>
  <c r="AZ9" i="60" s="1"/>
  <c r="M16" i="60"/>
  <c r="M5" i="65" s="1"/>
  <c r="AC5" i="65" s="1"/>
  <c r="AD5" i="65" s="1"/>
  <c r="AE5" i="65" s="1"/>
  <c r="A5" i="65" s="1"/>
  <c r="M59" i="60"/>
  <c r="M69" i="60"/>
  <c r="AK68" i="60" s="1"/>
  <c r="M30" i="60"/>
  <c r="AM30" i="60" s="1"/>
  <c r="M49" i="60"/>
  <c r="M33" i="60"/>
  <c r="AK26" i="60" s="1"/>
  <c r="AX102" i="60"/>
  <c r="AJ5" i="60"/>
  <c r="BB5" i="60" s="1"/>
  <c r="AP102" i="60"/>
  <c r="M81" i="60"/>
  <c r="M7" i="60"/>
  <c r="AR5" i="60"/>
  <c r="AT5" i="60"/>
  <c r="AQ76" i="60" l="1"/>
  <c r="AZ76" i="60"/>
  <c r="BE76" i="60" s="1"/>
  <c r="AQ90" i="60"/>
  <c r="AZ90" i="60"/>
  <c r="BE90" i="60" s="1"/>
  <c r="AQ23" i="60"/>
  <c r="AZ23" i="60"/>
  <c r="BE23" i="60" s="1"/>
  <c r="AQ86" i="60"/>
  <c r="AZ86" i="60"/>
  <c r="BE86" i="60" s="1"/>
  <c r="AQ20" i="60"/>
  <c r="AZ20" i="60"/>
  <c r="BE20" i="60" s="1"/>
  <c r="AM49" i="60"/>
  <c r="AS49" i="60" s="1"/>
  <c r="AM69" i="60"/>
  <c r="AO69" i="60" s="1"/>
  <c r="AO35" i="60"/>
  <c r="AS35" i="60"/>
  <c r="AO60" i="60"/>
  <c r="AS60" i="60"/>
  <c r="AM33" i="60"/>
  <c r="AO33" i="60" s="1"/>
  <c r="AM59" i="60"/>
  <c r="AO59" i="60" s="1"/>
  <c r="AO52" i="60"/>
  <c r="AS52" i="60"/>
  <c r="AO17" i="60"/>
  <c r="AS17" i="60"/>
  <c r="AO83" i="60"/>
  <c r="AS83" i="60"/>
  <c r="A9" i="65"/>
  <c r="AD15" i="65"/>
  <c r="AM81" i="60"/>
  <c r="AO81" i="60" s="1"/>
  <c r="AK7" i="60"/>
  <c r="AM7" i="60" s="1"/>
  <c r="AO7" i="60" s="1"/>
  <c r="AM16" i="60"/>
  <c r="AO16" i="60" s="1"/>
  <c r="AO30" i="60"/>
  <c r="AS30" i="60"/>
  <c r="AO27" i="60"/>
  <c r="AS27" i="60"/>
  <c r="AO70" i="60"/>
  <c r="AS70" i="60"/>
  <c r="AQ9" i="60"/>
  <c r="BE9" i="60"/>
  <c r="M68" i="60"/>
  <c r="M48" i="60" s="1"/>
  <c r="X48" i="60" s="1"/>
  <c r="M26" i="60"/>
  <c r="AK5" i="60" s="1"/>
  <c r="AT102" i="60"/>
  <c r="AK48" i="60" l="1"/>
  <c r="AM48" i="60" s="1"/>
  <c r="AO48" i="60" s="1"/>
  <c r="AQ7" i="60"/>
  <c r="AQ17" i="60"/>
  <c r="BA16" i="60" s="1"/>
  <c r="BC16" i="60" s="1"/>
  <c r="AZ17" i="60"/>
  <c r="BE17" i="60" s="1"/>
  <c r="AQ27" i="60"/>
  <c r="AZ27" i="60"/>
  <c r="BE27" i="60" s="1"/>
  <c r="AQ52" i="60"/>
  <c r="BA49" i="60" s="1"/>
  <c r="BC49" i="60" s="1"/>
  <c r="AZ52" i="60"/>
  <c r="BE52" i="60" s="1"/>
  <c r="AQ69" i="60"/>
  <c r="AQ35" i="60"/>
  <c r="AZ35" i="60"/>
  <c r="AQ59" i="60"/>
  <c r="AQ83" i="60"/>
  <c r="BA81" i="60" s="1"/>
  <c r="BC81" i="60" s="1"/>
  <c r="AZ83" i="60"/>
  <c r="BE83" i="60" s="1"/>
  <c r="AQ33" i="60"/>
  <c r="AQ70" i="60"/>
  <c r="BA69" i="60" s="1"/>
  <c r="BC69" i="60" s="1"/>
  <c r="AZ70" i="60"/>
  <c r="BE70" i="60" s="1"/>
  <c r="AQ30" i="60"/>
  <c r="AZ30" i="60"/>
  <c r="BE30" i="60" s="1"/>
  <c r="AQ81" i="60"/>
  <c r="AQ16" i="60"/>
  <c r="AQ60" i="60"/>
  <c r="BA59" i="60" s="1"/>
  <c r="BC59" i="60" s="1"/>
  <c r="AZ60" i="60"/>
  <c r="BE60" i="60" s="1"/>
  <c r="AO49" i="60"/>
  <c r="AS33" i="60"/>
  <c r="AZ33" i="60" s="1"/>
  <c r="A86" i="60"/>
  <c r="AS69" i="60"/>
  <c r="AS16" i="60"/>
  <c r="AS59" i="60"/>
  <c r="AZ59" i="60" s="1"/>
  <c r="AS81" i="60"/>
  <c r="AZ81" i="60" s="1"/>
  <c r="AM26" i="60"/>
  <c r="X1" i="65"/>
  <c r="I6" i="11"/>
  <c r="M8" i="36"/>
  <c r="AM68" i="60"/>
  <c r="AS7" i="60"/>
  <c r="AZ7" i="60" s="1"/>
  <c r="A90" i="60"/>
  <c r="A31" i="60"/>
  <c r="A23" i="60"/>
  <c r="A76" i="60"/>
  <c r="A9" i="60"/>
  <c r="A20" i="60"/>
  <c r="M5" i="60"/>
  <c r="X5" i="60" s="1"/>
  <c r="X102" i="60" s="1"/>
  <c r="BA7" i="60" l="1"/>
  <c r="BC7" i="60" s="1"/>
  <c r="BE7" i="60" s="1"/>
  <c r="BA68" i="60"/>
  <c r="BC68" i="60" s="1"/>
  <c r="AZ49" i="60"/>
  <c r="A49" i="60" s="1"/>
  <c r="AZ16" i="60"/>
  <c r="A16" i="60" s="1"/>
  <c r="AZ69" i="60"/>
  <c r="BE69" i="60" s="1"/>
  <c r="A59" i="60"/>
  <c r="A7" i="60"/>
  <c r="AQ48" i="60"/>
  <c r="BE81" i="60"/>
  <c r="AQ49" i="60"/>
  <c r="A30" i="60"/>
  <c r="A81" i="60"/>
  <c r="BE59" i="60"/>
  <c r="AO68" i="60"/>
  <c r="AS68" i="60"/>
  <c r="AO26" i="60"/>
  <c r="AS26" i="60"/>
  <c r="D8" i="36"/>
  <c r="E8" i="36"/>
  <c r="AS48" i="60"/>
  <c r="AM5" i="60"/>
  <c r="AS5" i="60" s="1"/>
  <c r="AC38" i="60"/>
  <c r="AE5" i="60"/>
  <c r="A27" i="60"/>
  <c r="A17" i="60"/>
  <c r="AE48" i="60"/>
  <c r="A33" i="60"/>
  <c r="A35" i="60"/>
  <c r="A52" i="60"/>
  <c r="A70" i="60"/>
  <c r="A83" i="60"/>
  <c r="A60" i="60"/>
  <c r="AE102" i="60" l="1" a="1"/>
  <c r="AE102" i="60" s="1"/>
  <c r="AZ48" i="60"/>
  <c r="BE16" i="60"/>
  <c r="BE49" i="60"/>
  <c r="A69" i="60"/>
  <c r="AC102" i="60"/>
  <c r="AU38" i="60"/>
  <c r="AQ26" i="60"/>
  <c r="AZ26" i="60"/>
  <c r="A26" i="60" s="1"/>
  <c r="AQ68" i="60"/>
  <c r="BA48" i="60" s="1"/>
  <c r="BC48" i="60" s="1"/>
  <c r="AZ68" i="60"/>
  <c r="BE68" i="60" s="1"/>
  <c r="AO5" i="60"/>
  <c r="AZ5" i="60" s="1"/>
  <c r="AW38" i="60"/>
  <c r="AW102" i="60" s="1"/>
  <c r="AK38" i="60"/>
  <c r="BE48" i="60" l="1"/>
  <c r="A48" i="60"/>
  <c r="AQ5" i="60"/>
  <c r="AM38" i="60"/>
  <c r="AO38" i="60" s="1"/>
  <c r="A68" i="60"/>
  <c r="A5" i="60"/>
  <c r="AO102" i="60" l="1"/>
  <c r="AQ38" i="60"/>
  <c r="BA5" i="60" s="1"/>
  <c r="BC5" i="60" s="1"/>
  <c r="BE5" i="60" s="1"/>
  <c r="AS38" i="60"/>
  <c r="AZ38" i="60" s="1"/>
  <c r="AS102" i="60" l="1"/>
  <c r="X1" i="60" s="1"/>
  <c r="BE38" i="60"/>
  <c r="A38" i="60"/>
  <c r="BA35" i="60"/>
  <c r="BC35" i="60" s="1"/>
  <c r="BE35" i="60" s="1"/>
  <c r="BA26" i="60"/>
  <c r="BC26" i="60" s="1"/>
  <c r="BE26" i="60" s="1"/>
  <c r="BA33" i="60"/>
  <c r="BC33" i="60" s="1"/>
  <c r="BE33" i="60" s="1"/>
  <c r="B2" i="59"/>
  <c r="M4" i="53"/>
  <c r="M7" i="36" l="1"/>
  <c r="I5" i="11"/>
  <c r="AF6" i="59" a="1"/>
  <c r="AF6" i="59" s="1"/>
  <c r="AF7" i="59" a="1"/>
  <c r="AF7" i="59" s="1"/>
  <c r="AF8" i="59" a="1"/>
  <c r="AF8" i="59" s="1"/>
  <c r="AF9" i="59" a="1"/>
  <c r="AF9" i="59" s="1"/>
  <c r="AF10" i="59" a="1"/>
  <c r="AF10" i="59" s="1"/>
  <c r="AF11" i="59" a="1"/>
  <c r="AF11" i="59" s="1"/>
  <c r="AF12" i="59" a="1"/>
  <c r="AF12" i="59" s="1"/>
  <c r="AF13" i="59" a="1"/>
  <c r="AF13" i="59" s="1"/>
  <c r="AF14" i="59" a="1"/>
  <c r="AF14" i="59" s="1"/>
  <c r="AF15" i="59" a="1"/>
  <c r="AF15" i="59" s="1"/>
  <c r="AF16" i="59" a="1"/>
  <c r="AF16" i="59" s="1"/>
  <c r="AF17" i="59" a="1"/>
  <c r="AF17" i="59" s="1"/>
  <c r="AF18" i="59" a="1"/>
  <c r="AF18" i="59" s="1"/>
  <c r="AF19" i="59" a="1"/>
  <c r="AF19" i="59" s="1"/>
  <c r="AF20" i="59" a="1"/>
  <c r="AF20" i="59" s="1"/>
  <c r="AF21" i="59" a="1"/>
  <c r="AF21" i="59" s="1"/>
  <c r="AF22" i="59" a="1"/>
  <c r="AF22" i="59" s="1"/>
  <c r="AF23" i="59" a="1"/>
  <c r="AF23" i="59" s="1"/>
  <c r="AF24" i="59" a="1"/>
  <c r="AF24" i="59" s="1"/>
  <c r="AF25" i="59" a="1"/>
  <c r="AF25" i="59" s="1"/>
  <c r="AF26" i="59" a="1"/>
  <c r="AF26" i="59" s="1"/>
  <c r="AF27" i="59" a="1"/>
  <c r="AF27" i="59" s="1"/>
  <c r="AF28" i="59" a="1"/>
  <c r="AF28" i="59" s="1"/>
  <c r="AF29" i="59" a="1"/>
  <c r="AF29" i="59" s="1"/>
  <c r="AF30" i="59" a="1"/>
  <c r="AF30" i="59" s="1"/>
  <c r="AF31" i="59" a="1"/>
  <c r="AF31" i="59" s="1"/>
  <c r="AF32" i="59" a="1"/>
  <c r="AF32" i="59" s="1"/>
  <c r="AF33" i="59" a="1"/>
  <c r="AF33" i="59" s="1"/>
  <c r="AF34" i="59" a="1"/>
  <c r="AF34" i="59" s="1"/>
  <c r="AF35" i="59" a="1"/>
  <c r="AF35" i="59" s="1"/>
  <c r="AF36" i="59" a="1"/>
  <c r="AF36" i="59" s="1"/>
  <c r="AF37" i="59" a="1"/>
  <c r="AF37" i="59" s="1"/>
  <c r="AF38" i="59" a="1"/>
  <c r="AF38" i="59" s="1"/>
  <c r="AF39" i="59" a="1"/>
  <c r="AF39" i="59" s="1"/>
  <c r="AF40" i="59" a="1"/>
  <c r="AF40" i="59" s="1"/>
  <c r="AF41" i="59" a="1"/>
  <c r="AF41" i="59" s="1"/>
  <c r="AF42" i="59" a="1"/>
  <c r="AF42" i="59" s="1"/>
  <c r="AF43" i="59" a="1"/>
  <c r="AF43" i="59" s="1"/>
  <c r="AF44" i="59" a="1"/>
  <c r="AF44" i="59" s="1"/>
  <c r="AF45" i="59" a="1"/>
  <c r="AF45" i="59" s="1"/>
  <c r="AF46" i="59" a="1"/>
  <c r="AF46" i="59" s="1"/>
  <c r="AF47" i="59" a="1"/>
  <c r="AF47" i="59" s="1"/>
  <c r="AF48" i="59" a="1"/>
  <c r="AF48" i="59" s="1"/>
  <c r="AF49" i="59" a="1"/>
  <c r="AF49" i="59" s="1"/>
  <c r="AF50" i="59" a="1"/>
  <c r="AF50" i="59" s="1"/>
  <c r="AF51" i="59" a="1"/>
  <c r="AF51" i="59" s="1"/>
  <c r="AF52" i="59" a="1"/>
  <c r="AF52" i="59" s="1"/>
  <c r="AF53" i="59" a="1"/>
  <c r="AF53" i="59" s="1"/>
  <c r="AF54" i="59" a="1"/>
  <c r="AF54" i="59" s="1"/>
  <c r="AF55" i="59" a="1"/>
  <c r="AF55" i="59" s="1"/>
  <c r="AF56" i="59" a="1"/>
  <c r="AF56" i="59" s="1"/>
  <c r="AF57" i="59" a="1"/>
  <c r="AF57" i="59" s="1"/>
  <c r="AF58" i="59" a="1"/>
  <c r="AF58" i="59" s="1"/>
  <c r="AF59" i="59" a="1"/>
  <c r="AF59" i="59" s="1"/>
  <c r="AF60" i="59" a="1"/>
  <c r="AF60" i="59" s="1"/>
  <c r="AF61" i="59" a="1"/>
  <c r="AF61" i="59" s="1"/>
  <c r="AF62" i="59" a="1"/>
  <c r="AF62" i="59" s="1"/>
  <c r="AF63" i="59" a="1"/>
  <c r="AF63" i="59" s="1"/>
  <c r="AF64" i="59" a="1"/>
  <c r="AF64" i="59" s="1"/>
  <c r="AF65" i="59" a="1"/>
  <c r="AF65" i="59" s="1"/>
  <c r="AF66" i="59" a="1"/>
  <c r="AF66" i="59" s="1"/>
  <c r="AF67" i="59" a="1"/>
  <c r="AF67" i="59" s="1"/>
  <c r="AF68" i="59" a="1"/>
  <c r="AF68" i="59" s="1"/>
  <c r="AF69" i="59" a="1"/>
  <c r="AF69" i="59" s="1"/>
  <c r="AF70" i="59" a="1"/>
  <c r="AF70" i="59" s="1"/>
  <c r="AF71" i="59" a="1"/>
  <c r="AF71" i="59" s="1"/>
  <c r="AF72" i="59" a="1"/>
  <c r="AF72" i="59" s="1"/>
  <c r="AF73" i="59" a="1"/>
  <c r="AF73" i="59" s="1"/>
  <c r="AF74" i="59" a="1"/>
  <c r="AF74" i="59" s="1"/>
  <c r="AF75" i="59" a="1"/>
  <c r="AF75" i="59" s="1"/>
  <c r="AF76" i="59" a="1"/>
  <c r="AF76" i="59" s="1"/>
  <c r="AF77" i="59" a="1"/>
  <c r="AF77" i="59" s="1"/>
  <c r="AF78" i="59" a="1"/>
  <c r="AF78" i="59" s="1"/>
  <c r="AF79" i="59" a="1"/>
  <c r="AF79" i="59" s="1"/>
  <c r="AF80" i="59" a="1"/>
  <c r="AF80" i="59" s="1"/>
  <c r="AF81" i="59" a="1"/>
  <c r="AF81" i="59" s="1"/>
  <c r="AF82" i="59" a="1"/>
  <c r="AF82" i="59" s="1"/>
  <c r="AF83" i="59" a="1"/>
  <c r="AF83" i="59" s="1"/>
  <c r="AF84" i="59" a="1"/>
  <c r="AF84" i="59" s="1"/>
  <c r="AF85" i="59" a="1"/>
  <c r="AF85" i="59" s="1"/>
  <c r="AF86" i="59" a="1"/>
  <c r="AF86" i="59" s="1"/>
  <c r="AF87" i="59" a="1"/>
  <c r="AF87" i="59" s="1"/>
  <c r="AF88" i="59" a="1"/>
  <c r="AF88" i="59" s="1"/>
  <c r="AF89" i="59" a="1"/>
  <c r="AF89" i="59" s="1"/>
  <c r="AF90" i="59" a="1"/>
  <c r="AF90" i="59" s="1"/>
  <c r="AF91" i="59" a="1"/>
  <c r="AF91" i="59" s="1"/>
  <c r="AF92" i="59" a="1"/>
  <c r="AF92" i="59" s="1"/>
  <c r="AF93" i="59" a="1"/>
  <c r="AF93" i="59" s="1"/>
  <c r="AF94" i="59" a="1"/>
  <c r="AF94" i="59" s="1"/>
  <c r="AF95" i="59" a="1"/>
  <c r="AF95" i="59" s="1"/>
  <c r="AF96" i="59" a="1"/>
  <c r="AF96" i="59" s="1"/>
  <c r="AF97" i="59" a="1"/>
  <c r="AF97" i="59" s="1"/>
  <c r="AF98" i="59" a="1"/>
  <c r="AF98" i="59" s="1"/>
  <c r="AF99" i="59" a="1"/>
  <c r="AF99" i="59" s="1"/>
  <c r="AF100" i="59" a="1"/>
  <c r="AF100" i="59" s="1"/>
  <c r="AF101" i="59" a="1"/>
  <c r="AF101" i="59" s="1"/>
  <c r="AF102" i="59" a="1"/>
  <c r="AF102" i="59" s="1"/>
  <c r="AF103" i="59" a="1"/>
  <c r="AF103" i="59" s="1"/>
  <c r="AF104" i="59" a="1"/>
  <c r="AF104" i="59" s="1"/>
  <c r="AF105" i="59" a="1"/>
  <c r="AF105" i="59" s="1"/>
  <c r="AF106" i="59" a="1"/>
  <c r="AF106" i="59" s="1"/>
  <c r="AF107" i="59" a="1"/>
  <c r="AF107" i="59" s="1"/>
  <c r="AF108" i="59" a="1"/>
  <c r="AF108" i="59" s="1"/>
  <c r="AF109" i="59" a="1"/>
  <c r="AF109" i="59" s="1"/>
  <c r="AF110" i="59" a="1"/>
  <c r="AF110" i="59" s="1"/>
  <c r="AF111" i="59" a="1"/>
  <c r="AF111" i="59" s="1"/>
  <c r="AF112" i="59" a="1"/>
  <c r="AF112" i="59" s="1"/>
  <c r="AF113" i="59" a="1"/>
  <c r="AF113" i="59" s="1"/>
  <c r="AF114" i="59" a="1"/>
  <c r="AF114" i="59" s="1"/>
  <c r="AF115" i="59" a="1"/>
  <c r="AF115" i="59" s="1"/>
  <c r="AF116" i="59" a="1"/>
  <c r="AF116" i="59" s="1"/>
  <c r="AF117" i="59" a="1"/>
  <c r="AF117" i="59" s="1"/>
  <c r="AF118" i="59" a="1"/>
  <c r="AF118" i="59" s="1"/>
  <c r="AF119" i="59" a="1"/>
  <c r="AF119" i="59" s="1"/>
  <c r="AF120" i="59" a="1"/>
  <c r="AF120" i="59" s="1"/>
  <c r="AF121" i="59" a="1"/>
  <c r="AF121" i="59" s="1"/>
  <c r="AF122" i="59" a="1"/>
  <c r="AF122" i="59" s="1"/>
  <c r="AF123" i="59" a="1"/>
  <c r="AF123" i="59" s="1"/>
  <c r="AF124" i="59" a="1"/>
  <c r="AF124" i="59" s="1"/>
  <c r="AF125" i="59" a="1"/>
  <c r="AF125" i="59" s="1"/>
  <c r="AF126" i="59" a="1"/>
  <c r="AF126" i="59" s="1"/>
  <c r="AF127" i="59" a="1"/>
  <c r="AF127" i="59" s="1"/>
  <c r="AF128" i="59" a="1"/>
  <c r="AF128" i="59" s="1"/>
  <c r="AF129" i="59" a="1"/>
  <c r="AF129" i="59" s="1"/>
  <c r="AF130" i="59" a="1"/>
  <c r="AF130" i="59" s="1"/>
  <c r="AF131" i="59" a="1"/>
  <c r="AF131" i="59" s="1"/>
  <c r="AF132" i="59" a="1"/>
  <c r="AF132" i="59" s="1"/>
  <c r="AF133" i="59" a="1"/>
  <c r="AF133" i="59" s="1"/>
  <c r="AF134" i="59" a="1"/>
  <c r="AF134" i="59" s="1"/>
  <c r="AF135" i="59" a="1"/>
  <c r="AF135" i="59" s="1"/>
  <c r="AF136" i="59" a="1"/>
  <c r="AF136" i="59" s="1"/>
  <c r="AF137" i="59" a="1"/>
  <c r="AF137" i="59" s="1"/>
  <c r="AF138" i="59" a="1"/>
  <c r="AF138" i="59" s="1"/>
  <c r="AF139" i="59" a="1"/>
  <c r="AF139" i="59" s="1"/>
  <c r="AF140" i="59" a="1"/>
  <c r="AF140" i="59" s="1"/>
  <c r="AF141" i="59" a="1"/>
  <c r="AF141" i="59" s="1"/>
  <c r="AF142" i="59" a="1"/>
  <c r="AF142" i="59" s="1"/>
  <c r="AF143" i="59" a="1"/>
  <c r="AF143" i="59" s="1"/>
  <c r="AF144" i="59" a="1"/>
  <c r="AF144" i="59" s="1"/>
  <c r="AF145" i="59" a="1"/>
  <c r="AF145" i="59" s="1"/>
  <c r="AF146" i="59" a="1"/>
  <c r="AF146" i="59" s="1"/>
  <c r="AF147" i="59" a="1"/>
  <c r="AF147" i="59" s="1"/>
  <c r="AF148" i="59" a="1"/>
  <c r="AF148" i="59" s="1"/>
  <c r="AF149" i="59" a="1"/>
  <c r="AF149" i="59" s="1"/>
  <c r="AF150" i="59" a="1"/>
  <c r="AF150" i="59" s="1"/>
  <c r="AF151" i="59" a="1"/>
  <c r="AF151" i="59" s="1"/>
  <c r="AF152" i="59" a="1"/>
  <c r="AF152" i="59" s="1"/>
  <c r="AF153" i="59" a="1"/>
  <c r="AF153" i="59" s="1"/>
  <c r="AF154" i="59" a="1"/>
  <c r="AF154" i="59" s="1"/>
  <c r="AF155" i="59" a="1"/>
  <c r="AF155" i="59" s="1"/>
  <c r="AF156" i="59" a="1"/>
  <c r="AF156" i="59" s="1"/>
  <c r="AF157" i="59" a="1"/>
  <c r="AF157" i="59" s="1"/>
  <c r="AF158" i="59" a="1"/>
  <c r="AF158" i="59" s="1"/>
  <c r="AF159" i="59" a="1"/>
  <c r="AF159" i="59" s="1"/>
  <c r="AF160" i="59" a="1"/>
  <c r="AF160" i="59" s="1"/>
  <c r="AF161" i="59" a="1"/>
  <c r="AF161" i="59" s="1"/>
  <c r="AF162" i="59" a="1"/>
  <c r="AF162" i="59" s="1"/>
  <c r="AF163" i="59" a="1"/>
  <c r="AF163" i="59" s="1"/>
  <c r="AF164" i="59" a="1"/>
  <c r="AF164" i="59" s="1"/>
  <c r="AF165" i="59" a="1"/>
  <c r="AF165" i="59" s="1"/>
  <c r="AF166" i="59" a="1"/>
  <c r="AF166" i="59" s="1"/>
  <c r="AF167" i="59" a="1"/>
  <c r="AF167" i="59" s="1"/>
  <c r="AF168" i="59" a="1"/>
  <c r="AF168" i="59" s="1"/>
  <c r="AF169" i="59" a="1"/>
  <c r="AF169" i="59" s="1"/>
  <c r="AF170" i="59" a="1"/>
  <c r="AF170" i="59" s="1"/>
  <c r="AF171" i="59" a="1"/>
  <c r="AF171" i="59" s="1"/>
  <c r="AF172" i="59" a="1"/>
  <c r="AF172" i="59" s="1"/>
  <c r="AF173" i="59" a="1"/>
  <c r="AF173" i="59" s="1"/>
  <c r="AF174" i="59" a="1"/>
  <c r="AF174" i="59" s="1"/>
  <c r="AF175" i="59" a="1"/>
  <c r="AF175" i="59" s="1"/>
  <c r="AF176" i="59" a="1"/>
  <c r="AF176" i="59" s="1"/>
  <c r="AF177" i="59" a="1"/>
  <c r="AF177" i="59" s="1"/>
  <c r="AF178" i="59" a="1"/>
  <c r="AF178" i="59" s="1"/>
  <c r="AF179" i="59" a="1"/>
  <c r="AF179" i="59" s="1"/>
  <c r="AF180" i="59" a="1"/>
  <c r="AF180" i="59" s="1"/>
  <c r="AF181" i="59" a="1"/>
  <c r="AF181" i="59" s="1"/>
  <c r="AF182" i="59" a="1"/>
  <c r="AF182" i="59" s="1"/>
  <c r="AF183" i="59" a="1"/>
  <c r="AF183" i="59" s="1"/>
  <c r="AF184" i="59" a="1"/>
  <c r="AF184" i="59" s="1"/>
  <c r="AF185" i="59" a="1"/>
  <c r="AF185" i="59" s="1"/>
  <c r="AF186" i="59" a="1"/>
  <c r="AF186" i="59" s="1"/>
  <c r="AF187" i="59" a="1"/>
  <c r="AF187" i="59" s="1"/>
  <c r="AF188" i="59" a="1"/>
  <c r="AF188" i="59" s="1"/>
  <c r="AF189" i="59" a="1"/>
  <c r="AF189" i="59" s="1"/>
  <c r="AF190" i="59" a="1"/>
  <c r="AF190" i="59" s="1"/>
  <c r="AF191" i="59" a="1"/>
  <c r="AF191" i="59" s="1"/>
  <c r="AF192" i="59" a="1"/>
  <c r="AF192" i="59" s="1"/>
  <c r="AF193" i="59" a="1"/>
  <c r="AF193" i="59" s="1"/>
  <c r="AF194" i="59" a="1"/>
  <c r="AF194" i="59" s="1"/>
  <c r="AF195" i="59" a="1"/>
  <c r="AF195" i="59" s="1"/>
  <c r="AF196" i="59" a="1"/>
  <c r="AF196" i="59" s="1"/>
  <c r="AF197" i="59" a="1"/>
  <c r="AF197" i="59" s="1"/>
  <c r="AF198" i="59" a="1"/>
  <c r="AF198" i="59" s="1"/>
  <c r="AF199" i="59" a="1"/>
  <c r="AF199" i="59" s="1"/>
  <c r="AF200" i="59" a="1"/>
  <c r="AF200" i="59" s="1"/>
  <c r="AF201" i="59" a="1"/>
  <c r="AF201" i="59" s="1"/>
  <c r="AF202" i="59" a="1"/>
  <c r="AF202" i="59" s="1"/>
  <c r="AF203" i="59" a="1"/>
  <c r="AF203" i="59" s="1"/>
  <c r="AF204" i="59" a="1"/>
  <c r="AF204" i="59" s="1"/>
  <c r="AF205" i="59" a="1"/>
  <c r="AF205" i="59" s="1"/>
  <c r="AF206" i="59" a="1"/>
  <c r="AF206" i="59" s="1"/>
  <c r="AF207" i="59" a="1"/>
  <c r="AF207" i="59" s="1"/>
  <c r="AF208" i="59" a="1"/>
  <c r="AF208" i="59" s="1"/>
  <c r="AF209" i="59" a="1"/>
  <c r="AF209" i="59" s="1"/>
  <c r="AF210" i="59" a="1"/>
  <c r="AF210" i="59" s="1"/>
  <c r="AF211" i="59" a="1"/>
  <c r="AF211" i="59" s="1"/>
  <c r="AF212" i="59" a="1"/>
  <c r="AF212" i="59" s="1"/>
  <c r="AF213" i="59" a="1"/>
  <c r="AF213" i="59" s="1"/>
  <c r="AF214" i="59" a="1"/>
  <c r="AF214" i="59" s="1"/>
  <c r="AF215" i="59" a="1"/>
  <c r="AF215" i="59" s="1"/>
  <c r="AF216" i="59" a="1"/>
  <c r="AF216" i="59" s="1"/>
  <c r="AF217" i="59" a="1"/>
  <c r="AF217" i="59" s="1"/>
  <c r="AF218" i="59" a="1"/>
  <c r="AF218" i="59" s="1"/>
  <c r="AF219" i="59" a="1"/>
  <c r="AF219" i="59" s="1"/>
  <c r="AF220" i="59" a="1"/>
  <c r="AF220" i="59" s="1"/>
  <c r="AF221" i="59" a="1"/>
  <c r="AF221" i="59" s="1"/>
  <c r="AF222" i="59" a="1"/>
  <c r="AF222" i="59" s="1"/>
  <c r="AF223" i="59" a="1"/>
  <c r="AF223" i="59" s="1"/>
  <c r="AF224" i="59" a="1"/>
  <c r="AF224" i="59" s="1"/>
  <c r="AF225" i="59" a="1"/>
  <c r="AF225" i="59" s="1"/>
  <c r="AF226" i="59" a="1"/>
  <c r="AF226" i="59" s="1"/>
  <c r="AF227" i="59" a="1"/>
  <c r="AF227" i="59" s="1"/>
  <c r="AF228" i="59" a="1"/>
  <c r="AF228" i="59" s="1"/>
  <c r="AF229" i="59" a="1"/>
  <c r="AF229" i="59" s="1"/>
  <c r="AF230" i="59" a="1"/>
  <c r="AF230" i="59" s="1"/>
  <c r="AF231" i="59" a="1"/>
  <c r="AF231" i="59" s="1"/>
  <c r="AF232" i="59" a="1"/>
  <c r="AF232" i="59" s="1"/>
  <c r="AF233" i="59" a="1"/>
  <c r="AF233" i="59" s="1"/>
  <c r="AF234" i="59" a="1"/>
  <c r="AF234" i="59" s="1"/>
  <c r="AF235" i="59" a="1"/>
  <c r="AF235" i="59" s="1"/>
  <c r="AF236" i="59" a="1"/>
  <c r="AF236" i="59" s="1"/>
  <c r="AF237" i="59" a="1"/>
  <c r="AF237" i="59" s="1"/>
  <c r="AF238" i="59" a="1"/>
  <c r="AF238" i="59" s="1"/>
  <c r="AF239" i="59" a="1"/>
  <c r="AF239" i="59" s="1"/>
  <c r="AF240" i="59" a="1"/>
  <c r="AF240" i="59" s="1"/>
  <c r="AF241" i="59" a="1"/>
  <c r="AF241" i="59" s="1"/>
  <c r="AF242" i="59" a="1"/>
  <c r="AF242" i="59" s="1"/>
  <c r="AF243" i="59" a="1"/>
  <c r="AF243" i="59" s="1"/>
  <c r="AF244" i="59" a="1"/>
  <c r="AF244" i="59" s="1"/>
  <c r="AF245" i="59" a="1"/>
  <c r="AF245" i="59" s="1"/>
  <c r="AF246" i="59" a="1"/>
  <c r="AF246" i="59" s="1"/>
  <c r="AF247" i="59" a="1"/>
  <c r="AF247" i="59" s="1"/>
  <c r="AF248" i="59" a="1"/>
  <c r="AF248" i="59" s="1"/>
  <c r="AF249" i="59" a="1"/>
  <c r="AF249" i="59" s="1"/>
  <c r="AF250" i="59" a="1"/>
  <c r="AF250" i="59" s="1"/>
  <c r="AF251" i="59" a="1"/>
  <c r="AF251" i="59" s="1"/>
  <c r="AF252" i="59" a="1"/>
  <c r="AF252" i="59" s="1"/>
  <c r="AF253" i="59" a="1"/>
  <c r="AF253" i="59" s="1"/>
  <c r="AF254" i="59" a="1"/>
  <c r="AF254" i="59" s="1"/>
  <c r="AF255" i="59" a="1"/>
  <c r="AF255" i="59" s="1"/>
  <c r="AF256" i="59" a="1"/>
  <c r="AF256" i="59" s="1"/>
  <c r="AF257" i="59" a="1"/>
  <c r="AF257" i="59" s="1"/>
  <c r="AF258" i="59" a="1"/>
  <c r="AF258" i="59" s="1"/>
  <c r="AF259" i="59" a="1"/>
  <c r="AF259" i="59" s="1"/>
  <c r="AF260" i="59" a="1"/>
  <c r="AF260" i="59" s="1"/>
  <c r="AF261" i="59" a="1"/>
  <c r="AF261" i="59" s="1"/>
  <c r="AF262" i="59" a="1"/>
  <c r="AF262" i="59" s="1"/>
  <c r="AF263" i="59" a="1"/>
  <c r="AF263" i="59" s="1"/>
  <c r="AF264" i="59" a="1"/>
  <c r="AF264" i="59" s="1"/>
  <c r="AF265" i="59" a="1"/>
  <c r="AF265" i="59" s="1"/>
  <c r="AF266" i="59" a="1"/>
  <c r="AF266" i="59" s="1"/>
  <c r="AF267" i="59" a="1"/>
  <c r="AF267" i="59" s="1"/>
  <c r="AF268" i="59" a="1"/>
  <c r="AF268" i="59" s="1"/>
  <c r="AF269" i="59" a="1"/>
  <c r="AF269" i="59" s="1"/>
  <c r="AF270" i="59" a="1"/>
  <c r="AF270" i="59" s="1"/>
  <c r="AF271" i="59" a="1"/>
  <c r="AF271" i="59" s="1"/>
  <c r="AF272" i="59" a="1"/>
  <c r="AF272" i="59" s="1"/>
  <c r="AF273" i="59" a="1"/>
  <c r="AF273" i="59" s="1"/>
  <c r="AF274" i="59" a="1"/>
  <c r="AF274" i="59" s="1"/>
  <c r="AF275" i="59" a="1"/>
  <c r="AF275" i="59" s="1"/>
  <c r="AF276" i="59" a="1"/>
  <c r="AF276" i="59" s="1"/>
  <c r="AF277" i="59" a="1"/>
  <c r="AF277" i="59" s="1"/>
  <c r="AF278" i="59" a="1"/>
  <c r="AF278" i="59" s="1"/>
  <c r="AF279" i="59" a="1"/>
  <c r="AF279" i="59" s="1"/>
  <c r="AF280" i="59" a="1"/>
  <c r="AF280" i="59" s="1"/>
  <c r="AF281" i="59" a="1"/>
  <c r="AF281" i="59" s="1"/>
  <c r="AF282" i="59" a="1"/>
  <c r="AF282" i="59" s="1"/>
  <c r="AF283" i="59" a="1"/>
  <c r="AF283" i="59" s="1"/>
  <c r="AF284" i="59" a="1"/>
  <c r="AF284" i="59" s="1"/>
  <c r="AF285" i="59" a="1"/>
  <c r="AF285" i="59" s="1"/>
  <c r="AF286" i="59" a="1"/>
  <c r="AF286" i="59" s="1"/>
  <c r="AF287" i="59" a="1"/>
  <c r="AF287" i="59" s="1"/>
  <c r="AF288" i="59" a="1"/>
  <c r="AF288" i="59" s="1"/>
  <c r="AF289" i="59" a="1"/>
  <c r="AF289" i="59" s="1"/>
  <c r="AF290" i="59" a="1"/>
  <c r="AF290" i="59" s="1"/>
  <c r="AF291" i="59" a="1"/>
  <c r="AF291" i="59" s="1"/>
  <c r="AF292" i="59" a="1"/>
  <c r="AF292" i="59" s="1"/>
  <c r="AF293" i="59" a="1"/>
  <c r="AF293" i="59" s="1"/>
  <c r="AF294" i="59" a="1"/>
  <c r="AF294" i="59" s="1"/>
  <c r="AF295" i="59" a="1"/>
  <c r="AF295" i="59" s="1"/>
  <c r="AF296" i="59" a="1"/>
  <c r="AF296" i="59" s="1"/>
  <c r="AF297" i="59" a="1"/>
  <c r="AF297" i="59" s="1"/>
  <c r="AF298" i="59" a="1"/>
  <c r="AF298" i="59" s="1"/>
  <c r="AF299" i="59" a="1"/>
  <c r="AF299" i="59" s="1"/>
  <c r="AF300" i="59" a="1"/>
  <c r="AF300" i="59" s="1"/>
  <c r="AF301" i="59" a="1"/>
  <c r="AF301" i="59" s="1"/>
  <c r="AF302" i="59" a="1"/>
  <c r="AF302" i="59" s="1"/>
  <c r="AF303" i="59" a="1"/>
  <c r="AF303" i="59" s="1"/>
  <c r="AF304" i="59" a="1"/>
  <c r="AF304" i="59" s="1"/>
  <c r="AF305" i="59" a="1"/>
  <c r="AF305" i="59" s="1"/>
  <c r="AF306" i="59" a="1"/>
  <c r="AF306" i="59" s="1"/>
  <c r="AF307" i="59" a="1"/>
  <c r="AF307" i="59" s="1"/>
  <c r="AF308" i="59" a="1"/>
  <c r="AF308" i="59" s="1"/>
  <c r="AF309" i="59" a="1"/>
  <c r="AF309" i="59" s="1"/>
  <c r="AF310" i="59" a="1"/>
  <c r="AF310" i="59" s="1"/>
  <c r="AF311" i="59" a="1"/>
  <c r="AF311" i="59" s="1"/>
  <c r="AF312" i="59" a="1"/>
  <c r="AF312" i="59" s="1"/>
  <c r="AF313" i="59" a="1"/>
  <c r="AF313" i="59" s="1"/>
  <c r="AF314" i="59" a="1"/>
  <c r="AF314" i="59" s="1"/>
  <c r="AF315" i="59" a="1"/>
  <c r="AF315" i="59" s="1"/>
  <c r="AF316" i="59" a="1"/>
  <c r="AF316" i="59" s="1"/>
  <c r="AF317" i="59" a="1"/>
  <c r="AF317" i="59" s="1"/>
  <c r="AF318" i="59" a="1"/>
  <c r="AF318" i="59" s="1"/>
  <c r="AF319" i="59" a="1"/>
  <c r="AF319" i="59" s="1"/>
  <c r="AF320" i="59" a="1"/>
  <c r="AF320" i="59" s="1"/>
  <c r="AF321" i="59" a="1"/>
  <c r="AF321" i="59" s="1"/>
  <c r="AF322" i="59" a="1"/>
  <c r="AF322" i="59" s="1"/>
  <c r="AF323" i="59" a="1"/>
  <c r="AF323" i="59" s="1"/>
  <c r="AF324" i="59" a="1"/>
  <c r="AF324" i="59" s="1"/>
  <c r="AF325" i="59" a="1"/>
  <c r="AF325" i="59" s="1"/>
  <c r="AF326" i="59" a="1"/>
  <c r="AF326" i="59" s="1"/>
  <c r="AF327" i="59" a="1"/>
  <c r="AF327" i="59" s="1"/>
  <c r="AF328" i="59" a="1"/>
  <c r="AF328" i="59" s="1"/>
  <c r="AF329" i="59" a="1"/>
  <c r="AF329" i="59" s="1"/>
  <c r="AF330" i="59" a="1"/>
  <c r="AF330" i="59" s="1"/>
  <c r="AF331" i="59" a="1"/>
  <c r="AF331" i="59" s="1"/>
  <c r="AF332" i="59" a="1"/>
  <c r="AF332" i="59" s="1"/>
  <c r="AF333" i="59" a="1"/>
  <c r="AF333" i="59" s="1"/>
  <c r="AF334" i="59" a="1"/>
  <c r="AF334" i="59" s="1"/>
  <c r="AF335" i="59" a="1"/>
  <c r="AF335" i="59" s="1"/>
  <c r="AF336" i="59" a="1"/>
  <c r="AF336" i="59" s="1"/>
  <c r="AF337" i="59" a="1"/>
  <c r="AF337" i="59" s="1"/>
  <c r="AF338" i="59" a="1"/>
  <c r="AF338" i="59" s="1"/>
  <c r="AF339" i="59" a="1"/>
  <c r="AF339" i="59" s="1"/>
  <c r="AF340" i="59" a="1"/>
  <c r="AF340" i="59" s="1"/>
  <c r="AF341" i="59" a="1"/>
  <c r="AF341" i="59" s="1"/>
  <c r="AF342" i="59" a="1"/>
  <c r="AF342" i="59" s="1"/>
  <c r="AF343" i="59" a="1"/>
  <c r="AF343" i="59" s="1"/>
  <c r="AF344" i="59" a="1"/>
  <c r="AF344" i="59" s="1"/>
  <c r="AF345" i="59" a="1"/>
  <c r="AF345" i="59" s="1"/>
  <c r="AF346" i="59" a="1"/>
  <c r="AF346" i="59" s="1"/>
  <c r="AF347" i="59" a="1"/>
  <c r="AF347" i="59" s="1"/>
  <c r="AF348" i="59" a="1"/>
  <c r="AF348" i="59" s="1"/>
  <c r="AF349" i="59" a="1"/>
  <c r="AF349" i="59" s="1"/>
  <c r="AF350" i="59" a="1"/>
  <c r="AF350" i="59" s="1"/>
  <c r="AF351" i="59" a="1"/>
  <c r="AF351" i="59" s="1"/>
  <c r="AF352" i="59" a="1"/>
  <c r="AF352" i="59" s="1"/>
  <c r="AF353" i="59" a="1"/>
  <c r="AF353" i="59" s="1"/>
  <c r="AF354" i="59" a="1"/>
  <c r="AF354" i="59" s="1"/>
  <c r="AF355" i="59" a="1"/>
  <c r="AF355" i="59" s="1"/>
  <c r="AF356" i="59" a="1"/>
  <c r="AF356" i="59" s="1"/>
  <c r="AF357" i="59" a="1"/>
  <c r="AF357" i="59" s="1"/>
  <c r="AF358" i="59" a="1"/>
  <c r="AF358" i="59" s="1"/>
  <c r="AF359" i="59" a="1"/>
  <c r="AF359" i="59" s="1"/>
  <c r="AF360" i="59" a="1"/>
  <c r="AF360" i="59" s="1"/>
  <c r="AF361" i="59" a="1"/>
  <c r="AF361" i="59" s="1"/>
  <c r="AF362" i="59" a="1"/>
  <c r="AF362" i="59" s="1"/>
  <c r="AF363" i="59" a="1"/>
  <c r="AF363" i="59" s="1"/>
  <c r="AF364" i="59" a="1"/>
  <c r="AF364" i="59" s="1"/>
  <c r="AF365" i="59" a="1"/>
  <c r="AF365" i="59" s="1"/>
  <c r="AF366" i="59" a="1"/>
  <c r="AF366" i="59" s="1"/>
  <c r="AF367" i="59" a="1"/>
  <c r="AF367" i="59" s="1"/>
  <c r="AF368" i="59" a="1"/>
  <c r="AF368" i="59" s="1"/>
  <c r="AF369" i="59" a="1"/>
  <c r="AF369" i="59" s="1"/>
  <c r="AF370" i="59" a="1"/>
  <c r="AF370" i="59" s="1"/>
  <c r="AF371" i="59" a="1"/>
  <c r="AF371" i="59" s="1"/>
  <c r="AF372" i="59" a="1"/>
  <c r="AF372" i="59" s="1"/>
  <c r="AF373" i="59" a="1"/>
  <c r="AF373" i="59" s="1"/>
  <c r="AF374" i="59" a="1"/>
  <c r="AF374" i="59" s="1"/>
  <c r="AF375" i="59" a="1"/>
  <c r="AF375" i="59" s="1"/>
  <c r="AF376" i="59" a="1"/>
  <c r="AF376" i="59" s="1"/>
  <c r="AF377" i="59" a="1"/>
  <c r="AF377" i="59" s="1"/>
  <c r="AF378" i="59" a="1"/>
  <c r="AF378" i="59" s="1"/>
  <c r="AF379" i="59" a="1"/>
  <c r="AF379" i="59" s="1"/>
  <c r="AF380" i="59" a="1"/>
  <c r="AF380" i="59" s="1"/>
  <c r="AF381" i="59" a="1"/>
  <c r="AF381" i="59" s="1"/>
  <c r="AF382" i="59" a="1"/>
  <c r="AF382" i="59" s="1"/>
  <c r="AF383" i="59" a="1"/>
  <c r="AF383" i="59" s="1"/>
  <c r="AF384" i="59" a="1"/>
  <c r="AF384" i="59" s="1"/>
  <c r="AF385" i="59" a="1"/>
  <c r="AF385" i="59" s="1"/>
  <c r="AF386" i="59" a="1"/>
  <c r="AF386" i="59" s="1"/>
  <c r="AF387" i="59" a="1"/>
  <c r="AF387" i="59" s="1"/>
  <c r="AF388" i="59" a="1"/>
  <c r="AF388" i="59" s="1"/>
  <c r="AF389" i="59" a="1"/>
  <c r="AF389" i="59" s="1"/>
  <c r="AF390" i="59" a="1"/>
  <c r="AF390" i="59" s="1"/>
  <c r="AF391" i="59" a="1"/>
  <c r="AF391" i="59" s="1"/>
  <c r="AF392" i="59" a="1"/>
  <c r="AF392" i="59" s="1"/>
  <c r="AF393" i="59" a="1"/>
  <c r="AF393" i="59" s="1"/>
  <c r="AF394" i="59" a="1"/>
  <c r="AF394" i="59" s="1"/>
  <c r="AF395" i="59" a="1"/>
  <c r="AF395" i="59" s="1"/>
  <c r="AF396" i="59" a="1"/>
  <c r="AF396" i="59" s="1"/>
  <c r="AF397" i="59" a="1"/>
  <c r="AF397" i="59" s="1"/>
  <c r="AF398" i="59" a="1"/>
  <c r="AF398" i="59" s="1"/>
  <c r="AF399" i="59" a="1"/>
  <c r="AF399" i="59" s="1"/>
  <c r="AF400" i="59" a="1"/>
  <c r="AF400" i="59" s="1"/>
  <c r="AF401" i="59" a="1"/>
  <c r="AF401" i="59" s="1"/>
  <c r="AF402" i="59" a="1"/>
  <c r="AF402" i="59" s="1"/>
  <c r="AF403" i="59" a="1"/>
  <c r="AF403" i="59" s="1"/>
  <c r="AF404" i="59" a="1"/>
  <c r="AF404" i="59" s="1"/>
  <c r="AF405" i="59" a="1"/>
  <c r="AF405" i="59" s="1"/>
  <c r="AF406" i="59" a="1"/>
  <c r="AF406" i="59" s="1"/>
  <c r="AF407" i="59" a="1"/>
  <c r="AF407" i="59" s="1"/>
  <c r="AF408" i="59" a="1"/>
  <c r="AF408" i="59" s="1"/>
  <c r="AF409" i="59" a="1"/>
  <c r="AF409" i="59" s="1"/>
  <c r="AF410" i="59" a="1"/>
  <c r="AF410" i="59" s="1"/>
  <c r="AF411" i="59" a="1"/>
  <c r="AF411" i="59" s="1"/>
  <c r="AF412" i="59" a="1"/>
  <c r="AF412" i="59" s="1"/>
  <c r="AF413" i="59" a="1"/>
  <c r="AF413" i="59" s="1"/>
  <c r="AF414" i="59" a="1"/>
  <c r="AF414" i="59" s="1"/>
  <c r="AF415" i="59" a="1"/>
  <c r="AF415" i="59" s="1"/>
  <c r="AF416" i="59" a="1"/>
  <c r="AF416" i="59" s="1"/>
  <c r="AF417" i="59" a="1"/>
  <c r="AF417" i="59" s="1"/>
  <c r="AF418" i="59" a="1"/>
  <c r="AF418" i="59" s="1"/>
  <c r="AF419" i="59" a="1"/>
  <c r="AF419" i="59" s="1"/>
  <c r="AF420" i="59" a="1"/>
  <c r="AF420" i="59" s="1"/>
  <c r="AF421" i="59" a="1"/>
  <c r="AF421" i="59" s="1"/>
  <c r="AF422" i="59" a="1"/>
  <c r="AF422" i="59" s="1"/>
  <c r="AF423" i="59" a="1"/>
  <c r="AF423" i="59" s="1"/>
  <c r="AF424" i="59" a="1"/>
  <c r="AF424" i="59" s="1"/>
  <c r="AF425" i="59" a="1"/>
  <c r="AF425" i="59" s="1"/>
  <c r="AF426" i="59" a="1"/>
  <c r="AF426" i="59" s="1"/>
  <c r="AF427" i="59" a="1"/>
  <c r="AF427" i="59" s="1"/>
  <c r="AF428" i="59" a="1"/>
  <c r="AF428" i="59" s="1"/>
  <c r="AF429" i="59" a="1"/>
  <c r="AF429" i="59" s="1"/>
  <c r="AF430" i="59" a="1"/>
  <c r="AF430" i="59" s="1"/>
  <c r="AF431" i="59" a="1"/>
  <c r="AF431" i="59" s="1"/>
  <c r="AF432" i="59" a="1"/>
  <c r="AF432" i="59" s="1"/>
  <c r="AF433" i="59" a="1"/>
  <c r="AF433" i="59" s="1"/>
  <c r="AF434" i="59" a="1"/>
  <c r="AF434" i="59" s="1"/>
  <c r="AF435" i="59" a="1"/>
  <c r="AF435" i="59" s="1"/>
  <c r="AF436" i="59" a="1"/>
  <c r="AF436" i="59" s="1"/>
  <c r="AF437" i="59" a="1"/>
  <c r="AF437" i="59" s="1"/>
  <c r="AF438" i="59" a="1"/>
  <c r="AF438" i="59" s="1"/>
  <c r="AF439" i="59" a="1"/>
  <c r="AF439" i="59" s="1"/>
  <c r="AF440" i="59" a="1"/>
  <c r="AF440" i="59" s="1"/>
  <c r="AF441" i="59" a="1"/>
  <c r="AF441" i="59" s="1"/>
  <c r="AF442" i="59" a="1"/>
  <c r="AF442" i="59" s="1"/>
  <c r="AF443" i="59" a="1"/>
  <c r="AF443" i="59" s="1"/>
  <c r="AF444" i="59" a="1"/>
  <c r="AF444" i="59" s="1"/>
  <c r="AF445" i="59" a="1"/>
  <c r="AF445" i="59" s="1"/>
  <c r="AF446" i="59" a="1"/>
  <c r="AF446" i="59" s="1"/>
  <c r="AF447" i="59" a="1"/>
  <c r="AF447" i="59" s="1"/>
  <c r="AF448" i="59" a="1"/>
  <c r="AF448" i="59" s="1"/>
  <c r="AF449" i="59" a="1"/>
  <c r="AF449" i="59" s="1"/>
  <c r="AF450" i="59" a="1"/>
  <c r="AF450" i="59" s="1"/>
  <c r="AF451" i="59" a="1"/>
  <c r="AF451" i="59" s="1"/>
  <c r="AF452" i="59" a="1"/>
  <c r="AF452" i="59" s="1"/>
  <c r="AF453" i="59" a="1"/>
  <c r="AF453" i="59" s="1"/>
  <c r="AF454" i="59" a="1"/>
  <c r="AF454" i="59" s="1"/>
  <c r="AF455" i="59" a="1"/>
  <c r="AF455" i="59" s="1"/>
  <c r="AF456" i="59" a="1"/>
  <c r="AF456" i="59" s="1"/>
  <c r="AF457" i="59" a="1"/>
  <c r="AF457" i="59" s="1"/>
  <c r="AF458" i="59" a="1"/>
  <c r="AF458" i="59" s="1"/>
  <c r="AF459" i="59" a="1"/>
  <c r="AF459" i="59" s="1"/>
  <c r="AF460" i="59" a="1"/>
  <c r="AF460" i="59" s="1"/>
  <c r="AF461" i="59" a="1"/>
  <c r="AF461" i="59" s="1"/>
  <c r="AF462" i="59" a="1"/>
  <c r="AF462" i="59" s="1"/>
  <c r="AF463" i="59" a="1"/>
  <c r="AF463" i="59" s="1"/>
  <c r="AF464" i="59" a="1"/>
  <c r="AF464" i="59" s="1"/>
  <c r="AF465" i="59" a="1"/>
  <c r="AF465" i="59" s="1"/>
  <c r="AF466" i="59" a="1"/>
  <c r="AF466" i="59" s="1"/>
  <c r="AF467" i="59" a="1"/>
  <c r="AF467" i="59" s="1"/>
  <c r="AF468" i="59" a="1"/>
  <c r="AF468" i="59" s="1"/>
  <c r="AF469" i="59" a="1"/>
  <c r="AF469" i="59" s="1"/>
  <c r="AF470" i="59" a="1"/>
  <c r="AF470" i="59" s="1"/>
  <c r="AF471" i="59" a="1"/>
  <c r="AF471" i="59" s="1"/>
  <c r="AF472" i="59" a="1"/>
  <c r="AF472" i="59" s="1"/>
  <c r="AF473" i="59" a="1"/>
  <c r="AF473" i="59" s="1"/>
  <c r="AF474" i="59" a="1"/>
  <c r="AF474" i="59" s="1"/>
  <c r="AF475" i="59" a="1"/>
  <c r="AF475" i="59" s="1"/>
  <c r="AF476" i="59" a="1"/>
  <c r="AF476" i="59" s="1"/>
  <c r="AF477" i="59" a="1"/>
  <c r="AF477" i="59" s="1"/>
  <c r="AF478" i="59" a="1"/>
  <c r="AF478" i="59" s="1"/>
  <c r="AF479" i="59" a="1"/>
  <c r="AF479" i="59" s="1"/>
  <c r="AF480" i="59" a="1"/>
  <c r="AF480" i="59" s="1"/>
  <c r="AF481" i="59" a="1"/>
  <c r="AF481" i="59" s="1"/>
  <c r="AF482" i="59" a="1"/>
  <c r="AF482" i="59" s="1"/>
  <c r="AF483" i="59" a="1"/>
  <c r="AF483" i="59" s="1"/>
  <c r="AF484" i="59" a="1"/>
  <c r="AF484" i="59" s="1"/>
  <c r="AF485" i="59" a="1"/>
  <c r="AF485" i="59" s="1"/>
  <c r="AF486" i="59" a="1"/>
  <c r="AF486" i="59" s="1"/>
  <c r="AF487" i="59" a="1"/>
  <c r="AF487" i="59" s="1"/>
  <c r="AF488" i="59" a="1"/>
  <c r="AF488" i="59" s="1"/>
  <c r="AF489" i="59" a="1"/>
  <c r="AF489" i="59" s="1"/>
  <c r="AF490" i="59" a="1"/>
  <c r="AF490" i="59" s="1"/>
  <c r="AF491" i="59" a="1"/>
  <c r="AF491" i="59" s="1"/>
  <c r="AF492" i="59" a="1"/>
  <c r="AF492" i="59" s="1"/>
  <c r="AF493" i="59" a="1"/>
  <c r="AF493" i="59" s="1"/>
  <c r="AF494" i="59" a="1"/>
  <c r="AF494" i="59" s="1"/>
  <c r="AF495" i="59" a="1"/>
  <c r="AF495" i="59" s="1"/>
  <c r="AF496" i="59" a="1"/>
  <c r="AF496" i="59" s="1"/>
  <c r="AF497" i="59" a="1"/>
  <c r="AF497" i="59" s="1"/>
  <c r="AF498" i="59" a="1"/>
  <c r="AF498" i="59" s="1"/>
  <c r="AF499" i="59" a="1"/>
  <c r="AF499" i="59" s="1"/>
  <c r="AF500" i="59" a="1"/>
  <c r="AF500" i="59" s="1"/>
  <c r="AF501" i="59" a="1"/>
  <c r="AF501" i="59" s="1"/>
  <c r="AF502" i="59" a="1"/>
  <c r="AF502" i="59" s="1"/>
  <c r="AF503" i="59" a="1"/>
  <c r="AF503" i="59" s="1"/>
  <c r="AF504" i="59" a="1"/>
  <c r="AF504" i="59" s="1"/>
  <c r="AE6" i="59" a="1"/>
  <c r="AE6" i="59" s="1"/>
  <c r="AE7" i="59" a="1"/>
  <c r="AE7" i="59" s="1"/>
  <c r="AE8" i="59" a="1"/>
  <c r="AE8" i="59" s="1"/>
  <c r="AE9" i="59" a="1"/>
  <c r="AE9" i="59" s="1"/>
  <c r="AE10" i="59" a="1"/>
  <c r="AE10" i="59" s="1"/>
  <c r="AE11" i="59" a="1"/>
  <c r="AE11" i="59" s="1"/>
  <c r="AE12" i="59" a="1"/>
  <c r="AE12" i="59" s="1"/>
  <c r="AE13" i="59" a="1"/>
  <c r="AE13" i="59" s="1"/>
  <c r="AE14" i="59" a="1"/>
  <c r="AE14" i="59" s="1"/>
  <c r="AE15" i="59" a="1"/>
  <c r="AE15" i="59" s="1"/>
  <c r="AE16" i="59" a="1"/>
  <c r="AE16" i="59" s="1"/>
  <c r="AE17" i="59" a="1"/>
  <c r="AE17" i="59" s="1"/>
  <c r="AE18" i="59" a="1"/>
  <c r="AE18" i="59" s="1"/>
  <c r="AE19" i="59" a="1"/>
  <c r="AE19" i="59" s="1"/>
  <c r="AE20" i="59" a="1"/>
  <c r="AE20" i="59" s="1"/>
  <c r="AE21" i="59" a="1"/>
  <c r="AE21" i="59" s="1"/>
  <c r="AE22" i="59" a="1"/>
  <c r="AE22" i="59" s="1"/>
  <c r="AE23" i="59" a="1"/>
  <c r="AE23" i="59" s="1"/>
  <c r="AE24" i="59" a="1"/>
  <c r="AE24" i="59" s="1"/>
  <c r="AE25" i="59" a="1"/>
  <c r="AE25" i="59" s="1"/>
  <c r="AE26" i="59" a="1"/>
  <c r="AE26" i="59" s="1"/>
  <c r="AE27" i="59" a="1"/>
  <c r="AE27" i="59" s="1"/>
  <c r="AE28" i="59" a="1"/>
  <c r="AE28" i="59" s="1"/>
  <c r="AE29" i="59" a="1"/>
  <c r="AE29" i="59" s="1"/>
  <c r="AE30" i="59" a="1"/>
  <c r="AE30" i="59" s="1"/>
  <c r="AE31" i="59" a="1"/>
  <c r="AE31" i="59" s="1"/>
  <c r="AE32" i="59" a="1"/>
  <c r="AE32" i="59" s="1"/>
  <c r="AE33" i="59" a="1"/>
  <c r="AE33" i="59" s="1"/>
  <c r="AE34" i="59" a="1"/>
  <c r="AE34" i="59" s="1"/>
  <c r="AE35" i="59" a="1"/>
  <c r="AE35" i="59" s="1"/>
  <c r="AE36" i="59" a="1"/>
  <c r="AE36" i="59" s="1"/>
  <c r="AE37" i="59" a="1"/>
  <c r="AE37" i="59" s="1"/>
  <c r="AE38" i="59" a="1"/>
  <c r="AE38" i="59" s="1"/>
  <c r="AE39" i="59" a="1"/>
  <c r="AE39" i="59" s="1"/>
  <c r="AE40" i="59" a="1"/>
  <c r="AE40" i="59" s="1"/>
  <c r="AE41" i="59" a="1"/>
  <c r="AE41" i="59" s="1"/>
  <c r="AE42" i="59" a="1"/>
  <c r="AE42" i="59" s="1"/>
  <c r="AE43" i="59" a="1"/>
  <c r="AE43" i="59" s="1"/>
  <c r="AE44" i="59" a="1"/>
  <c r="AE44" i="59" s="1"/>
  <c r="AE45" i="59" a="1"/>
  <c r="AE45" i="59" s="1"/>
  <c r="AE46" i="59" a="1"/>
  <c r="AE46" i="59" s="1"/>
  <c r="AE47" i="59" a="1"/>
  <c r="AE47" i="59" s="1"/>
  <c r="AE48" i="59" a="1"/>
  <c r="AE48" i="59" s="1"/>
  <c r="AE49" i="59" a="1"/>
  <c r="AE49" i="59" s="1"/>
  <c r="AE50" i="59" a="1"/>
  <c r="AE50" i="59" s="1"/>
  <c r="AE51" i="59" a="1"/>
  <c r="AE51" i="59" s="1"/>
  <c r="AE52" i="59" a="1"/>
  <c r="AE52" i="59" s="1"/>
  <c r="AE53" i="59" a="1"/>
  <c r="AE53" i="59" s="1"/>
  <c r="AE54" i="59" a="1"/>
  <c r="AE54" i="59" s="1"/>
  <c r="AE55" i="59" a="1"/>
  <c r="AE55" i="59" s="1"/>
  <c r="AE56" i="59" a="1"/>
  <c r="AE56" i="59" s="1"/>
  <c r="AE57" i="59" a="1"/>
  <c r="AE57" i="59" s="1"/>
  <c r="AE58" i="59" a="1"/>
  <c r="AE58" i="59" s="1"/>
  <c r="AE59" i="59" a="1"/>
  <c r="AE59" i="59" s="1"/>
  <c r="AE60" i="59" a="1"/>
  <c r="AE60" i="59" s="1"/>
  <c r="AE61" i="59" a="1"/>
  <c r="AE61" i="59" s="1"/>
  <c r="AE62" i="59" a="1"/>
  <c r="AE62" i="59" s="1"/>
  <c r="AE63" i="59" a="1"/>
  <c r="AE63" i="59" s="1"/>
  <c r="AE64" i="59" a="1"/>
  <c r="AE64" i="59" s="1"/>
  <c r="AE65" i="59" a="1"/>
  <c r="AE65" i="59" s="1"/>
  <c r="AE66" i="59" a="1"/>
  <c r="AE66" i="59" s="1"/>
  <c r="AE67" i="59" a="1"/>
  <c r="AE67" i="59" s="1"/>
  <c r="AE68" i="59" a="1"/>
  <c r="AE68" i="59" s="1"/>
  <c r="AE69" i="59" a="1"/>
  <c r="AE69" i="59" s="1"/>
  <c r="AE70" i="59" a="1"/>
  <c r="AE70" i="59" s="1"/>
  <c r="AE71" i="59" a="1"/>
  <c r="AE71" i="59" s="1"/>
  <c r="AE72" i="59" a="1"/>
  <c r="AE72" i="59" s="1"/>
  <c r="AE73" i="59" a="1"/>
  <c r="AE73" i="59" s="1"/>
  <c r="AE74" i="59" a="1"/>
  <c r="AE74" i="59" s="1"/>
  <c r="AE75" i="59" a="1"/>
  <c r="AE75" i="59" s="1"/>
  <c r="AE76" i="59" a="1"/>
  <c r="AE76" i="59" s="1"/>
  <c r="AE77" i="59" a="1"/>
  <c r="AE77" i="59" s="1"/>
  <c r="AE78" i="59" a="1"/>
  <c r="AE78" i="59" s="1"/>
  <c r="AE79" i="59" a="1"/>
  <c r="AE79" i="59" s="1"/>
  <c r="AE80" i="59" a="1"/>
  <c r="AE80" i="59" s="1"/>
  <c r="AE81" i="59" a="1"/>
  <c r="AE81" i="59" s="1"/>
  <c r="AE82" i="59" a="1"/>
  <c r="AE82" i="59" s="1"/>
  <c r="AE83" i="59" a="1"/>
  <c r="AE83" i="59" s="1"/>
  <c r="AE84" i="59" a="1"/>
  <c r="AE84" i="59" s="1"/>
  <c r="AE85" i="59" a="1"/>
  <c r="AE85" i="59" s="1"/>
  <c r="AE86" i="59" a="1"/>
  <c r="AE86" i="59" s="1"/>
  <c r="AE87" i="59" a="1"/>
  <c r="AE87" i="59" s="1"/>
  <c r="AE88" i="59" a="1"/>
  <c r="AE88" i="59" s="1"/>
  <c r="AE89" i="59" a="1"/>
  <c r="AE89" i="59" s="1"/>
  <c r="AE90" i="59" a="1"/>
  <c r="AE90" i="59" s="1"/>
  <c r="AE91" i="59" a="1"/>
  <c r="AE91" i="59" s="1"/>
  <c r="AE92" i="59" a="1"/>
  <c r="AE92" i="59" s="1"/>
  <c r="AE93" i="59" a="1"/>
  <c r="AE93" i="59" s="1"/>
  <c r="AE94" i="59" a="1"/>
  <c r="AE94" i="59" s="1"/>
  <c r="AE95" i="59" a="1"/>
  <c r="AE95" i="59" s="1"/>
  <c r="AE96" i="59" a="1"/>
  <c r="AE96" i="59" s="1"/>
  <c r="AE97" i="59" a="1"/>
  <c r="AE97" i="59" s="1"/>
  <c r="AE98" i="59" a="1"/>
  <c r="AE98" i="59" s="1"/>
  <c r="AE99" i="59" a="1"/>
  <c r="AE99" i="59" s="1"/>
  <c r="AE100" i="59" a="1"/>
  <c r="AE100" i="59" s="1"/>
  <c r="AE101" i="59" a="1"/>
  <c r="AE101" i="59" s="1"/>
  <c r="AE102" i="59" a="1"/>
  <c r="AE102" i="59" s="1"/>
  <c r="AE103" i="59" a="1"/>
  <c r="AE103" i="59" s="1"/>
  <c r="AE104" i="59" a="1"/>
  <c r="AE104" i="59" s="1"/>
  <c r="AE105" i="59" a="1"/>
  <c r="AE105" i="59" s="1"/>
  <c r="AE106" i="59" a="1"/>
  <c r="AE106" i="59" s="1"/>
  <c r="AE107" i="59" a="1"/>
  <c r="AE107" i="59" s="1"/>
  <c r="AE108" i="59" a="1"/>
  <c r="AE108" i="59" s="1"/>
  <c r="AE109" i="59" a="1"/>
  <c r="AE109" i="59" s="1"/>
  <c r="AE110" i="59" a="1"/>
  <c r="AE110" i="59" s="1"/>
  <c r="AE111" i="59" a="1"/>
  <c r="AE111" i="59" s="1"/>
  <c r="AE112" i="59" a="1"/>
  <c r="AE112" i="59" s="1"/>
  <c r="AE113" i="59" a="1"/>
  <c r="AE113" i="59" s="1"/>
  <c r="AE114" i="59" a="1"/>
  <c r="AE114" i="59" s="1"/>
  <c r="AE115" i="59" a="1"/>
  <c r="AE115" i="59" s="1"/>
  <c r="AE116" i="59" a="1"/>
  <c r="AE116" i="59" s="1"/>
  <c r="AE117" i="59" a="1"/>
  <c r="AE117" i="59" s="1"/>
  <c r="AE118" i="59" a="1"/>
  <c r="AE118" i="59" s="1"/>
  <c r="AE119" i="59" a="1"/>
  <c r="AE119" i="59" s="1"/>
  <c r="AE120" i="59" a="1"/>
  <c r="AE120" i="59" s="1"/>
  <c r="AE121" i="59" a="1"/>
  <c r="AE121" i="59" s="1"/>
  <c r="AE122" i="59" a="1"/>
  <c r="AE122" i="59" s="1"/>
  <c r="AE123" i="59" a="1"/>
  <c r="AE123" i="59" s="1"/>
  <c r="AE124" i="59" a="1"/>
  <c r="AE124" i="59" s="1"/>
  <c r="AE125" i="59" a="1"/>
  <c r="AE125" i="59" s="1"/>
  <c r="AE126" i="59" a="1"/>
  <c r="AE126" i="59" s="1"/>
  <c r="AE127" i="59" a="1"/>
  <c r="AE127" i="59" s="1"/>
  <c r="AE128" i="59" a="1"/>
  <c r="AE128" i="59" s="1"/>
  <c r="AE129" i="59" a="1"/>
  <c r="AE129" i="59" s="1"/>
  <c r="AE130" i="59" a="1"/>
  <c r="AE130" i="59" s="1"/>
  <c r="AE131" i="59" a="1"/>
  <c r="AE131" i="59" s="1"/>
  <c r="AE132" i="59" a="1"/>
  <c r="AE132" i="59" s="1"/>
  <c r="AE133" i="59" a="1"/>
  <c r="AE133" i="59" s="1"/>
  <c r="AE134" i="59" a="1"/>
  <c r="AE134" i="59" s="1"/>
  <c r="AE135" i="59" a="1"/>
  <c r="AE135" i="59" s="1"/>
  <c r="AE136" i="59" a="1"/>
  <c r="AE136" i="59" s="1"/>
  <c r="AE137" i="59" a="1"/>
  <c r="AE137" i="59" s="1"/>
  <c r="AE138" i="59" a="1"/>
  <c r="AE138" i="59" s="1"/>
  <c r="AE139" i="59" a="1"/>
  <c r="AE139" i="59" s="1"/>
  <c r="AE140" i="59" a="1"/>
  <c r="AE140" i="59" s="1"/>
  <c r="AE141" i="59" a="1"/>
  <c r="AE141" i="59" s="1"/>
  <c r="AE142" i="59" a="1"/>
  <c r="AE142" i="59" s="1"/>
  <c r="AE143" i="59" a="1"/>
  <c r="AE143" i="59" s="1"/>
  <c r="AE144" i="59" a="1"/>
  <c r="AE144" i="59" s="1"/>
  <c r="AE145" i="59" a="1"/>
  <c r="AE145" i="59" s="1"/>
  <c r="AE146" i="59" a="1"/>
  <c r="AE146" i="59" s="1"/>
  <c r="AE147" i="59" a="1"/>
  <c r="AE147" i="59" s="1"/>
  <c r="AE148" i="59" a="1"/>
  <c r="AE148" i="59" s="1"/>
  <c r="AE149" i="59" a="1"/>
  <c r="AE149" i="59" s="1"/>
  <c r="AE150" i="59" a="1"/>
  <c r="AE150" i="59" s="1"/>
  <c r="AE151" i="59" a="1"/>
  <c r="AE151" i="59" s="1"/>
  <c r="AE152" i="59" a="1"/>
  <c r="AE152" i="59" s="1"/>
  <c r="AE153" i="59" a="1"/>
  <c r="AE153" i="59" s="1"/>
  <c r="AE154" i="59" a="1"/>
  <c r="AE154" i="59" s="1"/>
  <c r="AE155" i="59" a="1"/>
  <c r="AE155" i="59" s="1"/>
  <c r="AE156" i="59" a="1"/>
  <c r="AE156" i="59" s="1"/>
  <c r="AE157" i="59" a="1"/>
  <c r="AE157" i="59" s="1"/>
  <c r="AE158" i="59" a="1"/>
  <c r="AE158" i="59" s="1"/>
  <c r="AE159" i="59" a="1"/>
  <c r="AE159" i="59" s="1"/>
  <c r="AE160" i="59" a="1"/>
  <c r="AE160" i="59" s="1"/>
  <c r="AE161" i="59" a="1"/>
  <c r="AE161" i="59" s="1"/>
  <c r="AE162" i="59" a="1"/>
  <c r="AE162" i="59" s="1"/>
  <c r="AE163" i="59" a="1"/>
  <c r="AE163" i="59" s="1"/>
  <c r="AE164" i="59" a="1"/>
  <c r="AE164" i="59" s="1"/>
  <c r="AE165" i="59" a="1"/>
  <c r="AE165" i="59" s="1"/>
  <c r="AE166" i="59" a="1"/>
  <c r="AE166" i="59" s="1"/>
  <c r="AE167" i="59" a="1"/>
  <c r="AE167" i="59" s="1"/>
  <c r="AE168" i="59" a="1"/>
  <c r="AE168" i="59" s="1"/>
  <c r="AE169" i="59" a="1"/>
  <c r="AE169" i="59" s="1"/>
  <c r="AE170" i="59" a="1"/>
  <c r="AE170" i="59" s="1"/>
  <c r="AE171" i="59" a="1"/>
  <c r="AE171" i="59" s="1"/>
  <c r="AE172" i="59" a="1"/>
  <c r="AE172" i="59" s="1"/>
  <c r="AE173" i="59" a="1"/>
  <c r="AE173" i="59" s="1"/>
  <c r="AE174" i="59" a="1"/>
  <c r="AE174" i="59" s="1"/>
  <c r="AE175" i="59" a="1"/>
  <c r="AE175" i="59" s="1"/>
  <c r="AE176" i="59" a="1"/>
  <c r="AE176" i="59" s="1"/>
  <c r="AE177" i="59" a="1"/>
  <c r="AE177" i="59" s="1"/>
  <c r="AE178" i="59" a="1"/>
  <c r="AE178" i="59" s="1"/>
  <c r="AE179" i="59" a="1"/>
  <c r="AE179" i="59" s="1"/>
  <c r="AE180" i="59" a="1"/>
  <c r="AE180" i="59" s="1"/>
  <c r="AE181" i="59" a="1"/>
  <c r="AE181" i="59" s="1"/>
  <c r="AE182" i="59" a="1"/>
  <c r="AE182" i="59" s="1"/>
  <c r="AE183" i="59" a="1"/>
  <c r="AE183" i="59" s="1"/>
  <c r="AE184" i="59" a="1"/>
  <c r="AE184" i="59" s="1"/>
  <c r="AE185" i="59" a="1"/>
  <c r="AE185" i="59" s="1"/>
  <c r="AE186" i="59" a="1"/>
  <c r="AE186" i="59" s="1"/>
  <c r="AE187" i="59" a="1"/>
  <c r="AE187" i="59" s="1"/>
  <c r="AE188" i="59" a="1"/>
  <c r="AE188" i="59" s="1"/>
  <c r="AE189" i="59" a="1"/>
  <c r="AE189" i="59" s="1"/>
  <c r="AE190" i="59" a="1"/>
  <c r="AE190" i="59" s="1"/>
  <c r="AE191" i="59" a="1"/>
  <c r="AE191" i="59" s="1"/>
  <c r="AE192" i="59" a="1"/>
  <c r="AE192" i="59" s="1"/>
  <c r="AE193" i="59" a="1"/>
  <c r="AE193" i="59" s="1"/>
  <c r="AE194" i="59" a="1"/>
  <c r="AE194" i="59" s="1"/>
  <c r="AE195" i="59" a="1"/>
  <c r="AE195" i="59" s="1"/>
  <c r="AE196" i="59" a="1"/>
  <c r="AE196" i="59" s="1"/>
  <c r="AE197" i="59" a="1"/>
  <c r="AE197" i="59" s="1"/>
  <c r="AE198" i="59" a="1"/>
  <c r="AE198" i="59" s="1"/>
  <c r="AE199" i="59" a="1"/>
  <c r="AE199" i="59" s="1"/>
  <c r="AE200" i="59" a="1"/>
  <c r="AE200" i="59" s="1"/>
  <c r="AE201" i="59" a="1"/>
  <c r="AE201" i="59" s="1"/>
  <c r="AE202" i="59" a="1"/>
  <c r="AE202" i="59" s="1"/>
  <c r="AE203" i="59" a="1"/>
  <c r="AE203" i="59" s="1"/>
  <c r="AE204" i="59" a="1"/>
  <c r="AE204" i="59" s="1"/>
  <c r="AE205" i="59" a="1"/>
  <c r="AE205" i="59" s="1"/>
  <c r="AE206" i="59" a="1"/>
  <c r="AE206" i="59" s="1"/>
  <c r="AE207" i="59" a="1"/>
  <c r="AE207" i="59" s="1"/>
  <c r="AE208" i="59" a="1"/>
  <c r="AE208" i="59" s="1"/>
  <c r="AE209" i="59" a="1"/>
  <c r="AE209" i="59" s="1"/>
  <c r="AE210" i="59" a="1"/>
  <c r="AE210" i="59" s="1"/>
  <c r="AE211" i="59" a="1"/>
  <c r="AE211" i="59" s="1"/>
  <c r="AE212" i="59" a="1"/>
  <c r="AE212" i="59" s="1"/>
  <c r="AE213" i="59" a="1"/>
  <c r="AE213" i="59" s="1"/>
  <c r="AE214" i="59" a="1"/>
  <c r="AE214" i="59" s="1"/>
  <c r="AE215" i="59" a="1"/>
  <c r="AE215" i="59" s="1"/>
  <c r="AE216" i="59" a="1"/>
  <c r="AE216" i="59" s="1"/>
  <c r="AE217" i="59" a="1"/>
  <c r="AE217" i="59" s="1"/>
  <c r="AE218" i="59" a="1"/>
  <c r="AE218" i="59" s="1"/>
  <c r="AE219" i="59" a="1"/>
  <c r="AE219" i="59" s="1"/>
  <c r="AE220" i="59" a="1"/>
  <c r="AE220" i="59" s="1"/>
  <c r="AE221" i="59" a="1"/>
  <c r="AE221" i="59" s="1"/>
  <c r="AE222" i="59" a="1"/>
  <c r="AE222" i="59" s="1"/>
  <c r="AE223" i="59" a="1"/>
  <c r="AE223" i="59" s="1"/>
  <c r="AE224" i="59" a="1"/>
  <c r="AE224" i="59" s="1"/>
  <c r="AE225" i="59" a="1"/>
  <c r="AE225" i="59" s="1"/>
  <c r="AE226" i="59" a="1"/>
  <c r="AE226" i="59" s="1"/>
  <c r="AE227" i="59" a="1"/>
  <c r="AE227" i="59" s="1"/>
  <c r="AE228" i="59" a="1"/>
  <c r="AE228" i="59" s="1"/>
  <c r="AE229" i="59" a="1"/>
  <c r="AE229" i="59" s="1"/>
  <c r="AE230" i="59" a="1"/>
  <c r="AE230" i="59" s="1"/>
  <c r="AE231" i="59" a="1"/>
  <c r="AE231" i="59" s="1"/>
  <c r="AE232" i="59" a="1"/>
  <c r="AE232" i="59" s="1"/>
  <c r="AE233" i="59" a="1"/>
  <c r="AE233" i="59" s="1"/>
  <c r="AE234" i="59" a="1"/>
  <c r="AE234" i="59" s="1"/>
  <c r="AE235" i="59" a="1"/>
  <c r="AE235" i="59" s="1"/>
  <c r="AE236" i="59" a="1"/>
  <c r="AE236" i="59" s="1"/>
  <c r="AE237" i="59" a="1"/>
  <c r="AE237" i="59" s="1"/>
  <c r="AE238" i="59" a="1"/>
  <c r="AE238" i="59" s="1"/>
  <c r="AE239" i="59" a="1"/>
  <c r="AE239" i="59" s="1"/>
  <c r="AE240" i="59" a="1"/>
  <c r="AE240" i="59" s="1"/>
  <c r="AE241" i="59" a="1"/>
  <c r="AE241" i="59" s="1"/>
  <c r="AE242" i="59" a="1"/>
  <c r="AE242" i="59" s="1"/>
  <c r="AE243" i="59" a="1"/>
  <c r="AE243" i="59" s="1"/>
  <c r="AE244" i="59" a="1"/>
  <c r="AE244" i="59" s="1"/>
  <c r="AE245" i="59" a="1"/>
  <c r="AE245" i="59" s="1"/>
  <c r="AE246" i="59" a="1"/>
  <c r="AE246" i="59" s="1"/>
  <c r="AE247" i="59" a="1"/>
  <c r="AE247" i="59" s="1"/>
  <c r="AE248" i="59" a="1"/>
  <c r="AE248" i="59" s="1"/>
  <c r="AE249" i="59" a="1"/>
  <c r="AE249" i="59" s="1"/>
  <c r="AE250" i="59" a="1"/>
  <c r="AE250" i="59" s="1"/>
  <c r="AE251" i="59" a="1"/>
  <c r="AE251" i="59" s="1"/>
  <c r="AE252" i="59" a="1"/>
  <c r="AE252" i="59" s="1"/>
  <c r="AE253" i="59" a="1"/>
  <c r="AE253" i="59" s="1"/>
  <c r="AE254" i="59" a="1"/>
  <c r="AE254" i="59" s="1"/>
  <c r="AE255" i="59" a="1"/>
  <c r="AE255" i="59" s="1"/>
  <c r="AE256" i="59" a="1"/>
  <c r="AE256" i="59" s="1"/>
  <c r="AE257" i="59" a="1"/>
  <c r="AE257" i="59" s="1"/>
  <c r="AE258" i="59" a="1"/>
  <c r="AE258" i="59" s="1"/>
  <c r="AE259" i="59" a="1"/>
  <c r="AE259" i="59" s="1"/>
  <c r="AE260" i="59" a="1"/>
  <c r="AE260" i="59" s="1"/>
  <c r="AE261" i="59" a="1"/>
  <c r="AE261" i="59" s="1"/>
  <c r="AE262" i="59" a="1"/>
  <c r="AE262" i="59" s="1"/>
  <c r="AE263" i="59" a="1"/>
  <c r="AE263" i="59" s="1"/>
  <c r="AE264" i="59" a="1"/>
  <c r="AE264" i="59" s="1"/>
  <c r="AE265" i="59" a="1"/>
  <c r="AE265" i="59" s="1"/>
  <c r="AE266" i="59" a="1"/>
  <c r="AE266" i="59" s="1"/>
  <c r="AE267" i="59" a="1"/>
  <c r="AE267" i="59" s="1"/>
  <c r="AE268" i="59" a="1"/>
  <c r="AE268" i="59" s="1"/>
  <c r="AE269" i="59" a="1"/>
  <c r="AE269" i="59" s="1"/>
  <c r="AE270" i="59" a="1"/>
  <c r="AE270" i="59" s="1"/>
  <c r="AE271" i="59" a="1"/>
  <c r="AE271" i="59" s="1"/>
  <c r="AE272" i="59" a="1"/>
  <c r="AE272" i="59" s="1"/>
  <c r="AE273" i="59" a="1"/>
  <c r="AE273" i="59" s="1"/>
  <c r="AE274" i="59" a="1"/>
  <c r="AE274" i="59" s="1"/>
  <c r="AE275" i="59" a="1"/>
  <c r="AE275" i="59" s="1"/>
  <c r="AE276" i="59" a="1"/>
  <c r="AE276" i="59" s="1"/>
  <c r="AE277" i="59" a="1"/>
  <c r="AE277" i="59" s="1"/>
  <c r="AE278" i="59" a="1"/>
  <c r="AE278" i="59" s="1"/>
  <c r="AE279" i="59" a="1"/>
  <c r="AE279" i="59" s="1"/>
  <c r="AE280" i="59" a="1"/>
  <c r="AE280" i="59" s="1"/>
  <c r="AE281" i="59" a="1"/>
  <c r="AE281" i="59" s="1"/>
  <c r="AE282" i="59" a="1"/>
  <c r="AE282" i="59" s="1"/>
  <c r="AE283" i="59" a="1"/>
  <c r="AE283" i="59" s="1"/>
  <c r="AE284" i="59" a="1"/>
  <c r="AE284" i="59" s="1"/>
  <c r="AE285" i="59" a="1"/>
  <c r="AE285" i="59" s="1"/>
  <c r="AE286" i="59" a="1"/>
  <c r="AE286" i="59" s="1"/>
  <c r="AE287" i="59" a="1"/>
  <c r="AE287" i="59" s="1"/>
  <c r="AE288" i="59" a="1"/>
  <c r="AE288" i="59" s="1"/>
  <c r="AE289" i="59" a="1"/>
  <c r="AE289" i="59" s="1"/>
  <c r="AE290" i="59" a="1"/>
  <c r="AE290" i="59" s="1"/>
  <c r="AE291" i="59" a="1"/>
  <c r="AE291" i="59" s="1"/>
  <c r="AE292" i="59" a="1"/>
  <c r="AE292" i="59" s="1"/>
  <c r="AE293" i="59" a="1"/>
  <c r="AE293" i="59" s="1"/>
  <c r="AE294" i="59" a="1"/>
  <c r="AE294" i="59" s="1"/>
  <c r="AE295" i="59" a="1"/>
  <c r="AE295" i="59" s="1"/>
  <c r="AE296" i="59" a="1"/>
  <c r="AE296" i="59" s="1"/>
  <c r="AE297" i="59" a="1"/>
  <c r="AE297" i="59" s="1"/>
  <c r="AE298" i="59" a="1"/>
  <c r="AE298" i="59" s="1"/>
  <c r="AE299" i="59" a="1"/>
  <c r="AE299" i="59" s="1"/>
  <c r="AE300" i="59" a="1"/>
  <c r="AE300" i="59" s="1"/>
  <c r="AE301" i="59" a="1"/>
  <c r="AE301" i="59" s="1"/>
  <c r="AE302" i="59" a="1"/>
  <c r="AE302" i="59" s="1"/>
  <c r="AE303" i="59" a="1"/>
  <c r="AE303" i="59" s="1"/>
  <c r="AE304" i="59" a="1"/>
  <c r="AE304" i="59" s="1"/>
  <c r="AE305" i="59" a="1"/>
  <c r="AE305" i="59" s="1"/>
  <c r="AE306" i="59" a="1"/>
  <c r="AE306" i="59" s="1"/>
  <c r="AE307" i="59" a="1"/>
  <c r="AE307" i="59" s="1"/>
  <c r="AE308" i="59" a="1"/>
  <c r="AE308" i="59" s="1"/>
  <c r="AE309" i="59" a="1"/>
  <c r="AE309" i="59" s="1"/>
  <c r="AE310" i="59" a="1"/>
  <c r="AE310" i="59" s="1"/>
  <c r="AE311" i="59" a="1"/>
  <c r="AE311" i="59" s="1"/>
  <c r="AE312" i="59" a="1"/>
  <c r="AE312" i="59" s="1"/>
  <c r="AE313" i="59" a="1"/>
  <c r="AE313" i="59" s="1"/>
  <c r="AE314" i="59" a="1"/>
  <c r="AE314" i="59" s="1"/>
  <c r="AE315" i="59" a="1"/>
  <c r="AE315" i="59" s="1"/>
  <c r="AE316" i="59" a="1"/>
  <c r="AE316" i="59" s="1"/>
  <c r="AE317" i="59" a="1"/>
  <c r="AE317" i="59" s="1"/>
  <c r="AE318" i="59" a="1"/>
  <c r="AE318" i="59" s="1"/>
  <c r="AE319" i="59" a="1"/>
  <c r="AE319" i="59" s="1"/>
  <c r="AE320" i="59" a="1"/>
  <c r="AE320" i="59" s="1"/>
  <c r="AE321" i="59" a="1"/>
  <c r="AE321" i="59" s="1"/>
  <c r="AE322" i="59" a="1"/>
  <c r="AE322" i="59" s="1"/>
  <c r="AE323" i="59" a="1"/>
  <c r="AE323" i="59" s="1"/>
  <c r="AE324" i="59" a="1"/>
  <c r="AE324" i="59" s="1"/>
  <c r="AE325" i="59" a="1"/>
  <c r="AE325" i="59" s="1"/>
  <c r="AE326" i="59" a="1"/>
  <c r="AE326" i="59" s="1"/>
  <c r="AE327" i="59" a="1"/>
  <c r="AE327" i="59" s="1"/>
  <c r="AE328" i="59" a="1"/>
  <c r="AE328" i="59" s="1"/>
  <c r="AE329" i="59" a="1"/>
  <c r="AE329" i="59" s="1"/>
  <c r="AE330" i="59" a="1"/>
  <c r="AE330" i="59" s="1"/>
  <c r="AE331" i="59" a="1"/>
  <c r="AE331" i="59" s="1"/>
  <c r="AE332" i="59" a="1"/>
  <c r="AE332" i="59" s="1"/>
  <c r="AE333" i="59" a="1"/>
  <c r="AE333" i="59" s="1"/>
  <c r="AE334" i="59" a="1"/>
  <c r="AE334" i="59" s="1"/>
  <c r="AE335" i="59" a="1"/>
  <c r="AE335" i="59" s="1"/>
  <c r="AE336" i="59" a="1"/>
  <c r="AE336" i="59" s="1"/>
  <c r="AE337" i="59" a="1"/>
  <c r="AE337" i="59" s="1"/>
  <c r="AE338" i="59" a="1"/>
  <c r="AE338" i="59" s="1"/>
  <c r="AE339" i="59" a="1"/>
  <c r="AE339" i="59" s="1"/>
  <c r="AE340" i="59" a="1"/>
  <c r="AE340" i="59" s="1"/>
  <c r="AE341" i="59" a="1"/>
  <c r="AE341" i="59" s="1"/>
  <c r="AE342" i="59" a="1"/>
  <c r="AE342" i="59" s="1"/>
  <c r="AE343" i="59" a="1"/>
  <c r="AE343" i="59" s="1"/>
  <c r="AE344" i="59" a="1"/>
  <c r="AE344" i="59" s="1"/>
  <c r="AE345" i="59" a="1"/>
  <c r="AE345" i="59" s="1"/>
  <c r="AE346" i="59" a="1"/>
  <c r="AE346" i="59" s="1"/>
  <c r="AE347" i="59" a="1"/>
  <c r="AE347" i="59" s="1"/>
  <c r="AE348" i="59" a="1"/>
  <c r="AE348" i="59" s="1"/>
  <c r="AE349" i="59" a="1"/>
  <c r="AE349" i="59" s="1"/>
  <c r="AE350" i="59" a="1"/>
  <c r="AE350" i="59" s="1"/>
  <c r="AE351" i="59" a="1"/>
  <c r="AE351" i="59" s="1"/>
  <c r="AE352" i="59" a="1"/>
  <c r="AE352" i="59" s="1"/>
  <c r="AE353" i="59" a="1"/>
  <c r="AE353" i="59" s="1"/>
  <c r="AE354" i="59" a="1"/>
  <c r="AE354" i="59" s="1"/>
  <c r="AE355" i="59" a="1"/>
  <c r="AE355" i="59" s="1"/>
  <c r="AE356" i="59" a="1"/>
  <c r="AE356" i="59" s="1"/>
  <c r="AE357" i="59" a="1"/>
  <c r="AE357" i="59" s="1"/>
  <c r="AE358" i="59" a="1"/>
  <c r="AE358" i="59" s="1"/>
  <c r="AE359" i="59" a="1"/>
  <c r="AE359" i="59" s="1"/>
  <c r="AE360" i="59" a="1"/>
  <c r="AE360" i="59" s="1"/>
  <c r="AE361" i="59" a="1"/>
  <c r="AE361" i="59" s="1"/>
  <c r="AE362" i="59" a="1"/>
  <c r="AE362" i="59" s="1"/>
  <c r="AE363" i="59" a="1"/>
  <c r="AE363" i="59" s="1"/>
  <c r="AE364" i="59" a="1"/>
  <c r="AE364" i="59" s="1"/>
  <c r="AE365" i="59" a="1"/>
  <c r="AE365" i="59" s="1"/>
  <c r="AE366" i="59" a="1"/>
  <c r="AE366" i="59" s="1"/>
  <c r="AE367" i="59" a="1"/>
  <c r="AE367" i="59" s="1"/>
  <c r="AE368" i="59" a="1"/>
  <c r="AE368" i="59" s="1"/>
  <c r="AE369" i="59" a="1"/>
  <c r="AE369" i="59" s="1"/>
  <c r="AE370" i="59" a="1"/>
  <c r="AE370" i="59" s="1"/>
  <c r="AE371" i="59" a="1"/>
  <c r="AE371" i="59" s="1"/>
  <c r="AE372" i="59" a="1"/>
  <c r="AE372" i="59" s="1"/>
  <c r="AE373" i="59" a="1"/>
  <c r="AE373" i="59" s="1"/>
  <c r="AE374" i="59" a="1"/>
  <c r="AE374" i="59" s="1"/>
  <c r="AE375" i="59" a="1"/>
  <c r="AE375" i="59" s="1"/>
  <c r="AE376" i="59" a="1"/>
  <c r="AE376" i="59" s="1"/>
  <c r="AE377" i="59" a="1"/>
  <c r="AE377" i="59" s="1"/>
  <c r="AE378" i="59" a="1"/>
  <c r="AE378" i="59" s="1"/>
  <c r="AE379" i="59" a="1"/>
  <c r="AE379" i="59" s="1"/>
  <c r="AE380" i="59" a="1"/>
  <c r="AE380" i="59" s="1"/>
  <c r="AE381" i="59" a="1"/>
  <c r="AE381" i="59" s="1"/>
  <c r="AE382" i="59" a="1"/>
  <c r="AE382" i="59" s="1"/>
  <c r="AE383" i="59" a="1"/>
  <c r="AE383" i="59" s="1"/>
  <c r="AE384" i="59" a="1"/>
  <c r="AE384" i="59" s="1"/>
  <c r="AE385" i="59" a="1"/>
  <c r="AE385" i="59" s="1"/>
  <c r="AE386" i="59" a="1"/>
  <c r="AE386" i="59" s="1"/>
  <c r="AE387" i="59" a="1"/>
  <c r="AE387" i="59" s="1"/>
  <c r="AE388" i="59" a="1"/>
  <c r="AE388" i="59" s="1"/>
  <c r="AE389" i="59" a="1"/>
  <c r="AE389" i="59" s="1"/>
  <c r="AE390" i="59" a="1"/>
  <c r="AE390" i="59" s="1"/>
  <c r="AE391" i="59" a="1"/>
  <c r="AE391" i="59" s="1"/>
  <c r="AE392" i="59" a="1"/>
  <c r="AE392" i="59" s="1"/>
  <c r="AE393" i="59" a="1"/>
  <c r="AE393" i="59" s="1"/>
  <c r="AE394" i="59" a="1"/>
  <c r="AE394" i="59" s="1"/>
  <c r="AE395" i="59" a="1"/>
  <c r="AE395" i="59" s="1"/>
  <c r="AE396" i="59" a="1"/>
  <c r="AE396" i="59" s="1"/>
  <c r="AE397" i="59" a="1"/>
  <c r="AE397" i="59" s="1"/>
  <c r="AE398" i="59" a="1"/>
  <c r="AE398" i="59" s="1"/>
  <c r="AE399" i="59" a="1"/>
  <c r="AE399" i="59" s="1"/>
  <c r="AE400" i="59" a="1"/>
  <c r="AE400" i="59" s="1"/>
  <c r="AE401" i="59" a="1"/>
  <c r="AE401" i="59" s="1"/>
  <c r="AE402" i="59" a="1"/>
  <c r="AE402" i="59" s="1"/>
  <c r="AE403" i="59" a="1"/>
  <c r="AE403" i="59" s="1"/>
  <c r="AE404" i="59" a="1"/>
  <c r="AE404" i="59" s="1"/>
  <c r="AE405" i="59" a="1"/>
  <c r="AE405" i="59" s="1"/>
  <c r="AE406" i="59" a="1"/>
  <c r="AE406" i="59" s="1"/>
  <c r="AE407" i="59" a="1"/>
  <c r="AE407" i="59" s="1"/>
  <c r="AE408" i="59" a="1"/>
  <c r="AE408" i="59" s="1"/>
  <c r="AE409" i="59" a="1"/>
  <c r="AE409" i="59" s="1"/>
  <c r="AE410" i="59" a="1"/>
  <c r="AE410" i="59" s="1"/>
  <c r="AE411" i="59" a="1"/>
  <c r="AE411" i="59" s="1"/>
  <c r="AE412" i="59" a="1"/>
  <c r="AE412" i="59" s="1"/>
  <c r="AE413" i="59" a="1"/>
  <c r="AE413" i="59" s="1"/>
  <c r="AE414" i="59" a="1"/>
  <c r="AE414" i="59" s="1"/>
  <c r="AE415" i="59" a="1"/>
  <c r="AE415" i="59" s="1"/>
  <c r="AE416" i="59" a="1"/>
  <c r="AE416" i="59" s="1"/>
  <c r="AE417" i="59" a="1"/>
  <c r="AE417" i="59" s="1"/>
  <c r="AE418" i="59" a="1"/>
  <c r="AE418" i="59" s="1"/>
  <c r="AE419" i="59" a="1"/>
  <c r="AE419" i="59" s="1"/>
  <c r="AE420" i="59" a="1"/>
  <c r="AE420" i="59" s="1"/>
  <c r="AE421" i="59" a="1"/>
  <c r="AE421" i="59" s="1"/>
  <c r="AE422" i="59" a="1"/>
  <c r="AE422" i="59" s="1"/>
  <c r="AE423" i="59" a="1"/>
  <c r="AE423" i="59" s="1"/>
  <c r="AE424" i="59" a="1"/>
  <c r="AE424" i="59" s="1"/>
  <c r="AE425" i="59" a="1"/>
  <c r="AE425" i="59" s="1"/>
  <c r="AE426" i="59" a="1"/>
  <c r="AE426" i="59" s="1"/>
  <c r="AE427" i="59" a="1"/>
  <c r="AE427" i="59" s="1"/>
  <c r="AE428" i="59" a="1"/>
  <c r="AE428" i="59" s="1"/>
  <c r="AE429" i="59" a="1"/>
  <c r="AE429" i="59" s="1"/>
  <c r="AE430" i="59" a="1"/>
  <c r="AE430" i="59" s="1"/>
  <c r="AE431" i="59" a="1"/>
  <c r="AE431" i="59" s="1"/>
  <c r="AE432" i="59" a="1"/>
  <c r="AE432" i="59" s="1"/>
  <c r="AE433" i="59" a="1"/>
  <c r="AE433" i="59" s="1"/>
  <c r="AE434" i="59" a="1"/>
  <c r="AE434" i="59" s="1"/>
  <c r="AE435" i="59" a="1"/>
  <c r="AE435" i="59" s="1"/>
  <c r="AE436" i="59" a="1"/>
  <c r="AE436" i="59" s="1"/>
  <c r="AE437" i="59" a="1"/>
  <c r="AE437" i="59" s="1"/>
  <c r="AE438" i="59" a="1"/>
  <c r="AE438" i="59" s="1"/>
  <c r="AE439" i="59" a="1"/>
  <c r="AE439" i="59" s="1"/>
  <c r="AE440" i="59" a="1"/>
  <c r="AE440" i="59" s="1"/>
  <c r="AE441" i="59" a="1"/>
  <c r="AE441" i="59" s="1"/>
  <c r="AE442" i="59" a="1"/>
  <c r="AE442" i="59" s="1"/>
  <c r="AE443" i="59" a="1"/>
  <c r="AE443" i="59" s="1"/>
  <c r="AE444" i="59" a="1"/>
  <c r="AE444" i="59" s="1"/>
  <c r="AE445" i="59" a="1"/>
  <c r="AE445" i="59" s="1"/>
  <c r="AE446" i="59" a="1"/>
  <c r="AE446" i="59" s="1"/>
  <c r="AE447" i="59" a="1"/>
  <c r="AE447" i="59" s="1"/>
  <c r="AE448" i="59" a="1"/>
  <c r="AE448" i="59" s="1"/>
  <c r="AE449" i="59" a="1"/>
  <c r="AE449" i="59" s="1"/>
  <c r="AE450" i="59" a="1"/>
  <c r="AE450" i="59" s="1"/>
  <c r="AE451" i="59" a="1"/>
  <c r="AE451" i="59" s="1"/>
  <c r="AE452" i="59" a="1"/>
  <c r="AE452" i="59" s="1"/>
  <c r="AE453" i="59" a="1"/>
  <c r="AE453" i="59" s="1"/>
  <c r="AE454" i="59" a="1"/>
  <c r="AE454" i="59" s="1"/>
  <c r="AE455" i="59" a="1"/>
  <c r="AE455" i="59" s="1"/>
  <c r="AE456" i="59" a="1"/>
  <c r="AE456" i="59" s="1"/>
  <c r="AE457" i="59" a="1"/>
  <c r="AE457" i="59" s="1"/>
  <c r="AE458" i="59" a="1"/>
  <c r="AE458" i="59" s="1"/>
  <c r="AE459" i="59" a="1"/>
  <c r="AE459" i="59" s="1"/>
  <c r="AE460" i="59" a="1"/>
  <c r="AE460" i="59" s="1"/>
  <c r="AE461" i="59" a="1"/>
  <c r="AE461" i="59" s="1"/>
  <c r="AE462" i="59" a="1"/>
  <c r="AE462" i="59" s="1"/>
  <c r="AE463" i="59" a="1"/>
  <c r="AE463" i="59" s="1"/>
  <c r="AE464" i="59" a="1"/>
  <c r="AE464" i="59" s="1"/>
  <c r="AE465" i="59" a="1"/>
  <c r="AE465" i="59" s="1"/>
  <c r="AE466" i="59" a="1"/>
  <c r="AE466" i="59" s="1"/>
  <c r="AE467" i="59" a="1"/>
  <c r="AE467" i="59" s="1"/>
  <c r="AE468" i="59" a="1"/>
  <c r="AE468" i="59" s="1"/>
  <c r="AE469" i="59" a="1"/>
  <c r="AE469" i="59" s="1"/>
  <c r="AE470" i="59" a="1"/>
  <c r="AE470" i="59" s="1"/>
  <c r="AE471" i="59" a="1"/>
  <c r="AE471" i="59" s="1"/>
  <c r="AE472" i="59" a="1"/>
  <c r="AE472" i="59" s="1"/>
  <c r="AE473" i="59" a="1"/>
  <c r="AE473" i="59" s="1"/>
  <c r="AE474" i="59" a="1"/>
  <c r="AE474" i="59" s="1"/>
  <c r="AE475" i="59" a="1"/>
  <c r="AE475" i="59" s="1"/>
  <c r="AE476" i="59" a="1"/>
  <c r="AE476" i="59" s="1"/>
  <c r="AE477" i="59" a="1"/>
  <c r="AE477" i="59" s="1"/>
  <c r="AE478" i="59" a="1"/>
  <c r="AE478" i="59" s="1"/>
  <c r="AE479" i="59" a="1"/>
  <c r="AE479" i="59" s="1"/>
  <c r="AE480" i="59" a="1"/>
  <c r="AE480" i="59" s="1"/>
  <c r="AE481" i="59" a="1"/>
  <c r="AE481" i="59" s="1"/>
  <c r="AE482" i="59" a="1"/>
  <c r="AE482" i="59" s="1"/>
  <c r="AE483" i="59" a="1"/>
  <c r="AE483" i="59" s="1"/>
  <c r="AE484" i="59" a="1"/>
  <c r="AE484" i="59" s="1"/>
  <c r="AE485" i="59" a="1"/>
  <c r="AE485" i="59" s="1"/>
  <c r="AE486" i="59" a="1"/>
  <c r="AE486" i="59" s="1"/>
  <c r="AE487" i="59" a="1"/>
  <c r="AE487" i="59" s="1"/>
  <c r="AE488" i="59" a="1"/>
  <c r="AE488" i="59" s="1"/>
  <c r="AE489" i="59" a="1"/>
  <c r="AE489" i="59" s="1"/>
  <c r="AE490" i="59" a="1"/>
  <c r="AE490" i="59" s="1"/>
  <c r="AE491" i="59" a="1"/>
  <c r="AE491" i="59" s="1"/>
  <c r="AE492" i="59" a="1"/>
  <c r="AE492" i="59" s="1"/>
  <c r="AE493" i="59" a="1"/>
  <c r="AE493" i="59" s="1"/>
  <c r="AE494" i="59" a="1"/>
  <c r="AE494" i="59" s="1"/>
  <c r="AE495" i="59" a="1"/>
  <c r="AE495" i="59" s="1"/>
  <c r="AE496" i="59" a="1"/>
  <c r="AE496" i="59" s="1"/>
  <c r="AE497" i="59" a="1"/>
  <c r="AE497" i="59" s="1"/>
  <c r="AE498" i="59" a="1"/>
  <c r="AE498" i="59" s="1"/>
  <c r="AE499" i="59" a="1"/>
  <c r="AE499" i="59" s="1"/>
  <c r="AE500" i="59" a="1"/>
  <c r="AE500" i="59" s="1"/>
  <c r="AE501" i="59" a="1"/>
  <c r="AE501" i="59" s="1"/>
  <c r="AE502" i="59" a="1"/>
  <c r="AE502" i="59" s="1"/>
  <c r="AE503" i="59" a="1"/>
  <c r="AE503" i="59" s="1"/>
  <c r="AE504" i="59" a="1"/>
  <c r="AE504" i="59" s="1"/>
  <c r="AF5" i="59" a="1"/>
  <c r="AF5" i="59" s="1"/>
  <c r="Q5" i="59" l="1"/>
  <c r="R5" i="59"/>
  <c r="P5" i="59"/>
  <c r="Q6" i="59" l="1"/>
  <c r="Q7" i="59"/>
  <c r="Q8" i="59"/>
  <c r="Q9" i="59"/>
  <c r="Q10" i="59"/>
  <c r="Q11" i="59"/>
  <c r="Q12" i="59"/>
  <c r="Q13" i="59"/>
  <c r="Q14" i="59"/>
  <c r="Q15" i="59"/>
  <c r="Q16" i="59"/>
  <c r="Q17" i="59"/>
  <c r="Q18" i="59"/>
  <c r="Q19" i="59"/>
  <c r="Q20" i="59"/>
  <c r="Q21" i="59"/>
  <c r="Q22" i="59"/>
  <c r="Q23" i="59"/>
  <c r="Q24" i="59"/>
  <c r="Q25" i="59"/>
  <c r="Q26" i="59"/>
  <c r="Q27" i="59"/>
  <c r="Q28" i="59"/>
  <c r="Q29" i="59"/>
  <c r="Q30" i="59"/>
  <c r="Q31" i="59"/>
  <c r="Q32" i="59"/>
  <c r="Q33" i="59"/>
  <c r="Q34" i="59"/>
  <c r="Q35" i="59"/>
  <c r="Q36" i="59"/>
  <c r="Q37" i="59"/>
  <c r="Q38" i="59"/>
  <c r="Q39" i="59"/>
  <c r="Q40" i="59"/>
  <c r="Q41" i="59"/>
  <c r="Q42" i="59"/>
  <c r="Q43" i="59"/>
  <c r="Q44" i="59"/>
  <c r="Q45" i="59"/>
  <c r="Q46" i="59"/>
  <c r="Q47" i="59"/>
  <c r="Q48" i="59"/>
  <c r="Q49" i="59"/>
  <c r="Q50" i="59"/>
  <c r="Q51" i="59"/>
  <c r="Q52" i="59"/>
  <c r="Q53" i="59"/>
  <c r="Q54" i="59"/>
  <c r="Q55" i="59"/>
  <c r="Q56" i="59"/>
  <c r="Q57" i="59"/>
  <c r="Q58" i="59"/>
  <c r="Q59" i="59"/>
  <c r="Q60" i="59"/>
  <c r="Q61" i="59"/>
  <c r="Q62" i="59"/>
  <c r="Q63" i="59"/>
  <c r="Q64" i="59"/>
  <c r="Q65" i="59"/>
  <c r="Q66" i="59"/>
  <c r="Q67" i="59"/>
  <c r="Q68" i="59"/>
  <c r="Q69" i="59"/>
  <c r="Q70" i="59"/>
  <c r="Q71" i="59"/>
  <c r="Q72" i="59"/>
  <c r="Q73" i="59"/>
  <c r="Q74" i="59"/>
  <c r="Q75" i="59"/>
  <c r="Q76" i="59"/>
  <c r="Q77" i="59"/>
  <c r="Q78" i="59"/>
  <c r="Q79" i="59"/>
  <c r="Q80" i="59"/>
  <c r="Q81" i="59"/>
  <c r="Q82" i="59"/>
  <c r="Q83" i="59"/>
  <c r="Q84" i="59"/>
  <c r="Q85" i="59"/>
  <c r="Q86" i="59"/>
  <c r="Q87" i="59"/>
  <c r="Q88" i="59"/>
  <c r="Q89" i="59"/>
  <c r="Q90" i="59"/>
  <c r="Q91" i="59"/>
  <c r="Q92" i="59"/>
  <c r="Q93" i="59"/>
  <c r="Q94" i="59"/>
  <c r="Q95" i="59"/>
  <c r="Q96" i="59"/>
  <c r="Q97" i="59"/>
  <c r="Q98" i="59"/>
  <c r="Q99" i="59"/>
  <c r="Q100" i="59"/>
  <c r="Q101" i="59"/>
  <c r="Q102" i="59"/>
  <c r="Q103" i="59"/>
  <c r="Q104" i="59"/>
  <c r="Q105" i="59"/>
  <c r="Q106" i="59"/>
  <c r="Q107" i="59"/>
  <c r="Q108" i="59"/>
  <c r="Q109" i="59"/>
  <c r="Q110" i="59"/>
  <c r="Q111" i="59"/>
  <c r="Q112" i="59"/>
  <c r="Q113" i="59"/>
  <c r="Q114" i="59"/>
  <c r="Q115" i="59"/>
  <c r="Q116" i="59"/>
  <c r="Q117" i="59"/>
  <c r="Q118" i="59"/>
  <c r="Q119" i="59"/>
  <c r="Q120" i="59"/>
  <c r="Q121" i="59"/>
  <c r="Q122" i="59"/>
  <c r="Q123" i="59"/>
  <c r="Q124" i="59"/>
  <c r="Q125" i="59"/>
  <c r="Q126" i="59"/>
  <c r="Q127" i="59"/>
  <c r="Q128" i="59"/>
  <c r="Q129" i="59"/>
  <c r="Q130" i="59"/>
  <c r="Q131" i="59"/>
  <c r="Q132" i="59"/>
  <c r="Q133" i="59"/>
  <c r="Q134" i="59"/>
  <c r="Q135" i="59"/>
  <c r="Q136" i="59"/>
  <c r="Q137" i="59"/>
  <c r="Q138" i="59"/>
  <c r="Q139" i="59"/>
  <c r="Q140" i="59"/>
  <c r="Q141" i="59"/>
  <c r="Q142" i="59"/>
  <c r="Q143" i="59"/>
  <c r="Q144" i="59"/>
  <c r="Q145" i="59"/>
  <c r="Q146" i="59"/>
  <c r="Q147" i="59"/>
  <c r="Q148" i="59"/>
  <c r="Q149" i="59"/>
  <c r="Q150" i="59"/>
  <c r="Q151" i="59"/>
  <c r="Q152" i="59"/>
  <c r="Q153" i="59"/>
  <c r="Q154" i="59"/>
  <c r="Q155" i="59"/>
  <c r="Q156" i="59"/>
  <c r="Q157" i="59"/>
  <c r="Q158" i="59"/>
  <c r="Q159" i="59"/>
  <c r="Q160" i="59"/>
  <c r="Q161" i="59"/>
  <c r="Q162" i="59"/>
  <c r="Q163" i="59"/>
  <c r="Q164" i="59"/>
  <c r="Q165" i="59"/>
  <c r="Q166" i="59"/>
  <c r="Q167" i="59"/>
  <c r="Q168" i="59"/>
  <c r="Q169" i="59"/>
  <c r="Q170" i="59"/>
  <c r="Q171" i="59"/>
  <c r="Q172" i="59"/>
  <c r="Q173" i="59"/>
  <c r="Q174" i="59"/>
  <c r="Q175" i="59"/>
  <c r="Q176" i="59"/>
  <c r="Q177" i="59"/>
  <c r="Q178" i="59"/>
  <c r="Q179" i="59"/>
  <c r="Q180" i="59"/>
  <c r="Q181" i="59"/>
  <c r="Q182" i="59"/>
  <c r="Q183" i="59"/>
  <c r="Q184" i="59"/>
  <c r="Q185" i="59"/>
  <c r="Q186" i="59"/>
  <c r="Q187" i="59"/>
  <c r="Q188" i="59"/>
  <c r="Q189" i="59"/>
  <c r="Q190" i="59"/>
  <c r="Q191" i="59"/>
  <c r="Q192" i="59"/>
  <c r="Q193" i="59"/>
  <c r="Q194" i="59"/>
  <c r="Q195" i="59"/>
  <c r="Q196" i="59"/>
  <c r="Q197" i="59"/>
  <c r="Q198" i="59"/>
  <c r="Q199" i="59"/>
  <c r="Q200" i="59"/>
  <c r="Q201" i="59"/>
  <c r="Q202" i="59"/>
  <c r="Q203" i="59"/>
  <c r="Q204" i="59"/>
  <c r="Q205" i="59"/>
  <c r="Q206" i="59"/>
  <c r="Q207" i="59"/>
  <c r="Q208" i="59"/>
  <c r="Q209" i="59"/>
  <c r="Q210" i="59"/>
  <c r="Q211" i="59"/>
  <c r="Q212" i="59"/>
  <c r="Q213" i="59"/>
  <c r="Q214" i="59"/>
  <c r="Q215" i="59"/>
  <c r="Q216" i="59"/>
  <c r="Q217" i="59"/>
  <c r="Q218" i="59"/>
  <c r="Q219" i="59"/>
  <c r="Q220" i="59"/>
  <c r="Q221" i="59"/>
  <c r="Q222" i="59"/>
  <c r="Q223" i="59"/>
  <c r="Q224" i="59"/>
  <c r="Q225" i="59"/>
  <c r="Q226" i="59"/>
  <c r="Q227" i="59"/>
  <c r="Q228" i="59"/>
  <c r="Q229" i="59"/>
  <c r="Q230" i="59"/>
  <c r="Q231" i="59"/>
  <c r="Q232" i="59"/>
  <c r="Q233" i="59"/>
  <c r="Q234" i="59"/>
  <c r="Q235" i="59"/>
  <c r="Q236" i="59"/>
  <c r="Q237" i="59"/>
  <c r="Q238" i="59"/>
  <c r="Q239" i="59"/>
  <c r="Q240" i="59"/>
  <c r="Q241" i="59"/>
  <c r="Q242" i="59"/>
  <c r="Q243" i="59"/>
  <c r="Q244" i="59"/>
  <c r="Q245" i="59"/>
  <c r="Q246" i="59"/>
  <c r="Q247" i="59"/>
  <c r="Q248" i="59"/>
  <c r="Q249" i="59"/>
  <c r="Q250" i="59"/>
  <c r="Q251" i="59"/>
  <c r="Q252" i="59"/>
  <c r="Q253" i="59"/>
  <c r="Q254" i="59"/>
  <c r="Q255" i="59"/>
  <c r="Q256" i="59"/>
  <c r="Q257" i="59"/>
  <c r="Q258" i="59"/>
  <c r="Q259" i="59"/>
  <c r="Q260" i="59"/>
  <c r="Q261" i="59"/>
  <c r="Q262" i="59"/>
  <c r="Q263" i="59"/>
  <c r="Q264" i="59"/>
  <c r="Q265" i="59"/>
  <c r="Q266" i="59"/>
  <c r="Q267" i="59"/>
  <c r="Q268" i="59"/>
  <c r="Q269" i="59"/>
  <c r="Q270" i="59"/>
  <c r="Q271" i="59"/>
  <c r="Q272" i="59"/>
  <c r="Q273" i="59"/>
  <c r="Q274" i="59"/>
  <c r="Q275" i="59"/>
  <c r="Q276" i="59"/>
  <c r="Q277" i="59"/>
  <c r="Q278" i="59"/>
  <c r="Q279" i="59"/>
  <c r="Q280" i="59"/>
  <c r="Q281" i="59"/>
  <c r="Q282" i="59"/>
  <c r="Q283" i="59"/>
  <c r="Q284" i="59"/>
  <c r="Q285" i="59"/>
  <c r="Q286" i="59"/>
  <c r="Q287" i="59"/>
  <c r="Q288" i="59"/>
  <c r="Q289" i="59"/>
  <c r="Q290" i="59"/>
  <c r="Q291" i="59"/>
  <c r="Q292" i="59"/>
  <c r="Q293" i="59"/>
  <c r="Q294" i="59"/>
  <c r="Q295" i="59"/>
  <c r="Q296" i="59"/>
  <c r="Q297" i="59"/>
  <c r="Q298" i="59"/>
  <c r="Q299" i="59"/>
  <c r="Q300" i="59"/>
  <c r="Q301" i="59"/>
  <c r="Q302" i="59"/>
  <c r="Q303" i="59"/>
  <c r="Q304" i="59"/>
  <c r="Q305" i="59"/>
  <c r="Q306" i="59"/>
  <c r="Q307" i="59"/>
  <c r="Q308" i="59"/>
  <c r="Q309" i="59"/>
  <c r="Q310" i="59"/>
  <c r="Q311" i="59"/>
  <c r="Q312" i="59"/>
  <c r="Q313" i="59"/>
  <c r="Q314" i="59"/>
  <c r="Q315" i="59"/>
  <c r="Q316" i="59"/>
  <c r="Q317" i="59"/>
  <c r="Q318" i="59"/>
  <c r="Q319" i="59"/>
  <c r="Q320" i="59"/>
  <c r="Q321" i="59"/>
  <c r="Q322" i="59"/>
  <c r="Q323" i="59"/>
  <c r="Q324" i="59"/>
  <c r="Q325" i="59"/>
  <c r="Q326" i="59"/>
  <c r="Q327" i="59"/>
  <c r="Q328" i="59"/>
  <c r="Q329" i="59"/>
  <c r="Q330" i="59"/>
  <c r="Q331" i="59"/>
  <c r="Q332" i="59"/>
  <c r="Q333" i="59"/>
  <c r="Q334" i="59"/>
  <c r="Q335" i="59"/>
  <c r="Q336" i="59"/>
  <c r="Q337" i="59"/>
  <c r="Q338" i="59"/>
  <c r="Q339" i="59"/>
  <c r="Q340" i="59"/>
  <c r="Q341" i="59"/>
  <c r="Q342" i="59"/>
  <c r="Q343" i="59"/>
  <c r="Q344" i="59"/>
  <c r="Q345" i="59"/>
  <c r="Q346" i="59"/>
  <c r="Q347" i="59"/>
  <c r="Q348" i="59"/>
  <c r="Q349" i="59"/>
  <c r="Q350" i="59"/>
  <c r="Q351" i="59"/>
  <c r="Q352" i="59"/>
  <c r="Q353" i="59"/>
  <c r="Q354" i="59"/>
  <c r="Q355" i="59"/>
  <c r="Q356" i="59"/>
  <c r="Q357" i="59"/>
  <c r="Q358" i="59"/>
  <c r="Q359" i="59"/>
  <c r="Q360" i="59"/>
  <c r="Q361" i="59"/>
  <c r="Q362" i="59"/>
  <c r="Q363" i="59"/>
  <c r="Q364" i="59"/>
  <c r="Q365" i="59"/>
  <c r="Q366" i="59"/>
  <c r="Q367" i="59"/>
  <c r="Q368" i="59"/>
  <c r="Q369" i="59"/>
  <c r="Q370" i="59"/>
  <c r="Q371" i="59"/>
  <c r="Q372" i="59"/>
  <c r="Q373" i="59"/>
  <c r="Q374" i="59"/>
  <c r="Q375" i="59"/>
  <c r="Q376" i="59"/>
  <c r="Q377" i="59"/>
  <c r="Q378" i="59"/>
  <c r="Q379" i="59"/>
  <c r="Q380" i="59"/>
  <c r="Q381" i="59"/>
  <c r="Q382" i="59"/>
  <c r="Q383" i="59"/>
  <c r="Q384" i="59"/>
  <c r="Q385" i="59"/>
  <c r="Q386" i="59"/>
  <c r="Q387" i="59"/>
  <c r="Q388" i="59"/>
  <c r="Q389" i="59"/>
  <c r="Q390" i="59"/>
  <c r="Q391" i="59"/>
  <c r="Q392" i="59"/>
  <c r="Q393" i="59"/>
  <c r="Q394" i="59"/>
  <c r="Q395" i="59"/>
  <c r="Q396" i="59"/>
  <c r="Q397" i="59"/>
  <c r="Q398" i="59"/>
  <c r="Q399" i="59"/>
  <c r="Q400" i="59"/>
  <c r="Q401" i="59"/>
  <c r="Q402" i="59"/>
  <c r="Q403" i="59"/>
  <c r="Q404" i="59"/>
  <c r="Q405" i="59"/>
  <c r="Q406" i="59"/>
  <c r="Q407" i="59"/>
  <c r="Q408" i="59"/>
  <c r="Q409" i="59"/>
  <c r="Q410" i="59"/>
  <c r="Q411" i="59"/>
  <c r="Q412" i="59"/>
  <c r="Q413" i="59"/>
  <c r="Q414" i="59"/>
  <c r="Q415" i="59"/>
  <c r="Q416" i="59"/>
  <c r="Q417" i="59"/>
  <c r="Q418" i="59"/>
  <c r="Q419" i="59"/>
  <c r="Q420" i="59"/>
  <c r="Q421" i="59"/>
  <c r="Q422" i="59"/>
  <c r="Q423" i="59"/>
  <c r="Q424" i="59"/>
  <c r="Q425" i="59"/>
  <c r="Q426" i="59"/>
  <c r="Q427" i="59"/>
  <c r="Q428" i="59"/>
  <c r="Q429" i="59"/>
  <c r="Q430" i="59"/>
  <c r="Q431" i="59"/>
  <c r="Q432" i="59"/>
  <c r="Q433" i="59"/>
  <c r="Q434" i="59"/>
  <c r="Q435" i="59"/>
  <c r="Q436" i="59"/>
  <c r="Q437" i="59"/>
  <c r="Q438" i="59"/>
  <c r="Q439" i="59"/>
  <c r="Q440" i="59"/>
  <c r="Q441" i="59"/>
  <c r="Q442" i="59"/>
  <c r="Q443" i="59"/>
  <c r="Q444" i="59"/>
  <c r="Q445" i="59"/>
  <c r="Q446" i="59"/>
  <c r="Q447" i="59"/>
  <c r="Q448" i="59"/>
  <c r="Q449" i="59"/>
  <c r="Q450" i="59"/>
  <c r="Q451" i="59"/>
  <c r="Q452" i="59"/>
  <c r="Q453" i="59"/>
  <c r="Q454" i="59"/>
  <c r="Q455" i="59"/>
  <c r="Q456" i="59"/>
  <c r="Q457" i="59"/>
  <c r="Q458" i="59"/>
  <c r="Q459" i="59"/>
  <c r="Q460" i="59"/>
  <c r="Q461" i="59"/>
  <c r="Q462" i="59"/>
  <c r="Q463" i="59"/>
  <c r="Q464" i="59"/>
  <c r="Q465" i="59"/>
  <c r="Q466" i="59"/>
  <c r="Q467" i="59"/>
  <c r="Q468" i="59"/>
  <c r="Q469" i="59"/>
  <c r="Q470" i="59"/>
  <c r="Q471" i="59"/>
  <c r="Q472" i="59"/>
  <c r="Q473" i="59"/>
  <c r="Q474" i="59"/>
  <c r="Q475" i="59"/>
  <c r="Q476" i="59"/>
  <c r="Q477" i="59"/>
  <c r="Q478" i="59"/>
  <c r="Q479" i="59"/>
  <c r="Q480" i="59"/>
  <c r="Q481" i="59"/>
  <c r="Q482" i="59"/>
  <c r="Q483" i="59"/>
  <c r="Q484" i="59"/>
  <c r="Q485" i="59"/>
  <c r="Q486" i="59"/>
  <c r="Q487" i="59"/>
  <c r="Q488" i="59"/>
  <c r="Q489" i="59"/>
  <c r="Q490" i="59"/>
  <c r="Q491" i="59"/>
  <c r="Q492" i="59"/>
  <c r="Q493" i="59"/>
  <c r="Q494" i="59"/>
  <c r="Q495" i="59"/>
  <c r="Q496" i="59"/>
  <c r="Q497" i="59"/>
  <c r="Q498" i="59"/>
  <c r="Q499" i="59"/>
  <c r="Q500" i="59"/>
  <c r="Q501" i="59"/>
  <c r="Q502" i="59"/>
  <c r="Q503" i="59"/>
  <c r="Q504" i="59"/>
  <c r="AK6" i="59"/>
  <c r="AK7" i="59"/>
  <c r="AK8" i="59"/>
  <c r="AK9" i="59"/>
  <c r="AK10" i="59"/>
  <c r="AK11" i="59"/>
  <c r="AK12" i="59"/>
  <c r="AK13" i="59"/>
  <c r="AK14" i="59"/>
  <c r="AK15" i="59"/>
  <c r="AK16" i="59"/>
  <c r="AK17" i="59"/>
  <c r="AK18" i="59"/>
  <c r="AK19" i="59"/>
  <c r="AK20" i="59"/>
  <c r="AK21" i="59"/>
  <c r="AK22" i="59"/>
  <c r="AK23" i="59"/>
  <c r="AK24" i="59"/>
  <c r="AK25" i="59"/>
  <c r="AK26" i="59"/>
  <c r="AK27" i="59"/>
  <c r="AK28" i="59"/>
  <c r="AK29" i="59"/>
  <c r="AK30" i="59"/>
  <c r="AK31" i="59"/>
  <c r="AK32" i="59"/>
  <c r="AK33" i="59"/>
  <c r="AK34" i="59"/>
  <c r="AK35" i="59"/>
  <c r="AK36" i="59"/>
  <c r="AK37" i="59"/>
  <c r="AK38" i="59"/>
  <c r="AK39" i="59"/>
  <c r="AK40" i="59"/>
  <c r="AK41" i="59"/>
  <c r="AK42" i="59"/>
  <c r="AK43" i="59"/>
  <c r="AK44" i="59"/>
  <c r="AK45" i="59"/>
  <c r="AK46" i="59"/>
  <c r="AK47" i="59"/>
  <c r="AK48" i="59"/>
  <c r="AK49" i="59"/>
  <c r="AK50" i="59"/>
  <c r="AK51" i="59"/>
  <c r="AK52" i="59"/>
  <c r="AK53" i="59"/>
  <c r="AK54" i="59"/>
  <c r="AK55" i="59"/>
  <c r="AK56" i="59"/>
  <c r="AK57" i="59"/>
  <c r="AK58" i="59"/>
  <c r="AK59" i="59"/>
  <c r="AK60" i="59"/>
  <c r="AK61" i="59"/>
  <c r="AK62" i="59"/>
  <c r="AK63" i="59"/>
  <c r="AK64" i="59"/>
  <c r="AK65" i="59"/>
  <c r="AK66" i="59"/>
  <c r="AK67" i="59"/>
  <c r="AK68" i="59"/>
  <c r="AK69" i="59"/>
  <c r="AK70" i="59"/>
  <c r="AK71" i="59"/>
  <c r="AK72" i="59"/>
  <c r="AK73" i="59"/>
  <c r="AK74" i="59"/>
  <c r="AK75" i="59"/>
  <c r="AK76" i="59"/>
  <c r="AK77" i="59"/>
  <c r="AK78" i="59"/>
  <c r="AK79" i="59"/>
  <c r="AK80" i="59"/>
  <c r="AK81" i="59"/>
  <c r="AK82" i="59"/>
  <c r="AK83" i="59"/>
  <c r="AK84" i="59"/>
  <c r="AK85" i="59"/>
  <c r="AK86" i="59"/>
  <c r="AK87" i="59"/>
  <c r="AK88" i="59"/>
  <c r="AK89" i="59"/>
  <c r="AK90" i="59"/>
  <c r="AK91" i="59"/>
  <c r="AK92" i="59"/>
  <c r="AK93" i="59"/>
  <c r="AK94" i="59"/>
  <c r="AK95" i="59"/>
  <c r="AK96" i="59"/>
  <c r="AK97" i="59"/>
  <c r="AK98" i="59"/>
  <c r="AK99" i="59"/>
  <c r="AK100" i="59"/>
  <c r="AK101" i="59"/>
  <c r="AK102" i="59"/>
  <c r="AK103" i="59"/>
  <c r="AK104" i="59"/>
  <c r="AK105" i="59"/>
  <c r="AK106" i="59"/>
  <c r="AK107" i="59"/>
  <c r="AK108" i="59"/>
  <c r="AK109" i="59"/>
  <c r="AK110" i="59"/>
  <c r="AK111" i="59"/>
  <c r="AK112" i="59"/>
  <c r="AK113" i="59"/>
  <c r="AK114" i="59"/>
  <c r="AK115" i="59"/>
  <c r="AK116" i="59"/>
  <c r="AK117" i="59"/>
  <c r="AK118" i="59"/>
  <c r="AK119" i="59"/>
  <c r="AK120" i="59"/>
  <c r="AK121" i="59"/>
  <c r="AK122" i="59"/>
  <c r="AK123" i="59"/>
  <c r="AK124" i="59"/>
  <c r="AK125" i="59"/>
  <c r="AK126" i="59"/>
  <c r="AK127" i="59"/>
  <c r="AK128" i="59"/>
  <c r="AK129" i="59"/>
  <c r="AK130" i="59"/>
  <c r="AK131" i="59"/>
  <c r="AK132" i="59"/>
  <c r="AK133" i="59"/>
  <c r="AK134" i="59"/>
  <c r="AK135" i="59"/>
  <c r="AK136" i="59"/>
  <c r="AK137" i="59"/>
  <c r="AK138" i="59"/>
  <c r="AK139" i="59"/>
  <c r="AK140" i="59"/>
  <c r="AK141" i="59"/>
  <c r="AK142" i="59"/>
  <c r="AK143" i="59"/>
  <c r="AK144" i="59"/>
  <c r="AK145" i="59"/>
  <c r="AK146" i="59"/>
  <c r="AK147" i="59"/>
  <c r="AK148" i="59"/>
  <c r="AK149" i="59"/>
  <c r="AK150" i="59"/>
  <c r="AK151" i="59"/>
  <c r="AK152" i="59"/>
  <c r="AK153" i="59"/>
  <c r="AK154" i="59"/>
  <c r="AK155" i="59"/>
  <c r="AK156" i="59"/>
  <c r="AK157" i="59"/>
  <c r="AK158" i="59"/>
  <c r="AK159" i="59"/>
  <c r="AK160" i="59"/>
  <c r="AK161" i="59"/>
  <c r="AK162" i="59"/>
  <c r="AK163" i="59"/>
  <c r="AK164" i="59"/>
  <c r="AK165" i="59"/>
  <c r="AK166" i="59"/>
  <c r="AK167" i="59"/>
  <c r="AK168" i="59"/>
  <c r="AK169" i="59"/>
  <c r="AK170" i="59"/>
  <c r="AK171" i="59"/>
  <c r="AK172" i="59"/>
  <c r="AK173" i="59"/>
  <c r="AK174" i="59"/>
  <c r="AK175" i="59"/>
  <c r="AK176" i="59"/>
  <c r="AK177" i="59"/>
  <c r="AK178" i="59"/>
  <c r="AK179" i="59"/>
  <c r="AK180" i="59"/>
  <c r="AK181" i="59"/>
  <c r="AK182" i="59"/>
  <c r="AK183" i="59"/>
  <c r="AK184" i="59"/>
  <c r="AK185" i="59"/>
  <c r="AK186" i="59"/>
  <c r="AK187" i="59"/>
  <c r="AK188" i="59"/>
  <c r="AK189" i="59"/>
  <c r="AK190" i="59"/>
  <c r="AK191" i="59"/>
  <c r="AK192" i="59"/>
  <c r="AK193" i="59"/>
  <c r="AK194" i="59"/>
  <c r="AK195" i="59"/>
  <c r="AK196" i="59"/>
  <c r="AK197" i="59"/>
  <c r="AK198" i="59"/>
  <c r="AK199" i="59"/>
  <c r="AK200" i="59"/>
  <c r="AK201" i="59"/>
  <c r="AK202" i="59"/>
  <c r="AK203" i="59"/>
  <c r="AK204" i="59"/>
  <c r="AK205" i="59"/>
  <c r="AK206" i="59"/>
  <c r="AK207" i="59"/>
  <c r="AK208" i="59"/>
  <c r="AK209" i="59"/>
  <c r="AK210" i="59"/>
  <c r="AK211" i="59"/>
  <c r="AK212" i="59"/>
  <c r="AK213" i="59"/>
  <c r="AK214" i="59"/>
  <c r="AK215" i="59"/>
  <c r="AK216" i="59"/>
  <c r="AK217" i="59"/>
  <c r="AK218" i="59"/>
  <c r="AK219" i="59"/>
  <c r="AK220" i="59"/>
  <c r="AK221" i="59"/>
  <c r="AK222" i="59"/>
  <c r="AK223" i="59"/>
  <c r="AK224" i="59"/>
  <c r="AK225" i="59"/>
  <c r="AK226" i="59"/>
  <c r="AK227" i="59"/>
  <c r="AK228" i="59"/>
  <c r="AK229" i="59"/>
  <c r="AK230" i="59"/>
  <c r="AK231" i="59"/>
  <c r="AK232" i="59"/>
  <c r="AK233" i="59"/>
  <c r="AK234" i="59"/>
  <c r="AK235" i="59"/>
  <c r="AK236" i="59"/>
  <c r="AK237" i="59"/>
  <c r="AK238" i="59"/>
  <c r="AK239" i="59"/>
  <c r="AK240" i="59"/>
  <c r="AK241" i="59"/>
  <c r="AK242" i="59"/>
  <c r="AK243" i="59"/>
  <c r="AK244" i="59"/>
  <c r="AK245" i="59"/>
  <c r="AK246" i="59"/>
  <c r="AK247" i="59"/>
  <c r="AK248" i="59"/>
  <c r="AK249" i="59"/>
  <c r="AK250" i="59"/>
  <c r="AK251" i="59"/>
  <c r="AK252" i="59"/>
  <c r="AK253" i="59"/>
  <c r="AK254" i="59"/>
  <c r="AK255" i="59"/>
  <c r="AK256" i="59"/>
  <c r="AK257" i="59"/>
  <c r="AK258" i="59"/>
  <c r="AK259" i="59"/>
  <c r="AK260" i="59"/>
  <c r="AK261" i="59"/>
  <c r="AK262" i="59"/>
  <c r="AK263" i="59"/>
  <c r="AK264" i="59"/>
  <c r="AK265" i="59"/>
  <c r="AK266" i="59"/>
  <c r="AK267" i="59"/>
  <c r="AK268" i="59"/>
  <c r="AK269" i="59"/>
  <c r="AK270" i="59"/>
  <c r="AK271" i="59"/>
  <c r="AK272" i="59"/>
  <c r="AK273" i="59"/>
  <c r="AK274" i="59"/>
  <c r="AK275" i="59"/>
  <c r="AK276" i="59"/>
  <c r="AK277" i="59"/>
  <c r="AK278" i="59"/>
  <c r="AK279" i="59"/>
  <c r="AK280" i="59"/>
  <c r="AK281" i="59"/>
  <c r="AK282" i="59"/>
  <c r="AK283" i="59"/>
  <c r="AK284" i="59"/>
  <c r="AK285" i="59"/>
  <c r="AK286" i="59"/>
  <c r="AK287" i="59"/>
  <c r="AK288" i="59"/>
  <c r="AK289" i="59"/>
  <c r="AK290" i="59"/>
  <c r="AK291" i="59"/>
  <c r="AK292" i="59"/>
  <c r="AK293" i="59"/>
  <c r="AK294" i="59"/>
  <c r="AK295" i="59"/>
  <c r="AK296" i="59"/>
  <c r="AK297" i="59"/>
  <c r="AK298" i="59"/>
  <c r="AK299" i="59"/>
  <c r="AK300" i="59"/>
  <c r="AK301" i="59"/>
  <c r="AK302" i="59"/>
  <c r="AK303" i="59"/>
  <c r="AK304" i="59"/>
  <c r="AK305" i="59"/>
  <c r="AK306" i="59"/>
  <c r="AK307" i="59"/>
  <c r="AK308" i="59"/>
  <c r="AK309" i="59"/>
  <c r="AK310" i="59"/>
  <c r="AK311" i="59"/>
  <c r="AK312" i="59"/>
  <c r="AK313" i="59"/>
  <c r="AK314" i="59"/>
  <c r="AK315" i="59"/>
  <c r="AK316" i="59"/>
  <c r="AK317" i="59"/>
  <c r="AK318" i="59"/>
  <c r="AK319" i="59"/>
  <c r="AK320" i="59"/>
  <c r="AK321" i="59"/>
  <c r="AK322" i="59"/>
  <c r="AK323" i="59"/>
  <c r="AK324" i="59"/>
  <c r="AK325" i="59"/>
  <c r="AK326" i="59"/>
  <c r="AK327" i="59"/>
  <c r="AK328" i="59"/>
  <c r="AK329" i="59"/>
  <c r="AK330" i="59"/>
  <c r="AK331" i="59"/>
  <c r="AK332" i="59"/>
  <c r="AK333" i="59"/>
  <c r="AK334" i="59"/>
  <c r="AK335" i="59"/>
  <c r="AK336" i="59"/>
  <c r="AK337" i="59"/>
  <c r="AK338" i="59"/>
  <c r="AK339" i="59"/>
  <c r="AK340" i="59"/>
  <c r="AK341" i="59"/>
  <c r="AK342" i="59"/>
  <c r="AK343" i="59"/>
  <c r="AK344" i="59"/>
  <c r="AK345" i="59"/>
  <c r="AK346" i="59"/>
  <c r="AK347" i="59"/>
  <c r="AK348" i="59"/>
  <c r="AK349" i="59"/>
  <c r="AK350" i="59"/>
  <c r="AK351" i="59"/>
  <c r="AK352" i="59"/>
  <c r="AK353" i="59"/>
  <c r="AK354" i="59"/>
  <c r="AK355" i="59"/>
  <c r="AK356" i="59"/>
  <c r="AK357" i="59"/>
  <c r="AK358" i="59"/>
  <c r="AK359" i="59"/>
  <c r="AK360" i="59"/>
  <c r="AK361" i="59"/>
  <c r="AK362" i="59"/>
  <c r="AK363" i="59"/>
  <c r="AK364" i="59"/>
  <c r="AK365" i="59"/>
  <c r="AK366" i="59"/>
  <c r="AK367" i="59"/>
  <c r="AK368" i="59"/>
  <c r="AK369" i="59"/>
  <c r="AK370" i="59"/>
  <c r="AK371" i="59"/>
  <c r="AK372" i="59"/>
  <c r="AK373" i="59"/>
  <c r="AK374" i="59"/>
  <c r="AK375" i="59"/>
  <c r="AK376" i="59"/>
  <c r="AK377" i="59"/>
  <c r="AK378" i="59"/>
  <c r="AK379" i="59"/>
  <c r="AK380" i="59"/>
  <c r="AK381" i="59"/>
  <c r="AK382" i="59"/>
  <c r="AK383" i="59"/>
  <c r="AK384" i="59"/>
  <c r="AK385" i="59"/>
  <c r="AK386" i="59"/>
  <c r="AK387" i="59"/>
  <c r="AK388" i="59"/>
  <c r="AK389" i="59"/>
  <c r="AK390" i="59"/>
  <c r="AK391" i="59"/>
  <c r="AK392" i="59"/>
  <c r="AK393" i="59"/>
  <c r="AK394" i="59"/>
  <c r="AK395" i="59"/>
  <c r="AK396" i="59"/>
  <c r="AK397" i="59"/>
  <c r="AK398" i="59"/>
  <c r="AK399" i="59"/>
  <c r="AK400" i="59"/>
  <c r="AK401" i="59"/>
  <c r="AK402" i="59"/>
  <c r="AK403" i="59"/>
  <c r="AK404" i="59"/>
  <c r="AK405" i="59"/>
  <c r="AK406" i="59"/>
  <c r="AK407" i="59"/>
  <c r="AK408" i="59"/>
  <c r="AK409" i="59"/>
  <c r="AK410" i="59"/>
  <c r="AK411" i="59"/>
  <c r="AK412" i="59"/>
  <c r="AK413" i="59"/>
  <c r="AK414" i="59"/>
  <c r="AK415" i="59"/>
  <c r="AK416" i="59"/>
  <c r="AK417" i="59"/>
  <c r="AK418" i="59"/>
  <c r="AK419" i="59"/>
  <c r="AK420" i="59"/>
  <c r="AK421" i="59"/>
  <c r="AK422" i="59"/>
  <c r="AK423" i="59"/>
  <c r="AK424" i="59"/>
  <c r="AK425" i="59"/>
  <c r="AK426" i="59"/>
  <c r="AK427" i="59"/>
  <c r="AK428" i="59"/>
  <c r="AK429" i="59"/>
  <c r="AK430" i="59"/>
  <c r="AK431" i="59"/>
  <c r="AK432" i="59"/>
  <c r="AK433" i="59"/>
  <c r="AK434" i="59"/>
  <c r="AK435" i="59"/>
  <c r="AK436" i="59"/>
  <c r="AK437" i="59"/>
  <c r="AK438" i="59"/>
  <c r="AK439" i="59"/>
  <c r="AK440" i="59"/>
  <c r="AK441" i="59"/>
  <c r="AK442" i="59"/>
  <c r="AK443" i="59"/>
  <c r="AK444" i="59"/>
  <c r="AK445" i="59"/>
  <c r="AK446" i="59"/>
  <c r="AK447" i="59"/>
  <c r="AK448" i="59"/>
  <c r="AK449" i="59"/>
  <c r="AK450" i="59"/>
  <c r="AK451" i="59"/>
  <c r="AK452" i="59"/>
  <c r="AK453" i="59"/>
  <c r="AK454" i="59"/>
  <c r="AK455" i="59"/>
  <c r="AK456" i="59"/>
  <c r="AK457" i="59"/>
  <c r="AK458" i="59"/>
  <c r="AK459" i="59"/>
  <c r="AK460" i="59"/>
  <c r="AK461" i="59"/>
  <c r="AK462" i="59"/>
  <c r="AK463" i="59"/>
  <c r="AK464" i="59"/>
  <c r="AK465" i="59"/>
  <c r="AK466" i="59"/>
  <c r="AK467" i="59"/>
  <c r="AK468" i="59"/>
  <c r="AK469" i="59"/>
  <c r="AK470" i="59"/>
  <c r="AK471" i="59"/>
  <c r="AK472" i="59"/>
  <c r="AK473" i="59"/>
  <c r="AK474" i="59"/>
  <c r="AK475" i="59"/>
  <c r="AK476" i="59"/>
  <c r="AK477" i="59"/>
  <c r="AK478" i="59"/>
  <c r="AK479" i="59"/>
  <c r="AK480" i="59"/>
  <c r="AK481" i="59"/>
  <c r="AK482" i="59"/>
  <c r="AK483" i="59"/>
  <c r="AK484" i="59"/>
  <c r="AK485" i="59"/>
  <c r="AK486" i="59"/>
  <c r="AK487" i="59"/>
  <c r="AK488" i="59"/>
  <c r="AK489" i="59"/>
  <c r="AK490" i="59"/>
  <c r="AK491" i="59"/>
  <c r="AK492" i="59"/>
  <c r="AK493" i="59"/>
  <c r="AK494" i="59"/>
  <c r="AK495" i="59"/>
  <c r="AK496" i="59"/>
  <c r="AK497" i="59"/>
  <c r="AK498" i="59"/>
  <c r="AK499" i="59"/>
  <c r="AK500" i="59"/>
  <c r="AK501" i="59"/>
  <c r="AK502" i="59"/>
  <c r="AK503" i="59"/>
  <c r="AK504" i="59"/>
  <c r="N6" i="59" l="1"/>
  <c r="P6" i="59"/>
  <c r="R6" i="59"/>
  <c r="T6" i="59"/>
  <c r="AN6" i="59" s="1"/>
  <c r="AL6" i="59"/>
  <c r="N7" i="59"/>
  <c r="P7" i="59"/>
  <c r="R7" i="59"/>
  <c r="AL7" i="59"/>
  <c r="N8" i="59"/>
  <c r="P8" i="59"/>
  <c r="R8" i="59"/>
  <c r="AL8" i="59"/>
  <c r="N9" i="59"/>
  <c r="P9" i="59"/>
  <c r="R9" i="59"/>
  <c r="AL9" i="59"/>
  <c r="N10" i="59"/>
  <c r="P10" i="59"/>
  <c r="R10" i="59"/>
  <c r="AL10" i="59"/>
  <c r="N11" i="59"/>
  <c r="V11" i="59" s="1"/>
  <c r="AP11" i="59" s="1"/>
  <c r="P11" i="59"/>
  <c r="Y11" i="59"/>
  <c r="R11" i="59"/>
  <c r="AL11" i="59"/>
  <c r="N12" i="59"/>
  <c r="U12" i="59" s="1"/>
  <c r="AO12" i="59" s="1"/>
  <c r="P12" i="59"/>
  <c r="R12" i="59"/>
  <c r="AL12" i="59"/>
  <c r="N13" i="59"/>
  <c r="W13" i="59" s="1"/>
  <c r="P13" i="59"/>
  <c r="R13" i="59"/>
  <c r="AL13" i="59"/>
  <c r="N14" i="59"/>
  <c r="P14" i="59"/>
  <c r="R14" i="59"/>
  <c r="AL14" i="59"/>
  <c r="N15" i="59"/>
  <c r="P15" i="59"/>
  <c r="R15" i="59"/>
  <c r="AL15" i="59"/>
  <c r="N16" i="59"/>
  <c r="U16" i="59" s="1"/>
  <c r="AO16" i="59" s="1"/>
  <c r="P16" i="59"/>
  <c r="R16" i="59"/>
  <c r="W16" i="59"/>
  <c r="AL16" i="59"/>
  <c r="N17" i="59"/>
  <c r="P17" i="59"/>
  <c r="R17" i="59"/>
  <c r="AL17" i="59"/>
  <c r="N18" i="59"/>
  <c r="P18" i="59"/>
  <c r="R18" i="59"/>
  <c r="AL18" i="59"/>
  <c r="N19" i="59"/>
  <c r="T19" i="59" s="1"/>
  <c r="P19" i="59"/>
  <c r="R19" i="59"/>
  <c r="AB19" i="59"/>
  <c r="AV19" i="59" s="1"/>
  <c r="AL19" i="59"/>
  <c r="N20" i="59"/>
  <c r="T20" i="59" s="1"/>
  <c r="AN20" i="59" s="1"/>
  <c r="P20" i="59"/>
  <c r="R20" i="59"/>
  <c r="AL20" i="59"/>
  <c r="N21" i="59"/>
  <c r="U21" i="59" s="1"/>
  <c r="AO21" i="59" s="1"/>
  <c r="P21" i="59"/>
  <c r="R21" i="59"/>
  <c r="AL21" i="59"/>
  <c r="N22" i="59"/>
  <c r="P22" i="59"/>
  <c r="R22" i="59"/>
  <c r="AL22" i="59"/>
  <c r="N23" i="59"/>
  <c r="T23" i="59" s="1"/>
  <c r="AN23" i="59" s="1"/>
  <c r="P23" i="59"/>
  <c r="R23" i="59"/>
  <c r="V23" i="59"/>
  <c r="AP23" i="59" s="1"/>
  <c r="AL23" i="59"/>
  <c r="N24" i="59"/>
  <c r="X24" i="59" s="1"/>
  <c r="P24" i="59"/>
  <c r="R24" i="59"/>
  <c r="AL24" i="59"/>
  <c r="N25" i="59"/>
  <c r="W25" i="59" s="1"/>
  <c r="P25" i="59"/>
  <c r="R25" i="59"/>
  <c r="AL25" i="59"/>
  <c r="N26" i="59"/>
  <c r="AA26" i="59" s="1"/>
  <c r="AU26" i="59" s="1"/>
  <c r="P26" i="59"/>
  <c r="R26" i="59"/>
  <c r="AL26" i="59"/>
  <c r="N27" i="59"/>
  <c r="P27" i="59"/>
  <c r="R27" i="59"/>
  <c r="AL27" i="59"/>
  <c r="N28" i="59"/>
  <c r="P28" i="59"/>
  <c r="R28" i="59"/>
  <c r="AL28" i="59"/>
  <c r="N29" i="59"/>
  <c r="AA29" i="59" s="1"/>
  <c r="AU29" i="59" s="1"/>
  <c r="P29" i="59"/>
  <c r="R29" i="59"/>
  <c r="AL29" i="59"/>
  <c r="N30" i="59"/>
  <c r="P30" i="59"/>
  <c r="R30" i="59"/>
  <c r="AL30" i="59"/>
  <c r="N31" i="59"/>
  <c r="T31" i="59" s="1"/>
  <c r="P31" i="59"/>
  <c r="R31" i="59"/>
  <c r="AL31" i="59"/>
  <c r="N32" i="59"/>
  <c r="P32" i="59"/>
  <c r="R32" i="59"/>
  <c r="AL32" i="59"/>
  <c r="N33" i="59"/>
  <c r="Z33" i="59" s="1"/>
  <c r="P33" i="59"/>
  <c r="R33" i="59"/>
  <c r="AL33" i="59"/>
  <c r="N34" i="59"/>
  <c r="V34" i="59" s="1"/>
  <c r="AP34" i="59" s="1"/>
  <c r="P34" i="59"/>
  <c r="R34" i="59"/>
  <c r="AL34" i="59"/>
  <c r="N35" i="59"/>
  <c r="AA35" i="59" s="1"/>
  <c r="AU35" i="59" s="1"/>
  <c r="P35" i="59"/>
  <c r="R35" i="59"/>
  <c r="AL35" i="59"/>
  <c r="N36" i="59"/>
  <c r="AA36" i="59" s="1"/>
  <c r="AU36" i="59" s="1"/>
  <c r="P36" i="59"/>
  <c r="R36" i="59"/>
  <c r="AL36" i="59"/>
  <c r="N37" i="59"/>
  <c r="U37" i="59" s="1"/>
  <c r="P37" i="59"/>
  <c r="R37" i="59"/>
  <c r="T37" i="59"/>
  <c r="AN37" i="59" s="1"/>
  <c r="AL37" i="59"/>
  <c r="N38" i="59"/>
  <c r="P38" i="59"/>
  <c r="R38" i="59"/>
  <c r="AL38" i="59"/>
  <c r="N39" i="59"/>
  <c r="P39" i="59"/>
  <c r="R39" i="59"/>
  <c r="AL39" i="59"/>
  <c r="N40" i="59"/>
  <c r="P40" i="59"/>
  <c r="R40" i="59"/>
  <c r="AL40" i="59"/>
  <c r="N41" i="59"/>
  <c r="P41" i="59"/>
  <c r="R41" i="59"/>
  <c r="AL41" i="59"/>
  <c r="N42" i="59"/>
  <c r="P42" i="59"/>
  <c r="R42" i="59"/>
  <c r="AL42" i="59"/>
  <c r="N43" i="59"/>
  <c r="AA43" i="59" s="1"/>
  <c r="AU43" i="59" s="1"/>
  <c r="P43" i="59"/>
  <c r="R43" i="59"/>
  <c r="AL43" i="59"/>
  <c r="N44" i="59"/>
  <c r="P44" i="59"/>
  <c r="R44" i="59"/>
  <c r="AL44" i="59"/>
  <c r="N45" i="59"/>
  <c r="P45" i="59"/>
  <c r="R45" i="59"/>
  <c r="AL45" i="59"/>
  <c r="N46" i="59"/>
  <c r="V46" i="59" s="1"/>
  <c r="AP46" i="59" s="1"/>
  <c r="P46" i="59"/>
  <c r="R46" i="59"/>
  <c r="AL46" i="59"/>
  <c r="N47" i="59"/>
  <c r="Z47" i="59" s="1"/>
  <c r="P47" i="59"/>
  <c r="R47" i="59"/>
  <c r="AL47" i="59"/>
  <c r="N48" i="59"/>
  <c r="P48" i="59"/>
  <c r="R48" i="59"/>
  <c r="AL48" i="59"/>
  <c r="N49" i="59"/>
  <c r="P49" i="59"/>
  <c r="R49" i="59"/>
  <c r="AL49" i="59"/>
  <c r="N50" i="59"/>
  <c r="V50" i="59" s="1"/>
  <c r="AP50" i="59" s="1"/>
  <c r="P50" i="59"/>
  <c r="R50" i="59"/>
  <c r="AL50" i="59"/>
  <c r="N51" i="59"/>
  <c r="U51" i="59" s="1"/>
  <c r="AO51" i="59" s="1"/>
  <c r="P51" i="59"/>
  <c r="R51" i="59"/>
  <c r="AL51" i="59"/>
  <c r="N52" i="59"/>
  <c r="P52" i="59"/>
  <c r="R52" i="59"/>
  <c r="AL52" i="59"/>
  <c r="N53" i="59"/>
  <c r="W53" i="59" s="1"/>
  <c r="P53" i="59"/>
  <c r="R53" i="59"/>
  <c r="AA53" i="59"/>
  <c r="AU53" i="59" s="1"/>
  <c r="AL53" i="59"/>
  <c r="N54" i="59"/>
  <c r="U54" i="59" s="1"/>
  <c r="AO54" i="59" s="1"/>
  <c r="P54" i="59"/>
  <c r="R54" i="59"/>
  <c r="AL54" i="59"/>
  <c r="N55" i="59"/>
  <c r="U55" i="59" s="1"/>
  <c r="AO55" i="59" s="1"/>
  <c r="P55" i="59"/>
  <c r="R55" i="59"/>
  <c r="W55" i="59"/>
  <c r="AL55" i="59"/>
  <c r="N56" i="59"/>
  <c r="U56" i="59" s="1"/>
  <c r="AO56" i="59" s="1"/>
  <c r="P56" i="59"/>
  <c r="R56" i="59"/>
  <c r="AL56" i="59"/>
  <c r="N57" i="59"/>
  <c r="P57" i="59"/>
  <c r="R57" i="59"/>
  <c r="AL57" i="59"/>
  <c r="N58" i="59"/>
  <c r="P58" i="59"/>
  <c r="R58" i="59"/>
  <c r="AL58" i="59"/>
  <c r="N59" i="59"/>
  <c r="P59" i="59"/>
  <c r="R59" i="59"/>
  <c r="AL59" i="59"/>
  <c r="N60" i="59"/>
  <c r="AA60" i="59" s="1"/>
  <c r="AU60" i="59" s="1"/>
  <c r="P60" i="59"/>
  <c r="R60" i="59"/>
  <c r="AL60" i="59"/>
  <c r="N61" i="59"/>
  <c r="AA61" i="59" s="1"/>
  <c r="AU61" i="59" s="1"/>
  <c r="P61" i="59"/>
  <c r="R61" i="59"/>
  <c r="V61" i="59"/>
  <c r="AP61" i="59" s="1"/>
  <c r="AL61" i="59"/>
  <c r="N62" i="59"/>
  <c r="P62" i="59"/>
  <c r="R62" i="59"/>
  <c r="AL62" i="59"/>
  <c r="N63" i="59"/>
  <c r="P63" i="59"/>
  <c r="R63" i="59"/>
  <c r="AL63" i="59"/>
  <c r="N64" i="59"/>
  <c r="V64" i="59" s="1"/>
  <c r="AP64" i="59" s="1"/>
  <c r="P64" i="59"/>
  <c r="R64" i="59"/>
  <c r="AL64" i="59"/>
  <c r="N65" i="59"/>
  <c r="W65" i="59" s="1"/>
  <c r="P65" i="59"/>
  <c r="R65" i="59"/>
  <c r="AL65" i="59"/>
  <c r="N66" i="59"/>
  <c r="P66" i="59"/>
  <c r="R66" i="59"/>
  <c r="AL66" i="59"/>
  <c r="N67" i="59"/>
  <c r="P67" i="59"/>
  <c r="R67" i="59"/>
  <c r="AL67" i="59"/>
  <c r="N68" i="59"/>
  <c r="P68" i="59"/>
  <c r="R68" i="59"/>
  <c r="AL68" i="59"/>
  <c r="N69" i="59"/>
  <c r="P69" i="59"/>
  <c r="R69" i="59"/>
  <c r="AL69" i="59"/>
  <c r="N70" i="59"/>
  <c r="P70" i="59"/>
  <c r="R70" i="59"/>
  <c r="AL70" i="59"/>
  <c r="N71" i="59"/>
  <c r="P71" i="59"/>
  <c r="R71" i="59"/>
  <c r="AL71" i="59"/>
  <c r="N72" i="59"/>
  <c r="V72" i="59" s="1"/>
  <c r="AP72" i="59" s="1"/>
  <c r="P72" i="59"/>
  <c r="R72" i="59"/>
  <c r="AL72" i="59"/>
  <c r="N73" i="59"/>
  <c r="P73" i="59"/>
  <c r="R73" i="59"/>
  <c r="AL73" i="59"/>
  <c r="N74" i="59"/>
  <c r="P74" i="59"/>
  <c r="R74" i="59"/>
  <c r="AL74" i="59"/>
  <c r="N75" i="59"/>
  <c r="P75" i="59"/>
  <c r="R75" i="59"/>
  <c r="AL75" i="59"/>
  <c r="N76" i="59"/>
  <c r="P76" i="59"/>
  <c r="R76" i="59"/>
  <c r="AL76" i="59"/>
  <c r="N77" i="59"/>
  <c r="X77" i="59" s="1"/>
  <c r="P77" i="59"/>
  <c r="R77" i="59"/>
  <c r="AL77" i="59"/>
  <c r="N78" i="59"/>
  <c r="P78" i="59"/>
  <c r="R78" i="59"/>
  <c r="AL78" i="59"/>
  <c r="N79" i="59"/>
  <c r="P79" i="59"/>
  <c r="R79" i="59"/>
  <c r="AL79" i="59"/>
  <c r="N80" i="59"/>
  <c r="P80" i="59"/>
  <c r="R80" i="59"/>
  <c r="AL80" i="59"/>
  <c r="N81" i="59"/>
  <c r="W81" i="59" s="1"/>
  <c r="P81" i="59"/>
  <c r="R81" i="59"/>
  <c r="AL81" i="59"/>
  <c r="N82" i="59"/>
  <c r="U82" i="59" s="1"/>
  <c r="AO82" i="59" s="1"/>
  <c r="P82" i="59"/>
  <c r="R82" i="59"/>
  <c r="AL82" i="59"/>
  <c r="N83" i="59"/>
  <c r="P83" i="59"/>
  <c r="R83" i="59"/>
  <c r="AL83" i="59"/>
  <c r="N84" i="59"/>
  <c r="P84" i="59"/>
  <c r="R84" i="59"/>
  <c r="AL84" i="59"/>
  <c r="N85" i="59"/>
  <c r="P85" i="59"/>
  <c r="R85" i="59"/>
  <c r="AL85" i="59"/>
  <c r="N86" i="59"/>
  <c r="V86" i="59" s="1"/>
  <c r="AP86" i="59" s="1"/>
  <c r="P86" i="59"/>
  <c r="Y86" i="59"/>
  <c r="AI86" i="59" s="1"/>
  <c r="R86" i="59"/>
  <c r="T86" i="59"/>
  <c r="AN86" i="59" s="1"/>
  <c r="AL86" i="59"/>
  <c r="N87" i="59"/>
  <c r="P87" i="59"/>
  <c r="R87" i="59"/>
  <c r="AL87" i="59"/>
  <c r="N88" i="59"/>
  <c r="P88" i="59"/>
  <c r="R88" i="59"/>
  <c r="AL88" i="59"/>
  <c r="N89" i="59"/>
  <c r="P89" i="59"/>
  <c r="R89" i="59"/>
  <c r="AL89" i="59"/>
  <c r="N90" i="59"/>
  <c r="P90" i="59"/>
  <c r="R90" i="59"/>
  <c r="AL90" i="59"/>
  <c r="N91" i="59"/>
  <c r="P91" i="59"/>
  <c r="R91" i="59"/>
  <c r="AL91" i="59"/>
  <c r="N92" i="59"/>
  <c r="P92" i="59"/>
  <c r="R92" i="59"/>
  <c r="AL92" i="59"/>
  <c r="N93" i="59"/>
  <c r="V93" i="59" s="1"/>
  <c r="AP93" i="59" s="1"/>
  <c r="P93" i="59"/>
  <c r="R93" i="59"/>
  <c r="AL93" i="59"/>
  <c r="N94" i="59"/>
  <c r="P94" i="59"/>
  <c r="R94" i="59"/>
  <c r="AL94" i="59"/>
  <c r="N95" i="59"/>
  <c r="P95" i="59"/>
  <c r="R95" i="59"/>
  <c r="AL95" i="59"/>
  <c r="N96" i="59"/>
  <c r="U96" i="59" s="1"/>
  <c r="AO96" i="59" s="1"/>
  <c r="P96" i="59"/>
  <c r="R96" i="59"/>
  <c r="AL96" i="59"/>
  <c r="N97" i="59"/>
  <c r="AA97" i="59" s="1"/>
  <c r="AU97" i="59" s="1"/>
  <c r="P97" i="59"/>
  <c r="R97" i="59"/>
  <c r="AL97" i="59"/>
  <c r="N98" i="59"/>
  <c r="P98" i="59"/>
  <c r="R98" i="59"/>
  <c r="AL98" i="59"/>
  <c r="N99" i="59"/>
  <c r="P99" i="59"/>
  <c r="R99" i="59"/>
  <c r="AL99" i="59"/>
  <c r="N100" i="59"/>
  <c r="P100" i="59"/>
  <c r="R100" i="59"/>
  <c r="AL100" i="59"/>
  <c r="N101" i="59"/>
  <c r="P101" i="59"/>
  <c r="R101" i="59"/>
  <c r="AL101" i="59"/>
  <c r="N102" i="59"/>
  <c r="AA102" i="59" s="1"/>
  <c r="AU102" i="59" s="1"/>
  <c r="P102" i="59"/>
  <c r="R102" i="59"/>
  <c r="AL102" i="59"/>
  <c r="N103" i="59"/>
  <c r="P103" i="59"/>
  <c r="R103" i="59"/>
  <c r="AL103" i="59"/>
  <c r="N104" i="59"/>
  <c r="P104" i="59"/>
  <c r="R104" i="59"/>
  <c r="AL104" i="59"/>
  <c r="N105" i="59"/>
  <c r="U105" i="59" s="1"/>
  <c r="AO105" i="59" s="1"/>
  <c r="P105" i="59"/>
  <c r="R105" i="59"/>
  <c r="AL105" i="59"/>
  <c r="N106" i="59"/>
  <c r="P106" i="59"/>
  <c r="R106" i="59"/>
  <c r="AL106" i="59"/>
  <c r="N107" i="59"/>
  <c r="W107" i="59" s="1"/>
  <c r="P107" i="59"/>
  <c r="R107" i="59"/>
  <c r="AL107" i="59"/>
  <c r="N108" i="59"/>
  <c r="P108" i="59"/>
  <c r="R108" i="59"/>
  <c r="AL108" i="59"/>
  <c r="N109" i="59"/>
  <c r="P109" i="59"/>
  <c r="R109" i="59"/>
  <c r="AL109" i="59"/>
  <c r="N110" i="59"/>
  <c r="AA110" i="59" s="1"/>
  <c r="AU110" i="59" s="1"/>
  <c r="P110" i="59"/>
  <c r="R110" i="59"/>
  <c r="AL110" i="59"/>
  <c r="N111" i="59"/>
  <c r="AA111" i="59" s="1"/>
  <c r="AU111" i="59" s="1"/>
  <c r="P111" i="59"/>
  <c r="R111" i="59"/>
  <c r="AL111" i="59"/>
  <c r="N112" i="59"/>
  <c r="T112" i="59" s="1"/>
  <c r="AN112" i="59" s="1"/>
  <c r="P112" i="59"/>
  <c r="R112" i="59"/>
  <c r="AL112" i="59"/>
  <c r="N113" i="59"/>
  <c r="AA113" i="59" s="1"/>
  <c r="AU113" i="59" s="1"/>
  <c r="P113" i="59"/>
  <c r="R113" i="59"/>
  <c r="AL113" i="59"/>
  <c r="N114" i="59"/>
  <c r="AB114" i="59" s="1"/>
  <c r="AV114" i="59" s="1"/>
  <c r="P114" i="59"/>
  <c r="R114" i="59"/>
  <c r="AL114" i="59"/>
  <c r="N115" i="59"/>
  <c r="AA115" i="59" s="1"/>
  <c r="AU115" i="59" s="1"/>
  <c r="P115" i="59"/>
  <c r="R115" i="59"/>
  <c r="AL115" i="59"/>
  <c r="N116" i="59"/>
  <c r="P116" i="59"/>
  <c r="R116" i="59"/>
  <c r="AL116" i="59"/>
  <c r="N117" i="59"/>
  <c r="P117" i="59"/>
  <c r="R117" i="59"/>
  <c r="AL117" i="59"/>
  <c r="N118" i="59"/>
  <c r="AA118" i="59" s="1"/>
  <c r="AU118" i="59" s="1"/>
  <c r="P118" i="59"/>
  <c r="R118" i="59"/>
  <c r="AL118" i="59"/>
  <c r="N119" i="59"/>
  <c r="AA119" i="59" s="1"/>
  <c r="AU119" i="59" s="1"/>
  <c r="P119" i="59"/>
  <c r="R119" i="59"/>
  <c r="AL119" i="59"/>
  <c r="N120" i="59"/>
  <c r="P120" i="59"/>
  <c r="R120" i="59"/>
  <c r="AL120" i="59"/>
  <c r="N121" i="59"/>
  <c r="W121" i="59" s="1"/>
  <c r="P121" i="59"/>
  <c r="R121" i="59"/>
  <c r="AL121" i="59"/>
  <c r="N122" i="59"/>
  <c r="T122" i="59" s="1"/>
  <c r="AN122" i="59" s="1"/>
  <c r="P122" i="59"/>
  <c r="R122" i="59"/>
  <c r="AL122" i="59"/>
  <c r="N123" i="59"/>
  <c r="W123" i="59" s="1"/>
  <c r="P123" i="59"/>
  <c r="R123" i="59"/>
  <c r="AL123" i="59"/>
  <c r="N124" i="59"/>
  <c r="P124" i="59"/>
  <c r="R124" i="59"/>
  <c r="AL124" i="59"/>
  <c r="N125" i="59"/>
  <c r="W125" i="59" s="1"/>
  <c r="P125" i="59"/>
  <c r="R125" i="59"/>
  <c r="AL125" i="59"/>
  <c r="N126" i="59"/>
  <c r="P126" i="59"/>
  <c r="R126" i="59"/>
  <c r="AL126" i="59"/>
  <c r="N127" i="59"/>
  <c r="W127" i="59" s="1"/>
  <c r="AG127" i="59" s="1"/>
  <c r="P127" i="59"/>
  <c r="R127" i="59"/>
  <c r="AL127" i="59"/>
  <c r="N128" i="59"/>
  <c r="U128" i="59" s="1"/>
  <c r="AO128" i="59" s="1"/>
  <c r="P128" i="59"/>
  <c r="R128" i="59"/>
  <c r="AL128" i="59"/>
  <c r="N129" i="59"/>
  <c r="P129" i="59"/>
  <c r="R129" i="59"/>
  <c r="AL129" i="59"/>
  <c r="N130" i="59"/>
  <c r="P130" i="59"/>
  <c r="R130" i="59"/>
  <c r="AL130" i="59"/>
  <c r="N131" i="59"/>
  <c r="U131" i="59" s="1"/>
  <c r="AO131" i="59" s="1"/>
  <c r="P131" i="59"/>
  <c r="R131" i="59"/>
  <c r="AL131" i="59"/>
  <c r="N132" i="59"/>
  <c r="P132" i="59"/>
  <c r="R132" i="59"/>
  <c r="AL132" i="59"/>
  <c r="N133" i="59"/>
  <c r="P133" i="59"/>
  <c r="R133" i="59"/>
  <c r="AL133" i="59"/>
  <c r="N134" i="59"/>
  <c r="P134" i="59"/>
  <c r="R134" i="59"/>
  <c r="AL134" i="59"/>
  <c r="N135" i="59"/>
  <c r="P135" i="59"/>
  <c r="R135" i="59"/>
  <c r="AL135" i="59"/>
  <c r="N136" i="59"/>
  <c r="P136" i="59"/>
  <c r="R136" i="59"/>
  <c r="AL136" i="59"/>
  <c r="N137" i="59"/>
  <c r="U137" i="59" s="1"/>
  <c r="AO137" i="59" s="1"/>
  <c r="P137" i="59"/>
  <c r="R137" i="59"/>
  <c r="AL137" i="59"/>
  <c r="N138" i="59"/>
  <c r="W138" i="59" s="1"/>
  <c r="P138" i="59"/>
  <c r="R138" i="59"/>
  <c r="AL138" i="59"/>
  <c r="N139" i="59"/>
  <c r="P139" i="59"/>
  <c r="R139" i="59"/>
  <c r="AL139" i="59"/>
  <c r="N140" i="59"/>
  <c r="P140" i="59"/>
  <c r="R140" i="59"/>
  <c r="AL140" i="59"/>
  <c r="N141" i="59"/>
  <c r="U141" i="59" s="1"/>
  <c r="AO141" i="59" s="1"/>
  <c r="P141" i="59"/>
  <c r="R141" i="59"/>
  <c r="AL141" i="59"/>
  <c r="N142" i="59"/>
  <c r="W142" i="59" s="1"/>
  <c r="P142" i="59"/>
  <c r="R142" i="59"/>
  <c r="AL142" i="59"/>
  <c r="N143" i="59"/>
  <c r="T143" i="59" s="1"/>
  <c r="AN143" i="59" s="1"/>
  <c r="P143" i="59"/>
  <c r="R143" i="59"/>
  <c r="AL143" i="59"/>
  <c r="N144" i="59"/>
  <c r="Y144" i="59" s="1"/>
  <c r="P144" i="59"/>
  <c r="R144" i="59"/>
  <c r="AL144" i="59"/>
  <c r="N145" i="59"/>
  <c r="P145" i="59"/>
  <c r="R145" i="59"/>
  <c r="AB145" i="59"/>
  <c r="AV145" i="59" s="1"/>
  <c r="AL145" i="59"/>
  <c r="N146" i="59"/>
  <c r="W146" i="59" s="1"/>
  <c r="P146" i="59"/>
  <c r="R146" i="59"/>
  <c r="AL146" i="59"/>
  <c r="N147" i="59"/>
  <c r="T147" i="59" s="1"/>
  <c r="AN147" i="59" s="1"/>
  <c r="P147" i="59"/>
  <c r="R147" i="59"/>
  <c r="AL147" i="59"/>
  <c r="N148" i="59"/>
  <c r="P148" i="59"/>
  <c r="R148" i="59"/>
  <c r="AL148" i="59"/>
  <c r="N149" i="59"/>
  <c r="P149" i="59"/>
  <c r="R149" i="59"/>
  <c r="AL149" i="59"/>
  <c r="N150" i="59"/>
  <c r="W150" i="59" s="1"/>
  <c r="P150" i="59"/>
  <c r="R150" i="59"/>
  <c r="AL150" i="59"/>
  <c r="N151" i="59"/>
  <c r="P151" i="59"/>
  <c r="R151" i="59"/>
  <c r="AL151" i="59"/>
  <c r="N152" i="59"/>
  <c r="P152" i="59"/>
  <c r="R152" i="59"/>
  <c r="AL152" i="59"/>
  <c r="N153" i="59"/>
  <c r="P153" i="59"/>
  <c r="R153" i="59"/>
  <c r="AL153" i="59"/>
  <c r="N154" i="59"/>
  <c r="W154" i="59" s="1"/>
  <c r="P154" i="59"/>
  <c r="R154" i="59"/>
  <c r="AL154" i="59"/>
  <c r="N155" i="59"/>
  <c r="P155" i="59"/>
  <c r="R155" i="59"/>
  <c r="AL155" i="59"/>
  <c r="N156" i="59"/>
  <c r="P156" i="59"/>
  <c r="R156" i="59"/>
  <c r="AL156" i="59"/>
  <c r="N157" i="59"/>
  <c r="P157" i="59"/>
  <c r="R157" i="59"/>
  <c r="AL157" i="59"/>
  <c r="N158" i="59"/>
  <c r="W158" i="59" s="1"/>
  <c r="P158" i="59"/>
  <c r="R158" i="59"/>
  <c r="AL158" i="59"/>
  <c r="N159" i="59"/>
  <c r="T159" i="59" s="1"/>
  <c r="AN159" i="59" s="1"/>
  <c r="P159" i="59"/>
  <c r="R159" i="59"/>
  <c r="AL159" i="59"/>
  <c r="N160" i="59"/>
  <c r="P160" i="59"/>
  <c r="R160" i="59"/>
  <c r="AL160" i="59"/>
  <c r="N161" i="59"/>
  <c r="P161" i="59"/>
  <c r="R161" i="59"/>
  <c r="AL161" i="59"/>
  <c r="N162" i="59"/>
  <c r="W162" i="59" s="1"/>
  <c r="P162" i="59"/>
  <c r="R162" i="59"/>
  <c r="AL162" i="59"/>
  <c r="N163" i="59"/>
  <c r="AA163" i="59" s="1"/>
  <c r="AU163" i="59" s="1"/>
  <c r="P163" i="59"/>
  <c r="R163" i="59"/>
  <c r="AL163" i="59"/>
  <c r="N164" i="59"/>
  <c r="P164" i="59"/>
  <c r="R164" i="59"/>
  <c r="AL164" i="59"/>
  <c r="N165" i="59"/>
  <c r="P165" i="59"/>
  <c r="R165" i="59"/>
  <c r="AL165" i="59"/>
  <c r="N166" i="59"/>
  <c r="P166" i="59"/>
  <c r="R166" i="59"/>
  <c r="AL166" i="59"/>
  <c r="N167" i="59"/>
  <c r="P167" i="59"/>
  <c r="R167" i="59"/>
  <c r="AL167" i="59"/>
  <c r="N168" i="59"/>
  <c r="T168" i="59" s="1"/>
  <c r="AN168" i="59" s="1"/>
  <c r="P168" i="59"/>
  <c r="R168" i="59"/>
  <c r="V168" i="59"/>
  <c r="AP168" i="59" s="1"/>
  <c r="AL168" i="59"/>
  <c r="N169" i="59"/>
  <c r="U169" i="59" s="1"/>
  <c r="AO169" i="59" s="1"/>
  <c r="P169" i="59"/>
  <c r="R169" i="59"/>
  <c r="AL169" i="59"/>
  <c r="N170" i="59"/>
  <c r="AB170" i="59" s="1"/>
  <c r="AV170" i="59" s="1"/>
  <c r="P170" i="59"/>
  <c r="R170" i="59"/>
  <c r="AL170" i="59"/>
  <c r="N171" i="59"/>
  <c r="P171" i="59"/>
  <c r="R171" i="59"/>
  <c r="AL171" i="59"/>
  <c r="N172" i="59"/>
  <c r="P172" i="59"/>
  <c r="R172" i="59"/>
  <c r="V172" i="59"/>
  <c r="AP172" i="59" s="1"/>
  <c r="AL172" i="59"/>
  <c r="N173" i="59"/>
  <c r="P173" i="59"/>
  <c r="R173" i="59"/>
  <c r="AL173" i="59"/>
  <c r="N174" i="59"/>
  <c r="AA174" i="59" s="1"/>
  <c r="AU174" i="59" s="1"/>
  <c r="P174" i="59"/>
  <c r="R174" i="59"/>
  <c r="AL174" i="59"/>
  <c r="N175" i="59"/>
  <c r="AA175" i="59" s="1"/>
  <c r="AU175" i="59" s="1"/>
  <c r="P175" i="59"/>
  <c r="R175" i="59"/>
  <c r="AL175" i="59"/>
  <c r="N176" i="59"/>
  <c r="T176" i="59" s="1"/>
  <c r="AN176" i="59" s="1"/>
  <c r="P176" i="59"/>
  <c r="R176" i="59"/>
  <c r="Z176" i="59" s="1"/>
  <c r="AL176" i="59"/>
  <c r="N177" i="59"/>
  <c r="P177" i="59"/>
  <c r="R177" i="59"/>
  <c r="AL177" i="59"/>
  <c r="N178" i="59"/>
  <c r="P178" i="59"/>
  <c r="R178" i="59"/>
  <c r="AL178" i="59"/>
  <c r="N179" i="59"/>
  <c r="P179" i="59"/>
  <c r="R179" i="59"/>
  <c r="AL179" i="59"/>
  <c r="N180" i="59"/>
  <c r="AB180" i="59" s="1"/>
  <c r="AV180" i="59" s="1"/>
  <c r="P180" i="59"/>
  <c r="R180" i="59"/>
  <c r="AL180" i="59"/>
  <c r="N181" i="59"/>
  <c r="W181" i="59" s="1"/>
  <c r="P181" i="59"/>
  <c r="R181" i="59"/>
  <c r="AL181" i="59"/>
  <c r="N182" i="59"/>
  <c r="P182" i="59"/>
  <c r="R182" i="59"/>
  <c r="AL182" i="59"/>
  <c r="N183" i="59"/>
  <c r="P183" i="59"/>
  <c r="R183" i="59"/>
  <c r="AL183" i="59"/>
  <c r="N184" i="59"/>
  <c r="P184" i="59"/>
  <c r="R184" i="59"/>
  <c r="AL184" i="59"/>
  <c r="N185" i="59"/>
  <c r="P185" i="59"/>
  <c r="R185" i="59"/>
  <c r="AL185" i="59"/>
  <c r="N186" i="59"/>
  <c r="AB186" i="59" s="1"/>
  <c r="AV186" i="59" s="1"/>
  <c r="P186" i="59"/>
  <c r="R186" i="59"/>
  <c r="AL186" i="59"/>
  <c r="N187" i="59"/>
  <c r="P187" i="59"/>
  <c r="R187" i="59"/>
  <c r="AL187" i="59"/>
  <c r="N188" i="59"/>
  <c r="U188" i="59" s="1"/>
  <c r="AO188" i="59" s="1"/>
  <c r="P188" i="59"/>
  <c r="R188" i="59"/>
  <c r="AL188" i="59"/>
  <c r="N189" i="59"/>
  <c r="P189" i="59"/>
  <c r="R189" i="59"/>
  <c r="AL189" i="59"/>
  <c r="N190" i="59"/>
  <c r="AA190" i="59" s="1"/>
  <c r="AU190" i="59" s="1"/>
  <c r="P190" i="59"/>
  <c r="R190" i="59"/>
  <c r="AL190" i="59"/>
  <c r="N191" i="59"/>
  <c r="U191" i="59" s="1"/>
  <c r="AO191" i="59" s="1"/>
  <c r="P191" i="59"/>
  <c r="R191" i="59"/>
  <c r="AL191" i="59"/>
  <c r="N192" i="59"/>
  <c r="P192" i="59"/>
  <c r="R192" i="59"/>
  <c r="AL192" i="59"/>
  <c r="N193" i="59"/>
  <c r="P193" i="59"/>
  <c r="R193" i="59"/>
  <c r="AL193" i="59"/>
  <c r="N194" i="59"/>
  <c r="P194" i="59"/>
  <c r="R194" i="59"/>
  <c r="AL194" i="59"/>
  <c r="N195" i="59"/>
  <c r="P195" i="59"/>
  <c r="R195" i="59"/>
  <c r="AL195" i="59"/>
  <c r="N196" i="59"/>
  <c r="P196" i="59"/>
  <c r="R196" i="59"/>
  <c r="AL196" i="59"/>
  <c r="N197" i="59"/>
  <c r="P197" i="59"/>
  <c r="R197" i="59"/>
  <c r="AL197" i="59"/>
  <c r="N198" i="59"/>
  <c r="AA198" i="59" s="1"/>
  <c r="AU198" i="59" s="1"/>
  <c r="P198" i="59"/>
  <c r="R198" i="59"/>
  <c r="AL198" i="59"/>
  <c r="N199" i="59"/>
  <c r="W199" i="59" s="1"/>
  <c r="P199" i="59"/>
  <c r="R199" i="59"/>
  <c r="AL199" i="59"/>
  <c r="N200" i="59"/>
  <c r="P200" i="59"/>
  <c r="R200" i="59"/>
  <c r="AL200" i="59"/>
  <c r="N201" i="59"/>
  <c r="P201" i="59"/>
  <c r="R201" i="59"/>
  <c r="AL201" i="59"/>
  <c r="N202" i="59"/>
  <c r="V202" i="59" s="1"/>
  <c r="AP202" i="59" s="1"/>
  <c r="P202" i="59"/>
  <c r="R202" i="59"/>
  <c r="T202" i="59"/>
  <c r="AN202" i="59" s="1"/>
  <c r="AL202" i="59"/>
  <c r="N203" i="59"/>
  <c r="P203" i="59"/>
  <c r="R203" i="59"/>
  <c r="AL203" i="59"/>
  <c r="N204" i="59"/>
  <c r="U204" i="59" s="1"/>
  <c r="AO204" i="59" s="1"/>
  <c r="P204" i="59"/>
  <c r="R204" i="59"/>
  <c r="AL204" i="59"/>
  <c r="N205" i="59"/>
  <c r="P205" i="59"/>
  <c r="R205" i="59"/>
  <c r="AL205" i="59"/>
  <c r="N206" i="59"/>
  <c r="P206" i="59"/>
  <c r="R206" i="59"/>
  <c r="AL206" i="59"/>
  <c r="N207" i="59"/>
  <c r="P207" i="59"/>
  <c r="R207" i="59"/>
  <c r="AL207" i="59"/>
  <c r="N208" i="59"/>
  <c r="P208" i="59"/>
  <c r="R208" i="59"/>
  <c r="AL208" i="59"/>
  <c r="N209" i="59"/>
  <c r="P209" i="59"/>
  <c r="R209" i="59"/>
  <c r="AL209" i="59"/>
  <c r="N210" i="59"/>
  <c r="P210" i="59"/>
  <c r="R210" i="59"/>
  <c r="AL210" i="59"/>
  <c r="N211" i="59"/>
  <c r="P211" i="59"/>
  <c r="R211" i="59"/>
  <c r="AL211" i="59"/>
  <c r="N212" i="59"/>
  <c r="P212" i="59"/>
  <c r="R212" i="59"/>
  <c r="AL212" i="59"/>
  <c r="N213" i="59"/>
  <c r="AA213" i="59" s="1"/>
  <c r="AU213" i="59" s="1"/>
  <c r="P213" i="59"/>
  <c r="R213" i="59"/>
  <c r="AL213" i="59"/>
  <c r="N214" i="59"/>
  <c r="W214" i="59" s="1"/>
  <c r="P214" i="59"/>
  <c r="R214" i="59"/>
  <c r="AL214" i="59"/>
  <c r="N215" i="59"/>
  <c r="P215" i="59"/>
  <c r="R215" i="59"/>
  <c r="AL215" i="59"/>
  <c r="N216" i="59"/>
  <c r="T216" i="59" s="1"/>
  <c r="AN216" i="59" s="1"/>
  <c r="P216" i="59"/>
  <c r="R216" i="59"/>
  <c r="AL216" i="59"/>
  <c r="N217" i="59"/>
  <c r="Z217" i="59" s="1"/>
  <c r="P217" i="59"/>
  <c r="R217" i="59"/>
  <c r="AL217" i="59"/>
  <c r="N218" i="59"/>
  <c r="P218" i="59"/>
  <c r="R218" i="59"/>
  <c r="AL218" i="59"/>
  <c r="N219" i="59"/>
  <c r="P219" i="59"/>
  <c r="R219" i="59"/>
  <c r="AL219" i="59"/>
  <c r="N220" i="59"/>
  <c r="X220" i="59" s="1"/>
  <c r="P220" i="59"/>
  <c r="R220" i="59"/>
  <c r="AL220" i="59"/>
  <c r="N221" i="59"/>
  <c r="U221" i="59" s="1"/>
  <c r="AO221" i="59" s="1"/>
  <c r="P221" i="59"/>
  <c r="R221" i="59"/>
  <c r="AL221" i="59"/>
  <c r="N222" i="59"/>
  <c r="P222" i="59"/>
  <c r="R222" i="59"/>
  <c r="AL222" i="59"/>
  <c r="N223" i="59"/>
  <c r="P223" i="59"/>
  <c r="R223" i="59"/>
  <c r="AL223" i="59"/>
  <c r="N224" i="59"/>
  <c r="P224" i="59"/>
  <c r="R224" i="59"/>
  <c r="AL224" i="59"/>
  <c r="N225" i="59"/>
  <c r="P225" i="59"/>
  <c r="R225" i="59"/>
  <c r="AL225" i="59"/>
  <c r="N226" i="59"/>
  <c r="V226" i="59" s="1"/>
  <c r="AP226" i="59" s="1"/>
  <c r="P226" i="59"/>
  <c r="R226" i="59"/>
  <c r="AL226" i="59"/>
  <c r="N227" i="59"/>
  <c r="W227" i="59" s="1"/>
  <c r="AG227" i="59" s="1"/>
  <c r="P227" i="59"/>
  <c r="R227" i="59"/>
  <c r="AL227" i="59"/>
  <c r="N228" i="59"/>
  <c r="T228" i="59" s="1"/>
  <c r="AN228" i="59" s="1"/>
  <c r="P228" i="59"/>
  <c r="R228" i="59"/>
  <c r="AA228" i="59"/>
  <c r="AU228" i="59" s="1"/>
  <c r="AL228" i="59"/>
  <c r="N229" i="59"/>
  <c r="AA229" i="59" s="1"/>
  <c r="AU229" i="59" s="1"/>
  <c r="P229" i="59"/>
  <c r="R229" i="59"/>
  <c r="AL229" i="59"/>
  <c r="N230" i="59"/>
  <c r="P230" i="59"/>
  <c r="R230" i="59"/>
  <c r="AL230" i="59"/>
  <c r="N231" i="59"/>
  <c r="AA231" i="59" s="1"/>
  <c r="AU231" i="59" s="1"/>
  <c r="P231" i="59"/>
  <c r="R231" i="59"/>
  <c r="AL231" i="59"/>
  <c r="N232" i="59"/>
  <c r="T232" i="59" s="1"/>
  <c r="AN232" i="59" s="1"/>
  <c r="P232" i="59"/>
  <c r="R232" i="59"/>
  <c r="Z232" i="59"/>
  <c r="AL232" i="59"/>
  <c r="N233" i="59"/>
  <c r="AA233" i="59" s="1"/>
  <c r="AU233" i="59" s="1"/>
  <c r="P233" i="59"/>
  <c r="R233" i="59"/>
  <c r="AL233" i="59"/>
  <c r="N234" i="59"/>
  <c r="AA234" i="59" s="1"/>
  <c r="AU234" i="59" s="1"/>
  <c r="P234" i="59"/>
  <c r="R234" i="59"/>
  <c r="AL234" i="59"/>
  <c r="N235" i="59"/>
  <c r="P235" i="59"/>
  <c r="R235" i="59"/>
  <c r="AL235" i="59"/>
  <c r="N236" i="59"/>
  <c r="P236" i="59"/>
  <c r="R236" i="59"/>
  <c r="AL236" i="59"/>
  <c r="N237" i="59"/>
  <c r="P237" i="59"/>
  <c r="R237" i="59"/>
  <c r="AL237" i="59"/>
  <c r="N238" i="59"/>
  <c r="U238" i="59" s="1"/>
  <c r="AO238" i="59" s="1"/>
  <c r="P238" i="59"/>
  <c r="R238" i="59"/>
  <c r="AL238" i="59"/>
  <c r="N239" i="59"/>
  <c r="P239" i="59"/>
  <c r="R239" i="59"/>
  <c r="AL239" i="59"/>
  <c r="N240" i="59"/>
  <c r="P240" i="59"/>
  <c r="R240" i="59"/>
  <c r="AL240" i="59"/>
  <c r="N241" i="59"/>
  <c r="T241" i="59" s="1"/>
  <c r="AN241" i="59" s="1"/>
  <c r="P241" i="59"/>
  <c r="R241" i="59"/>
  <c r="AL241" i="59"/>
  <c r="N242" i="59"/>
  <c r="P242" i="59"/>
  <c r="R242" i="59"/>
  <c r="AL242" i="59"/>
  <c r="N243" i="59"/>
  <c r="W243" i="59" s="1"/>
  <c r="P243" i="59"/>
  <c r="R243" i="59"/>
  <c r="AA243" i="59"/>
  <c r="AU243" i="59" s="1"/>
  <c r="AL243" i="59"/>
  <c r="N244" i="59"/>
  <c r="V244" i="59" s="1"/>
  <c r="AP244" i="59" s="1"/>
  <c r="P244" i="59"/>
  <c r="R244" i="59"/>
  <c r="AL244" i="59"/>
  <c r="N245" i="59"/>
  <c r="P245" i="59"/>
  <c r="R245" i="59"/>
  <c r="AL245" i="59"/>
  <c r="N246" i="59"/>
  <c r="P246" i="59"/>
  <c r="R246" i="59"/>
  <c r="AL246" i="59"/>
  <c r="N247" i="59"/>
  <c r="W247" i="59" s="1"/>
  <c r="P247" i="59"/>
  <c r="R247" i="59"/>
  <c r="AL247" i="59"/>
  <c r="N248" i="59"/>
  <c r="W248" i="59" s="1"/>
  <c r="P248" i="59"/>
  <c r="R248" i="59"/>
  <c r="AL248" i="59"/>
  <c r="N249" i="59"/>
  <c r="P249" i="59"/>
  <c r="R249" i="59"/>
  <c r="AL249" i="59"/>
  <c r="N250" i="59"/>
  <c r="P250" i="59"/>
  <c r="R250" i="59"/>
  <c r="AL250" i="59"/>
  <c r="N251" i="59"/>
  <c r="AA251" i="59" s="1"/>
  <c r="AU251" i="59" s="1"/>
  <c r="P251" i="59"/>
  <c r="R251" i="59"/>
  <c r="AL251" i="59"/>
  <c r="N252" i="59"/>
  <c r="P252" i="59"/>
  <c r="R252" i="59"/>
  <c r="AL252" i="59"/>
  <c r="N253" i="59"/>
  <c r="W253" i="59" s="1"/>
  <c r="P253" i="59"/>
  <c r="R253" i="59"/>
  <c r="AL253" i="59"/>
  <c r="N254" i="59"/>
  <c r="P254" i="59"/>
  <c r="R254" i="59"/>
  <c r="AL254" i="59"/>
  <c r="N255" i="59"/>
  <c r="AA255" i="59" s="1"/>
  <c r="AU255" i="59" s="1"/>
  <c r="P255" i="59"/>
  <c r="R255" i="59"/>
  <c r="AL255" i="59"/>
  <c r="N256" i="59"/>
  <c r="P256" i="59"/>
  <c r="R256" i="59"/>
  <c r="AL256" i="59"/>
  <c r="N257" i="59"/>
  <c r="P257" i="59"/>
  <c r="R257" i="59"/>
  <c r="AL257" i="59"/>
  <c r="N258" i="59"/>
  <c r="P258" i="59"/>
  <c r="R258" i="59"/>
  <c r="AB258" i="59"/>
  <c r="AV258" i="59" s="1"/>
  <c r="AL258" i="59"/>
  <c r="N259" i="59"/>
  <c r="V259" i="59" s="1"/>
  <c r="AP259" i="59" s="1"/>
  <c r="P259" i="59"/>
  <c r="R259" i="59"/>
  <c r="AA259" i="59"/>
  <c r="AU259" i="59" s="1"/>
  <c r="AL259" i="59"/>
  <c r="N260" i="59"/>
  <c r="U260" i="59" s="1"/>
  <c r="AO260" i="59" s="1"/>
  <c r="P260" i="59"/>
  <c r="R260" i="59"/>
  <c r="AL260" i="59"/>
  <c r="N261" i="59"/>
  <c r="P261" i="59"/>
  <c r="R261" i="59"/>
  <c r="AL261" i="59"/>
  <c r="N262" i="59"/>
  <c r="AB262" i="59" s="1"/>
  <c r="AV262" i="59" s="1"/>
  <c r="P262" i="59"/>
  <c r="R262" i="59"/>
  <c r="AL262" i="59"/>
  <c r="N263" i="59"/>
  <c r="P263" i="59"/>
  <c r="R263" i="59"/>
  <c r="AL263" i="59"/>
  <c r="N264" i="59"/>
  <c r="AA264" i="59" s="1"/>
  <c r="AU264" i="59" s="1"/>
  <c r="P264" i="59"/>
  <c r="R264" i="59"/>
  <c r="AL264" i="59"/>
  <c r="N265" i="59"/>
  <c r="P265" i="59"/>
  <c r="R265" i="59"/>
  <c r="AL265" i="59"/>
  <c r="N266" i="59"/>
  <c r="P266" i="59"/>
  <c r="R266" i="59"/>
  <c r="AL266" i="59"/>
  <c r="N267" i="59"/>
  <c r="P267" i="59"/>
  <c r="R267" i="59"/>
  <c r="AL267" i="59"/>
  <c r="N268" i="59"/>
  <c r="P268" i="59"/>
  <c r="R268" i="59"/>
  <c r="AL268" i="59"/>
  <c r="N269" i="59"/>
  <c r="P269" i="59"/>
  <c r="R269" i="59"/>
  <c r="AL269" i="59"/>
  <c r="N270" i="59"/>
  <c r="P270" i="59"/>
  <c r="R270" i="59"/>
  <c r="AL270" i="59"/>
  <c r="N271" i="59"/>
  <c r="V271" i="59" s="1"/>
  <c r="AP271" i="59" s="1"/>
  <c r="P271" i="59"/>
  <c r="R271" i="59"/>
  <c r="AL271" i="59"/>
  <c r="N272" i="59"/>
  <c r="V272" i="59" s="1"/>
  <c r="AP272" i="59" s="1"/>
  <c r="P272" i="59"/>
  <c r="R272" i="59"/>
  <c r="AL272" i="59"/>
  <c r="N273" i="59"/>
  <c r="T273" i="59" s="1"/>
  <c r="AN273" i="59" s="1"/>
  <c r="P273" i="59"/>
  <c r="R273" i="59"/>
  <c r="AL273" i="59"/>
  <c r="N274" i="59"/>
  <c r="P274" i="59"/>
  <c r="R274" i="59"/>
  <c r="AL274" i="59"/>
  <c r="N275" i="59"/>
  <c r="P275" i="59"/>
  <c r="R275" i="59"/>
  <c r="AL275" i="59"/>
  <c r="N276" i="59"/>
  <c r="P276" i="59"/>
  <c r="R276" i="59"/>
  <c r="AL276" i="59"/>
  <c r="N277" i="59"/>
  <c r="P277" i="59"/>
  <c r="R277" i="59"/>
  <c r="AL277" i="59"/>
  <c r="N278" i="59"/>
  <c r="P278" i="59"/>
  <c r="R278" i="59"/>
  <c r="AL278" i="59"/>
  <c r="N279" i="59"/>
  <c r="P279" i="59"/>
  <c r="R279" i="59"/>
  <c r="AL279" i="59"/>
  <c r="N280" i="59"/>
  <c r="P280" i="59"/>
  <c r="R280" i="59"/>
  <c r="AL280" i="59"/>
  <c r="N281" i="59"/>
  <c r="W281" i="59" s="1"/>
  <c r="P281" i="59"/>
  <c r="R281" i="59"/>
  <c r="AL281" i="59"/>
  <c r="N282" i="59"/>
  <c r="P282" i="59"/>
  <c r="R282" i="59"/>
  <c r="AL282" i="59"/>
  <c r="N283" i="59"/>
  <c r="T283" i="59" s="1"/>
  <c r="AN283" i="59" s="1"/>
  <c r="P283" i="59"/>
  <c r="R283" i="59"/>
  <c r="AL283" i="59"/>
  <c r="N284" i="59"/>
  <c r="P284" i="59"/>
  <c r="R284" i="59"/>
  <c r="AL284" i="59"/>
  <c r="N285" i="59"/>
  <c r="P285" i="59"/>
  <c r="R285" i="59"/>
  <c r="AL285" i="59"/>
  <c r="N286" i="59"/>
  <c r="AA286" i="59" s="1"/>
  <c r="AU286" i="59" s="1"/>
  <c r="P286" i="59"/>
  <c r="R286" i="59"/>
  <c r="AL286" i="59"/>
  <c r="N287" i="59"/>
  <c r="P287" i="59"/>
  <c r="R287" i="59"/>
  <c r="AL287" i="59"/>
  <c r="N288" i="59"/>
  <c r="P288" i="59"/>
  <c r="R288" i="59"/>
  <c r="AL288" i="59"/>
  <c r="N289" i="59"/>
  <c r="P289" i="59"/>
  <c r="R289" i="59"/>
  <c r="AL289" i="59"/>
  <c r="N290" i="59"/>
  <c r="P290" i="59"/>
  <c r="R290" i="59"/>
  <c r="AL290" i="59"/>
  <c r="N291" i="59"/>
  <c r="T291" i="59" s="1"/>
  <c r="AN291" i="59" s="1"/>
  <c r="P291" i="59"/>
  <c r="R291" i="59"/>
  <c r="AL291" i="59"/>
  <c r="N292" i="59"/>
  <c r="P292" i="59"/>
  <c r="R292" i="59"/>
  <c r="AL292" i="59"/>
  <c r="N293" i="59"/>
  <c r="P293" i="59"/>
  <c r="R293" i="59"/>
  <c r="AL293" i="59"/>
  <c r="N294" i="59"/>
  <c r="W294" i="59" s="1"/>
  <c r="P294" i="59"/>
  <c r="R294" i="59"/>
  <c r="AL294" i="59"/>
  <c r="N295" i="59"/>
  <c r="T295" i="59" s="1"/>
  <c r="AN295" i="59" s="1"/>
  <c r="P295" i="59"/>
  <c r="R295" i="59"/>
  <c r="AL295" i="59"/>
  <c r="N296" i="59"/>
  <c r="P296" i="59"/>
  <c r="R296" i="59"/>
  <c r="AL296" i="59"/>
  <c r="N297" i="59"/>
  <c r="W297" i="59" s="1"/>
  <c r="P297" i="59"/>
  <c r="R297" i="59"/>
  <c r="AL297" i="59"/>
  <c r="N298" i="59"/>
  <c r="P298" i="59"/>
  <c r="R298" i="59"/>
  <c r="AL298" i="59"/>
  <c r="N299" i="59"/>
  <c r="AA299" i="59" s="1"/>
  <c r="AU299" i="59" s="1"/>
  <c r="P299" i="59"/>
  <c r="R299" i="59"/>
  <c r="AL299" i="59"/>
  <c r="N300" i="59"/>
  <c r="P300" i="59"/>
  <c r="R300" i="59"/>
  <c r="AL300" i="59"/>
  <c r="N301" i="59"/>
  <c r="V301" i="59" s="1"/>
  <c r="AP301" i="59" s="1"/>
  <c r="P301" i="59"/>
  <c r="R301" i="59"/>
  <c r="AL301" i="59"/>
  <c r="N302" i="59"/>
  <c r="P302" i="59"/>
  <c r="R302" i="59"/>
  <c r="AL302" i="59"/>
  <c r="N303" i="59"/>
  <c r="T303" i="59" s="1"/>
  <c r="AN303" i="59" s="1"/>
  <c r="P303" i="59"/>
  <c r="R303" i="59"/>
  <c r="AL303" i="59"/>
  <c r="N304" i="59"/>
  <c r="P304" i="59"/>
  <c r="R304" i="59"/>
  <c r="AL304" i="59"/>
  <c r="N305" i="59"/>
  <c r="V305" i="59" s="1"/>
  <c r="AP305" i="59" s="1"/>
  <c r="P305" i="59"/>
  <c r="R305" i="59"/>
  <c r="AL305" i="59"/>
  <c r="N306" i="59"/>
  <c r="P306" i="59"/>
  <c r="R306" i="59"/>
  <c r="AL306" i="59"/>
  <c r="N307" i="59"/>
  <c r="T307" i="59" s="1"/>
  <c r="AN307" i="59" s="1"/>
  <c r="P307" i="59"/>
  <c r="R307" i="59"/>
  <c r="AL307" i="59"/>
  <c r="N308" i="59"/>
  <c r="U308" i="59" s="1"/>
  <c r="AO308" i="59" s="1"/>
  <c r="P308" i="59"/>
  <c r="R308" i="59"/>
  <c r="W308" i="59"/>
  <c r="AQ308" i="59" s="1"/>
  <c r="AL308" i="59"/>
  <c r="N309" i="59"/>
  <c r="P309" i="59"/>
  <c r="R309" i="59"/>
  <c r="AL309" i="59"/>
  <c r="N310" i="59"/>
  <c r="P310" i="59"/>
  <c r="R310" i="59"/>
  <c r="AL310" i="59"/>
  <c r="N311" i="59"/>
  <c r="AA311" i="59" s="1"/>
  <c r="AU311" i="59" s="1"/>
  <c r="P311" i="59"/>
  <c r="R311" i="59"/>
  <c r="AL311" i="59"/>
  <c r="N312" i="59"/>
  <c r="Y312" i="59" s="1"/>
  <c r="P312" i="59"/>
  <c r="R312" i="59"/>
  <c r="AL312" i="59"/>
  <c r="N313" i="59"/>
  <c r="U313" i="59" s="1"/>
  <c r="AO313" i="59" s="1"/>
  <c r="P313" i="59"/>
  <c r="R313" i="59"/>
  <c r="AL313" i="59"/>
  <c r="N314" i="59"/>
  <c r="P314" i="59"/>
  <c r="R314" i="59"/>
  <c r="AL314" i="59"/>
  <c r="N315" i="59"/>
  <c r="W315" i="59" s="1"/>
  <c r="P315" i="59"/>
  <c r="R315" i="59"/>
  <c r="AL315" i="59"/>
  <c r="N316" i="59"/>
  <c r="T316" i="59" s="1"/>
  <c r="P316" i="59"/>
  <c r="R316" i="59"/>
  <c r="AL316" i="59"/>
  <c r="N317" i="59"/>
  <c r="W317" i="59" s="1"/>
  <c r="P317" i="59"/>
  <c r="R317" i="59"/>
  <c r="AL317" i="59"/>
  <c r="N318" i="59"/>
  <c r="W318" i="59" s="1"/>
  <c r="P318" i="59"/>
  <c r="R318" i="59"/>
  <c r="AL318" i="59"/>
  <c r="N319" i="59"/>
  <c r="AA319" i="59" s="1"/>
  <c r="AU319" i="59" s="1"/>
  <c r="P319" i="59"/>
  <c r="R319" i="59"/>
  <c r="AL319" i="59"/>
  <c r="N320" i="59"/>
  <c r="T320" i="59" s="1"/>
  <c r="P320" i="59"/>
  <c r="R320" i="59"/>
  <c r="AL320" i="59"/>
  <c r="N321" i="59"/>
  <c r="P321" i="59"/>
  <c r="R321" i="59"/>
  <c r="AL321" i="59"/>
  <c r="N322" i="59"/>
  <c r="P322" i="59"/>
  <c r="R322" i="59"/>
  <c r="AL322" i="59"/>
  <c r="N323" i="59"/>
  <c r="AA323" i="59" s="1"/>
  <c r="AU323" i="59" s="1"/>
  <c r="P323" i="59"/>
  <c r="R323" i="59"/>
  <c r="AL323" i="59"/>
  <c r="N324" i="59"/>
  <c r="P324" i="59"/>
  <c r="R324" i="59"/>
  <c r="AL324" i="59"/>
  <c r="N325" i="59"/>
  <c r="P325" i="59"/>
  <c r="R325" i="59"/>
  <c r="AL325" i="59"/>
  <c r="N326" i="59"/>
  <c r="AA326" i="59" s="1"/>
  <c r="P326" i="59"/>
  <c r="R326" i="59"/>
  <c r="AL326" i="59"/>
  <c r="AU326" i="59"/>
  <c r="N327" i="59"/>
  <c r="T327" i="59" s="1"/>
  <c r="AN327" i="59" s="1"/>
  <c r="P327" i="59"/>
  <c r="R327" i="59"/>
  <c r="AL327" i="59"/>
  <c r="N328" i="59"/>
  <c r="W328" i="59" s="1"/>
  <c r="P328" i="59"/>
  <c r="R328" i="59"/>
  <c r="AL328" i="59"/>
  <c r="N329" i="59"/>
  <c r="P329" i="59"/>
  <c r="R329" i="59"/>
  <c r="AL329" i="59"/>
  <c r="N330" i="59"/>
  <c r="AA330" i="59" s="1"/>
  <c r="AU330" i="59" s="1"/>
  <c r="P330" i="59"/>
  <c r="R330" i="59"/>
  <c r="AL330" i="59"/>
  <c r="N331" i="59"/>
  <c r="P331" i="59"/>
  <c r="R331" i="59"/>
  <c r="AL331" i="59"/>
  <c r="N332" i="59"/>
  <c r="AA332" i="59" s="1"/>
  <c r="AU332" i="59" s="1"/>
  <c r="P332" i="59"/>
  <c r="R332" i="59"/>
  <c r="AL332" i="59"/>
  <c r="N333" i="59"/>
  <c r="AA333" i="59" s="1"/>
  <c r="AU333" i="59" s="1"/>
  <c r="P333" i="59"/>
  <c r="R333" i="59"/>
  <c r="AL333" i="59"/>
  <c r="N334" i="59"/>
  <c r="P334" i="59"/>
  <c r="R334" i="59"/>
  <c r="AL334" i="59"/>
  <c r="N335" i="59"/>
  <c r="P335" i="59"/>
  <c r="R335" i="59"/>
  <c r="AL335" i="59"/>
  <c r="N336" i="59"/>
  <c r="P336" i="59"/>
  <c r="R336" i="59"/>
  <c r="AL336" i="59"/>
  <c r="N337" i="59"/>
  <c r="AA337" i="59" s="1"/>
  <c r="AU337" i="59" s="1"/>
  <c r="P337" i="59"/>
  <c r="R337" i="59"/>
  <c r="AL337" i="59"/>
  <c r="N338" i="59"/>
  <c r="P338" i="59"/>
  <c r="R338" i="59"/>
  <c r="AL338" i="59"/>
  <c r="N339" i="59"/>
  <c r="AA339" i="59" s="1"/>
  <c r="AU339" i="59" s="1"/>
  <c r="P339" i="59"/>
  <c r="R339" i="59"/>
  <c r="AL339" i="59"/>
  <c r="N340" i="59"/>
  <c r="P340" i="59"/>
  <c r="R340" i="59"/>
  <c r="AL340" i="59"/>
  <c r="N341" i="59"/>
  <c r="P341" i="59"/>
  <c r="R341" i="59"/>
  <c r="AL341" i="59"/>
  <c r="N342" i="59"/>
  <c r="AA342" i="59" s="1"/>
  <c r="AU342" i="59" s="1"/>
  <c r="P342" i="59"/>
  <c r="R342" i="59"/>
  <c r="AL342" i="59"/>
  <c r="N343" i="59"/>
  <c r="P343" i="59"/>
  <c r="R343" i="59"/>
  <c r="AL343" i="59"/>
  <c r="N344" i="59"/>
  <c r="W344" i="59" s="1"/>
  <c r="P344" i="59"/>
  <c r="R344" i="59"/>
  <c r="AL344" i="59"/>
  <c r="N345" i="59"/>
  <c r="W345" i="59" s="1"/>
  <c r="AG345" i="59" s="1"/>
  <c r="P345" i="59"/>
  <c r="R345" i="59"/>
  <c r="AL345" i="59"/>
  <c r="N346" i="59"/>
  <c r="W346" i="59" s="1"/>
  <c r="AG346" i="59" s="1"/>
  <c r="P346" i="59"/>
  <c r="R346" i="59"/>
  <c r="AL346" i="59"/>
  <c r="N347" i="59"/>
  <c r="V347" i="59" s="1"/>
  <c r="AP347" i="59" s="1"/>
  <c r="P347" i="59"/>
  <c r="R347" i="59"/>
  <c r="AL347" i="59"/>
  <c r="N348" i="59"/>
  <c r="Y348" i="59" s="1"/>
  <c r="AI348" i="59" s="1"/>
  <c r="P348" i="59"/>
  <c r="R348" i="59"/>
  <c r="AL348" i="59"/>
  <c r="N349" i="59"/>
  <c r="AA349" i="59" s="1"/>
  <c r="AU349" i="59" s="1"/>
  <c r="P349" i="59"/>
  <c r="R349" i="59"/>
  <c r="AL349" i="59"/>
  <c r="N350" i="59"/>
  <c r="W350" i="59" s="1"/>
  <c r="AG350" i="59" s="1"/>
  <c r="P350" i="59"/>
  <c r="R350" i="59"/>
  <c r="AL350" i="59"/>
  <c r="N351" i="59"/>
  <c r="W351" i="59" s="1"/>
  <c r="P351" i="59"/>
  <c r="R351" i="59"/>
  <c r="AL351" i="59"/>
  <c r="N352" i="59"/>
  <c r="P352" i="59"/>
  <c r="R352" i="59"/>
  <c r="AL352" i="59"/>
  <c r="N353" i="59"/>
  <c r="W353" i="59" s="1"/>
  <c r="AG353" i="59" s="1"/>
  <c r="P353" i="59"/>
  <c r="R353" i="59"/>
  <c r="AL353" i="59"/>
  <c r="N354" i="59"/>
  <c r="AA354" i="59" s="1"/>
  <c r="AU354" i="59" s="1"/>
  <c r="P354" i="59"/>
  <c r="R354" i="59"/>
  <c r="AL354" i="59"/>
  <c r="N355" i="59"/>
  <c r="AA355" i="59" s="1"/>
  <c r="AU355" i="59" s="1"/>
  <c r="P355" i="59"/>
  <c r="R355" i="59"/>
  <c r="AL355" i="59"/>
  <c r="N356" i="59"/>
  <c r="P356" i="59"/>
  <c r="R356" i="59"/>
  <c r="AL356" i="59"/>
  <c r="N357" i="59"/>
  <c r="W357" i="59" s="1"/>
  <c r="P357" i="59"/>
  <c r="R357" i="59"/>
  <c r="AL357" i="59"/>
  <c r="N358" i="59"/>
  <c r="P358" i="59"/>
  <c r="R358" i="59"/>
  <c r="AL358" i="59"/>
  <c r="N359" i="59"/>
  <c r="AA359" i="59" s="1"/>
  <c r="AU359" i="59" s="1"/>
  <c r="P359" i="59"/>
  <c r="R359" i="59"/>
  <c r="AL359" i="59"/>
  <c r="N360" i="59"/>
  <c r="AA360" i="59" s="1"/>
  <c r="AU360" i="59" s="1"/>
  <c r="P360" i="59"/>
  <c r="R360" i="59"/>
  <c r="AL360" i="59"/>
  <c r="N361" i="59"/>
  <c r="AB361" i="59" s="1"/>
  <c r="AV361" i="59" s="1"/>
  <c r="P361" i="59"/>
  <c r="R361" i="59"/>
  <c r="AL361" i="59"/>
  <c r="N362" i="59"/>
  <c r="AA362" i="59" s="1"/>
  <c r="AU362" i="59" s="1"/>
  <c r="P362" i="59"/>
  <c r="R362" i="59"/>
  <c r="AL362" i="59"/>
  <c r="N363" i="59"/>
  <c r="X363" i="59" s="1"/>
  <c r="P363" i="59"/>
  <c r="R363" i="59"/>
  <c r="AL363" i="59"/>
  <c r="N364" i="59"/>
  <c r="P364" i="59"/>
  <c r="R364" i="59"/>
  <c r="AL364" i="59"/>
  <c r="N365" i="59"/>
  <c r="P365" i="59"/>
  <c r="R365" i="59"/>
  <c r="AL365" i="59"/>
  <c r="N366" i="59"/>
  <c r="V366" i="59" s="1"/>
  <c r="AP366" i="59" s="1"/>
  <c r="P366" i="59"/>
  <c r="R366" i="59"/>
  <c r="AL366" i="59"/>
  <c r="N367" i="59"/>
  <c r="U367" i="59" s="1"/>
  <c r="AO367" i="59" s="1"/>
  <c r="P367" i="59"/>
  <c r="R367" i="59"/>
  <c r="AL367" i="59"/>
  <c r="N368" i="59"/>
  <c r="W368" i="59" s="1"/>
  <c r="AG368" i="59" s="1"/>
  <c r="P368" i="59"/>
  <c r="R368" i="59"/>
  <c r="AL368" i="59"/>
  <c r="N369" i="59"/>
  <c r="P369" i="59"/>
  <c r="R369" i="59"/>
  <c r="AL369" i="59"/>
  <c r="N370" i="59"/>
  <c r="AA370" i="59" s="1"/>
  <c r="AU370" i="59" s="1"/>
  <c r="P370" i="59"/>
  <c r="R370" i="59"/>
  <c r="AL370" i="59"/>
  <c r="N371" i="59"/>
  <c r="P371" i="59"/>
  <c r="R371" i="59"/>
  <c r="AL371" i="59"/>
  <c r="N372" i="59"/>
  <c r="P372" i="59"/>
  <c r="R372" i="59"/>
  <c r="AL372" i="59"/>
  <c r="N373" i="59"/>
  <c r="T373" i="59" s="1"/>
  <c r="AN373" i="59" s="1"/>
  <c r="P373" i="59"/>
  <c r="R373" i="59"/>
  <c r="AL373" i="59"/>
  <c r="N374" i="59"/>
  <c r="W374" i="59" s="1"/>
  <c r="P374" i="59"/>
  <c r="R374" i="59"/>
  <c r="AL374" i="59"/>
  <c r="N375" i="59"/>
  <c r="AA375" i="59" s="1"/>
  <c r="AU375" i="59" s="1"/>
  <c r="P375" i="59"/>
  <c r="R375" i="59"/>
  <c r="AL375" i="59"/>
  <c r="N376" i="59"/>
  <c r="W376" i="59" s="1"/>
  <c r="AG376" i="59" s="1"/>
  <c r="P376" i="59"/>
  <c r="R376" i="59"/>
  <c r="AL376" i="59"/>
  <c r="N377" i="59"/>
  <c r="W377" i="59" s="1"/>
  <c r="P377" i="59"/>
  <c r="R377" i="59"/>
  <c r="AL377" i="59"/>
  <c r="N378" i="59"/>
  <c r="U378" i="59" s="1"/>
  <c r="P378" i="59"/>
  <c r="R378" i="59"/>
  <c r="AL378" i="59"/>
  <c r="N379" i="59"/>
  <c r="W379" i="59" s="1"/>
  <c r="AQ379" i="59" s="1"/>
  <c r="P379" i="59"/>
  <c r="R379" i="59"/>
  <c r="AL379" i="59"/>
  <c r="N380" i="59"/>
  <c r="AA380" i="59" s="1"/>
  <c r="AU380" i="59" s="1"/>
  <c r="P380" i="59"/>
  <c r="R380" i="59"/>
  <c r="AL380" i="59"/>
  <c r="N381" i="59"/>
  <c r="P381" i="59"/>
  <c r="R381" i="59"/>
  <c r="AL381" i="59"/>
  <c r="N382" i="59"/>
  <c r="U382" i="59" s="1"/>
  <c r="AO382" i="59" s="1"/>
  <c r="P382" i="59"/>
  <c r="R382" i="59"/>
  <c r="AL382" i="59"/>
  <c r="N383" i="59"/>
  <c r="U383" i="59" s="1"/>
  <c r="AO383" i="59" s="1"/>
  <c r="P383" i="59"/>
  <c r="R383" i="59"/>
  <c r="AL383" i="59"/>
  <c r="N384" i="59"/>
  <c r="P384" i="59"/>
  <c r="R384" i="59"/>
  <c r="AL384" i="59"/>
  <c r="N385" i="59"/>
  <c r="P385" i="59"/>
  <c r="R385" i="59"/>
  <c r="AL385" i="59"/>
  <c r="N386" i="59"/>
  <c r="P386" i="59"/>
  <c r="R386" i="59"/>
  <c r="U386" i="59"/>
  <c r="AO386" i="59" s="1"/>
  <c r="AL386" i="59"/>
  <c r="N387" i="59"/>
  <c r="U387" i="59" s="1"/>
  <c r="AO387" i="59" s="1"/>
  <c r="P387" i="59"/>
  <c r="R387" i="59"/>
  <c r="AL387" i="59"/>
  <c r="N388" i="59"/>
  <c r="P388" i="59"/>
  <c r="R388" i="59"/>
  <c r="AL388" i="59"/>
  <c r="N389" i="59"/>
  <c r="T389" i="59" s="1"/>
  <c r="AN389" i="59" s="1"/>
  <c r="P389" i="59"/>
  <c r="R389" i="59"/>
  <c r="AL389" i="59"/>
  <c r="N390" i="59"/>
  <c r="AA390" i="59" s="1"/>
  <c r="AU390" i="59" s="1"/>
  <c r="P390" i="59"/>
  <c r="R390" i="59"/>
  <c r="AL390" i="59"/>
  <c r="N391" i="59"/>
  <c r="P391" i="59"/>
  <c r="R391" i="59"/>
  <c r="AL391" i="59"/>
  <c r="N392" i="59"/>
  <c r="P392" i="59"/>
  <c r="R392" i="59"/>
  <c r="AL392" i="59"/>
  <c r="N393" i="59"/>
  <c r="W393" i="59" s="1"/>
  <c r="P393" i="59"/>
  <c r="R393" i="59"/>
  <c r="AL393" i="59"/>
  <c r="N394" i="59"/>
  <c r="P394" i="59"/>
  <c r="R394" i="59"/>
  <c r="AL394" i="59"/>
  <c r="N395" i="59"/>
  <c r="P395" i="59"/>
  <c r="R395" i="59"/>
  <c r="AL395" i="59"/>
  <c r="N396" i="59"/>
  <c r="AA396" i="59" s="1"/>
  <c r="AU396" i="59" s="1"/>
  <c r="P396" i="59"/>
  <c r="R396" i="59"/>
  <c r="AL396" i="59"/>
  <c r="N397" i="59"/>
  <c r="AA397" i="59" s="1"/>
  <c r="AU397" i="59" s="1"/>
  <c r="P397" i="59"/>
  <c r="R397" i="59"/>
  <c r="AL397" i="59"/>
  <c r="N398" i="59"/>
  <c r="T398" i="59" s="1"/>
  <c r="AN398" i="59" s="1"/>
  <c r="P398" i="59"/>
  <c r="R398" i="59"/>
  <c r="AL398" i="59"/>
  <c r="N399" i="59"/>
  <c r="P399" i="59"/>
  <c r="R399" i="59"/>
  <c r="AL399" i="59"/>
  <c r="N400" i="59"/>
  <c r="P400" i="59"/>
  <c r="R400" i="59"/>
  <c r="AL400" i="59"/>
  <c r="N401" i="59"/>
  <c r="T401" i="59" s="1"/>
  <c r="AN401" i="59" s="1"/>
  <c r="P401" i="59"/>
  <c r="R401" i="59"/>
  <c r="AL401" i="59"/>
  <c r="N402" i="59"/>
  <c r="AA402" i="59" s="1"/>
  <c r="AU402" i="59" s="1"/>
  <c r="P402" i="59"/>
  <c r="R402" i="59"/>
  <c r="AL402" i="59"/>
  <c r="N403" i="59"/>
  <c r="P403" i="59"/>
  <c r="R403" i="59"/>
  <c r="AL403" i="59"/>
  <c r="N404" i="59"/>
  <c r="P404" i="59"/>
  <c r="R404" i="59"/>
  <c r="AL404" i="59"/>
  <c r="N405" i="59"/>
  <c r="P405" i="59"/>
  <c r="R405" i="59"/>
  <c r="AL405" i="59"/>
  <c r="N406" i="59"/>
  <c r="W406" i="59" s="1"/>
  <c r="AG406" i="59" s="1"/>
  <c r="P406" i="59"/>
  <c r="R406" i="59"/>
  <c r="AL406" i="59"/>
  <c r="N407" i="59"/>
  <c r="V407" i="59" s="1"/>
  <c r="AP407" i="59" s="1"/>
  <c r="P407" i="59"/>
  <c r="R407" i="59"/>
  <c r="AL407" i="59"/>
  <c r="N408" i="59"/>
  <c r="P408" i="59"/>
  <c r="R408" i="59"/>
  <c r="AL408" i="59"/>
  <c r="N409" i="59"/>
  <c r="AA409" i="59" s="1"/>
  <c r="AU409" i="59" s="1"/>
  <c r="P409" i="59"/>
  <c r="R409" i="59"/>
  <c r="AL409" i="59"/>
  <c r="N410" i="59"/>
  <c r="T410" i="59" s="1"/>
  <c r="P410" i="59"/>
  <c r="R410" i="59"/>
  <c r="AL410" i="59"/>
  <c r="N411" i="59"/>
  <c r="V411" i="59" s="1"/>
  <c r="AP411" i="59" s="1"/>
  <c r="P411" i="59"/>
  <c r="R411" i="59"/>
  <c r="AL411" i="59"/>
  <c r="N412" i="59"/>
  <c r="P412" i="59"/>
  <c r="R412" i="59"/>
  <c r="AL412" i="59"/>
  <c r="N413" i="59"/>
  <c r="AA413" i="59" s="1"/>
  <c r="AU413" i="59" s="1"/>
  <c r="P413" i="59"/>
  <c r="R413" i="59"/>
  <c r="AL413" i="59"/>
  <c r="N414" i="59"/>
  <c r="T414" i="59" s="1"/>
  <c r="AN414" i="59" s="1"/>
  <c r="P414" i="59"/>
  <c r="R414" i="59"/>
  <c r="AL414" i="59"/>
  <c r="N415" i="59"/>
  <c r="V415" i="59" s="1"/>
  <c r="AP415" i="59" s="1"/>
  <c r="P415" i="59"/>
  <c r="R415" i="59"/>
  <c r="AL415" i="59"/>
  <c r="N416" i="59"/>
  <c r="AA416" i="59" s="1"/>
  <c r="AU416" i="59" s="1"/>
  <c r="P416" i="59"/>
  <c r="R416" i="59"/>
  <c r="AL416" i="59"/>
  <c r="N417" i="59"/>
  <c r="T417" i="59" s="1"/>
  <c r="AN417" i="59" s="1"/>
  <c r="P417" i="59"/>
  <c r="R417" i="59"/>
  <c r="AL417" i="59"/>
  <c r="N418" i="59"/>
  <c r="V418" i="59" s="1"/>
  <c r="AP418" i="59" s="1"/>
  <c r="P418" i="59"/>
  <c r="R418" i="59"/>
  <c r="AL418" i="59"/>
  <c r="N419" i="59"/>
  <c r="V419" i="59" s="1"/>
  <c r="AP419" i="59" s="1"/>
  <c r="P419" i="59"/>
  <c r="R419" i="59"/>
  <c r="AL419" i="59"/>
  <c r="N420" i="59"/>
  <c r="W420" i="59" s="1"/>
  <c r="P420" i="59"/>
  <c r="R420" i="59"/>
  <c r="AL420" i="59"/>
  <c r="N421" i="59"/>
  <c r="T421" i="59" s="1"/>
  <c r="AN421" i="59" s="1"/>
  <c r="P421" i="59"/>
  <c r="R421" i="59"/>
  <c r="AL421" i="59"/>
  <c r="N422" i="59"/>
  <c r="V422" i="59" s="1"/>
  <c r="AP422" i="59" s="1"/>
  <c r="P422" i="59"/>
  <c r="R422" i="59"/>
  <c r="AL422" i="59"/>
  <c r="N423" i="59"/>
  <c r="V423" i="59" s="1"/>
  <c r="AP423" i="59" s="1"/>
  <c r="P423" i="59"/>
  <c r="R423" i="59"/>
  <c r="AL423" i="59"/>
  <c r="N424" i="59"/>
  <c r="W424" i="59" s="1"/>
  <c r="AG424" i="59" s="1"/>
  <c r="P424" i="59"/>
  <c r="R424" i="59"/>
  <c r="AL424" i="59"/>
  <c r="N425" i="59"/>
  <c r="P425" i="59"/>
  <c r="R425" i="59"/>
  <c r="AL425" i="59"/>
  <c r="N426" i="59"/>
  <c r="P426" i="59"/>
  <c r="R426" i="59"/>
  <c r="AL426" i="59"/>
  <c r="N427" i="59"/>
  <c r="V427" i="59" s="1"/>
  <c r="AP427" i="59" s="1"/>
  <c r="P427" i="59"/>
  <c r="R427" i="59"/>
  <c r="AL427" i="59"/>
  <c r="N428" i="59"/>
  <c r="P428" i="59"/>
  <c r="R428" i="59"/>
  <c r="AL428" i="59"/>
  <c r="N429" i="59"/>
  <c r="W429" i="59" s="1"/>
  <c r="P429" i="59"/>
  <c r="R429" i="59"/>
  <c r="AL429" i="59"/>
  <c r="N430" i="59"/>
  <c r="W430" i="59" s="1"/>
  <c r="P430" i="59"/>
  <c r="R430" i="59"/>
  <c r="AA430" i="59"/>
  <c r="AU430" i="59" s="1"/>
  <c r="AL430" i="59"/>
  <c r="N431" i="59"/>
  <c r="P431" i="59"/>
  <c r="R431" i="59"/>
  <c r="AL431" i="59"/>
  <c r="N432" i="59"/>
  <c r="P432" i="59"/>
  <c r="R432" i="59"/>
  <c r="AL432" i="59"/>
  <c r="N433" i="59"/>
  <c r="AA433" i="59" s="1"/>
  <c r="AU433" i="59" s="1"/>
  <c r="P433" i="59"/>
  <c r="R433" i="59"/>
  <c r="AL433" i="59"/>
  <c r="N434" i="59"/>
  <c r="U434" i="59" s="1"/>
  <c r="AO434" i="59" s="1"/>
  <c r="P434" i="59"/>
  <c r="R434" i="59"/>
  <c r="AL434" i="59"/>
  <c r="N435" i="59"/>
  <c r="P435" i="59"/>
  <c r="R435" i="59"/>
  <c r="AL435" i="59"/>
  <c r="N436" i="59"/>
  <c r="P436" i="59"/>
  <c r="R436" i="59"/>
  <c r="AL436" i="59"/>
  <c r="N437" i="59"/>
  <c r="W437" i="59" s="1"/>
  <c r="P437" i="59"/>
  <c r="R437" i="59"/>
  <c r="AL437" i="59"/>
  <c r="N438" i="59"/>
  <c r="V438" i="59" s="1"/>
  <c r="AP438" i="59" s="1"/>
  <c r="P438" i="59"/>
  <c r="R438" i="59"/>
  <c r="AL438" i="59"/>
  <c r="N439" i="59"/>
  <c r="P439" i="59"/>
  <c r="R439" i="59"/>
  <c r="AL439" i="59"/>
  <c r="N440" i="59"/>
  <c r="T440" i="59" s="1"/>
  <c r="AN440" i="59" s="1"/>
  <c r="P440" i="59"/>
  <c r="R440" i="59"/>
  <c r="AL440" i="59"/>
  <c r="N441" i="59"/>
  <c r="P441" i="59"/>
  <c r="R441" i="59"/>
  <c r="AL441" i="59"/>
  <c r="N442" i="59"/>
  <c r="U442" i="59" s="1"/>
  <c r="AO442" i="59" s="1"/>
  <c r="P442" i="59"/>
  <c r="R442" i="59"/>
  <c r="AL442" i="59"/>
  <c r="N443" i="59"/>
  <c r="P443" i="59"/>
  <c r="R443" i="59"/>
  <c r="AL443" i="59"/>
  <c r="N444" i="59"/>
  <c r="W444" i="59" s="1"/>
  <c r="AG444" i="59" s="1"/>
  <c r="P444" i="59"/>
  <c r="R444" i="59"/>
  <c r="AL444" i="59"/>
  <c r="N445" i="59"/>
  <c r="P445" i="59"/>
  <c r="R445" i="59"/>
  <c r="AL445" i="59"/>
  <c r="N446" i="59"/>
  <c r="W446" i="59" s="1"/>
  <c r="P446" i="59"/>
  <c r="R446" i="59"/>
  <c r="AL446" i="59"/>
  <c r="N447" i="59"/>
  <c r="AA447" i="59" s="1"/>
  <c r="AU447" i="59" s="1"/>
  <c r="P447" i="59"/>
  <c r="R447" i="59"/>
  <c r="AL447" i="59"/>
  <c r="N448" i="59"/>
  <c r="P448" i="59"/>
  <c r="R448" i="59"/>
  <c r="AL448" i="59"/>
  <c r="N449" i="59"/>
  <c r="W449" i="59" s="1"/>
  <c r="AG449" i="59" s="1"/>
  <c r="P449" i="59"/>
  <c r="R449" i="59"/>
  <c r="AL449" i="59"/>
  <c r="N450" i="59"/>
  <c r="T450" i="59" s="1"/>
  <c r="AN450" i="59" s="1"/>
  <c r="P450" i="59"/>
  <c r="R450" i="59"/>
  <c r="AL450" i="59"/>
  <c r="N451" i="59"/>
  <c r="P451" i="59"/>
  <c r="R451" i="59"/>
  <c r="AL451" i="59"/>
  <c r="N452" i="59"/>
  <c r="T452" i="59" s="1"/>
  <c r="AN452" i="59" s="1"/>
  <c r="P452" i="59"/>
  <c r="R452" i="59"/>
  <c r="AL452" i="59"/>
  <c r="N453" i="59"/>
  <c r="P453" i="59"/>
  <c r="R453" i="59"/>
  <c r="AL453" i="59"/>
  <c r="N454" i="59"/>
  <c r="T454" i="59" s="1"/>
  <c r="AN454" i="59" s="1"/>
  <c r="P454" i="59"/>
  <c r="R454" i="59"/>
  <c r="AL454" i="59"/>
  <c r="N455" i="59"/>
  <c r="P455" i="59"/>
  <c r="R455" i="59"/>
  <c r="AL455" i="59"/>
  <c r="N456" i="59"/>
  <c r="U456" i="59" s="1"/>
  <c r="AO456" i="59" s="1"/>
  <c r="P456" i="59"/>
  <c r="R456" i="59"/>
  <c r="AL456" i="59"/>
  <c r="N457" i="59"/>
  <c r="V457" i="59" s="1"/>
  <c r="AP457" i="59" s="1"/>
  <c r="P457" i="59"/>
  <c r="R457" i="59"/>
  <c r="AL457" i="59"/>
  <c r="N458" i="59"/>
  <c r="P458" i="59"/>
  <c r="R458" i="59"/>
  <c r="AL458" i="59"/>
  <c r="N459" i="59"/>
  <c r="T459" i="59" s="1"/>
  <c r="AN459" i="59" s="1"/>
  <c r="P459" i="59"/>
  <c r="R459" i="59"/>
  <c r="AA459" i="59"/>
  <c r="AU459" i="59" s="1"/>
  <c r="AL459" i="59"/>
  <c r="N460" i="59"/>
  <c r="U460" i="59" s="1"/>
  <c r="AO460" i="59" s="1"/>
  <c r="P460" i="59"/>
  <c r="R460" i="59"/>
  <c r="AL460" i="59"/>
  <c r="N461" i="59"/>
  <c r="V461" i="59" s="1"/>
  <c r="AP461" i="59" s="1"/>
  <c r="P461" i="59"/>
  <c r="R461" i="59"/>
  <c r="AL461" i="59"/>
  <c r="N462" i="59"/>
  <c r="X462" i="59" s="1"/>
  <c r="AH462" i="59" s="1"/>
  <c r="P462" i="59"/>
  <c r="R462" i="59"/>
  <c r="AL462" i="59"/>
  <c r="N463" i="59"/>
  <c r="T463" i="59" s="1"/>
  <c r="AN463" i="59" s="1"/>
  <c r="P463" i="59"/>
  <c r="R463" i="59"/>
  <c r="AL463" i="59"/>
  <c r="N464" i="59"/>
  <c r="P464" i="59"/>
  <c r="R464" i="59"/>
  <c r="AL464" i="59"/>
  <c r="N465" i="59"/>
  <c r="AA465" i="59" s="1"/>
  <c r="AU465" i="59" s="1"/>
  <c r="P465" i="59"/>
  <c r="R465" i="59"/>
  <c r="AL465" i="59"/>
  <c r="N466" i="59"/>
  <c r="U466" i="59" s="1"/>
  <c r="AO466" i="59" s="1"/>
  <c r="P466" i="59"/>
  <c r="R466" i="59"/>
  <c r="AL466" i="59"/>
  <c r="N467" i="59"/>
  <c r="T467" i="59" s="1"/>
  <c r="AN467" i="59" s="1"/>
  <c r="P467" i="59"/>
  <c r="R467" i="59"/>
  <c r="AL467" i="59"/>
  <c r="N468" i="59"/>
  <c r="U468" i="59" s="1"/>
  <c r="AO468" i="59" s="1"/>
  <c r="P468" i="59"/>
  <c r="R468" i="59"/>
  <c r="AL468" i="59"/>
  <c r="N469" i="59"/>
  <c r="V469" i="59" s="1"/>
  <c r="AP469" i="59" s="1"/>
  <c r="P469" i="59"/>
  <c r="R469" i="59"/>
  <c r="AL469" i="59"/>
  <c r="N470" i="59"/>
  <c r="U470" i="59" s="1"/>
  <c r="AO470" i="59" s="1"/>
  <c r="P470" i="59"/>
  <c r="R470" i="59"/>
  <c r="AL470" i="59"/>
  <c r="N471" i="59"/>
  <c r="T471" i="59" s="1"/>
  <c r="AN471" i="59" s="1"/>
  <c r="P471" i="59"/>
  <c r="R471" i="59"/>
  <c r="AL471" i="59"/>
  <c r="N472" i="59"/>
  <c r="T472" i="59" s="1"/>
  <c r="P472" i="59"/>
  <c r="R472" i="59"/>
  <c r="AL472" i="59"/>
  <c r="N473" i="59"/>
  <c r="V473" i="59" s="1"/>
  <c r="AP473" i="59" s="1"/>
  <c r="P473" i="59"/>
  <c r="R473" i="59"/>
  <c r="AL473" i="59"/>
  <c r="N474" i="59"/>
  <c r="U474" i="59" s="1"/>
  <c r="AO474" i="59" s="1"/>
  <c r="P474" i="59"/>
  <c r="R474" i="59"/>
  <c r="AL474" i="59"/>
  <c r="N475" i="59"/>
  <c r="T475" i="59" s="1"/>
  <c r="AN475" i="59" s="1"/>
  <c r="P475" i="59"/>
  <c r="R475" i="59"/>
  <c r="AL475" i="59"/>
  <c r="N476" i="59"/>
  <c r="P476" i="59"/>
  <c r="R476" i="59"/>
  <c r="AL476" i="59"/>
  <c r="N477" i="59"/>
  <c r="V477" i="59" s="1"/>
  <c r="AP477" i="59" s="1"/>
  <c r="P477" i="59"/>
  <c r="R477" i="59"/>
  <c r="AA477" i="59"/>
  <c r="AU477" i="59" s="1"/>
  <c r="AL477" i="59"/>
  <c r="N478" i="59"/>
  <c r="P478" i="59"/>
  <c r="R478" i="59"/>
  <c r="AL478" i="59"/>
  <c r="N479" i="59"/>
  <c r="T479" i="59" s="1"/>
  <c r="AN479" i="59" s="1"/>
  <c r="P479" i="59"/>
  <c r="R479" i="59"/>
  <c r="AL479" i="59"/>
  <c r="N480" i="59"/>
  <c r="U480" i="59" s="1"/>
  <c r="AO480" i="59" s="1"/>
  <c r="P480" i="59"/>
  <c r="R480" i="59"/>
  <c r="AL480" i="59"/>
  <c r="N481" i="59"/>
  <c r="W481" i="59" s="1"/>
  <c r="AG481" i="59" s="1"/>
  <c r="P481" i="59"/>
  <c r="R481" i="59"/>
  <c r="AL481" i="59"/>
  <c r="N482" i="59"/>
  <c r="U482" i="59" s="1"/>
  <c r="AO482" i="59" s="1"/>
  <c r="P482" i="59"/>
  <c r="R482" i="59"/>
  <c r="AL482" i="59"/>
  <c r="N483" i="59"/>
  <c r="T483" i="59" s="1"/>
  <c r="AN483" i="59" s="1"/>
  <c r="P483" i="59"/>
  <c r="R483" i="59"/>
  <c r="AL483" i="59"/>
  <c r="N484" i="59"/>
  <c r="U484" i="59" s="1"/>
  <c r="AO484" i="59" s="1"/>
  <c r="P484" i="59"/>
  <c r="R484" i="59"/>
  <c r="AL484" i="59"/>
  <c r="N485" i="59"/>
  <c r="V485" i="59" s="1"/>
  <c r="AP485" i="59" s="1"/>
  <c r="P485" i="59"/>
  <c r="R485" i="59"/>
  <c r="AL485" i="59"/>
  <c r="N486" i="59"/>
  <c r="P486" i="59"/>
  <c r="R486" i="59"/>
  <c r="AL486" i="59"/>
  <c r="N487" i="59"/>
  <c r="T487" i="59" s="1"/>
  <c r="AN487" i="59" s="1"/>
  <c r="P487" i="59"/>
  <c r="R487" i="59"/>
  <c r="AL487" i="59"/>
  <c r="N488" i="59"/>
  <c r="P488" i="59"/>
  <c r="R488" i="59"/>
  <c r="AL488" i="59"/>
  <c r="N489" i="59"/>
  <c r="AA489" i="59" s="1"/>
  <c r="AU489" i="59" s="1"/>
  <c r="P489" i="59"/>
  <c r="R489" i="59"/>
  <c r="AL489" i="59"/>
  <c r="N490" i="59"/>
  <c r="U490" i="59" s="1"/>
  <c r="AO490" i="59" s="1"/>
  <c r="P490" i="59"/>
  <c r="R490" i="59"/>
  <c r="AL490" i="59"/>
  <c r="N491" i="59"/>
  <c r="T491" i="59" s="1"/>
  <c r="AN491" i="59" s="1"/>
  <c r="P491" i="59"/>
  <c r="R491" i="59"/>
  <c r="AL491" i="59"/>
  <c r="N492" i="59"/>
  <c r="U492" i="59" s="1"/>
  <c r="AO492" i="59" s="1"/>
  <c r="P492" i="59"/>
  <c r="R492" i="59"/>
  <c r="AL492" i="59"/>
  <c r="N493" i="59"/>
  <c r="V493" i="59" s="1"/>
  <c r="AP493" i="59" s="1"/>
  <c r="P493" i="59"/>
  <c r="R493" i="59"/>
  <c r="AL493" i="59"/>
  <c r="N494" i="59"/>
  <c r="P494" i="59"/>
  <c r="R494" i="59"/>
  <c r="AL494" i="59"/>
  <c r="N495" i="59"/>
  <c r="T495" i="59" s="1"/>
  <c r="AN495" i="59" s="1"/>
  <c r="P495" i="59"/>
  <c r="R495" i="59"/>
  <c r="AL495" i="59"/>
  <c r="N496" i="59"/>
  <c r="U496" i="59" s="1"/>
  <c r="AO496" i="59" s="1"/>
  <c r="P496" i="59"/>
  <c r="R496" i="59"/>
  <c r="AL496" i="59"/>
  <c r="N497" i="59"/>
  <c r="V497" i="59" s="1"/>
  <c r="AP497" i="59" s="1"/>
  <c r="P497" i="59"/>
  <c r="R497" i="59"/>
  <c r="AL497" i="59"/>
  <c r="N498" i="59"/>
  <c r="AA498" i="59" s="1"/>
  <c r="AU498" i="59" s="1"/>
  <c r="P498" i="59"/>
  <c r="R498" i="59"/>
  <c r="AL498" i="59"/>
  <c r="N499" i="59"/>
  <c r="T499" i="59" s="1"/>
  <c r="AN499" i="59" s="1"/>
  <c r="P499" i="59"/>
  <c r="R499" i="59"/>
  <c r="AL499" i="59"/>
  <c r="N500" i="59"/>
  <c r="T500" i="59" s="1"/>
  <c r="P500" i="59"/>
  <c r="R500" i="59"/>
  <c r="AL500" i="59"/>
  <c r="N501" i="59"/>
  <c r="V501" i="59" s="1"/>
  <c r="AP501" i="59" s="1"/>
  <c r="P501" i="59"/>
  <c r="R501" i="59"/>
  <c r="AL501" i="59"/>
  <c r="N502" i="59"/>
  <c r="U502" i="59" s="1"/>
  <c r="AO502" i="59" s="1"/>
  <c r="P502" i="59"/>
  <c r="R502" i="59"/>
  <c r="AL502" i="59"/>
  <c r="N503" i="59"/>
  <c r="T503" i="59" s="1"/>
  <c r="AN503" i="59" s="1"/>
  <c r="P503" i="59"/>
  <c r="R503" i="59"/>
  <c r="AL503" i="59"/>
  <c r="N504" i="59"/>
  <c r="V504" i="59" s="1"/>
  <c r="AP504" i="59" s="1"/>
  <c r="P504" i="59"/>
  <c r="R504" i="59"/>
  <c r="AL504" i="59"/>
  <c r="Y202" i="59" l="1"/>
  <c r="AA168" i="59"/>
  <c r="AU168" i="59" s="1"/>
  <c r="Y64" i="59"/>
  <c r="Z394" i="59"/>
  <c r="Y272" i="59"/>
  <c r="Y242" i="59"/>
  <c r="X204" i="59"/>
  <c r="AH204" i="59" s="1"/>
  <c r="Y176" i="59"/>
  <c r="AI176" i="59" s="1"/>
  <c r="Z104" i="59"/>
  <c r="AA86" i="59"/>
  <c r="AU86" i="59" s="1"/>
  <c r="AA291" i="59"/>
  <c r="AU291" i="59" s="1"/>
  <c r="Y300" i="59"/>
  <c r="AI300" i="59" s="1"/>
  <c r="X454" i="59"/>
  <c r="AR454" i="59" s="1"/>
  <c r="X361" i="59"/>
  <c r="AH361" i="59" s="1"/>
  <c r="Z335" i="59"/>
  <c r="AJ335" i="59" s="1"/>
  <c r="Z106" i="59"/>
  <c r="AB37" i="59"/>
  <c r="AV37" i="59" s="1"/>
  <c r="Z327" i="59"/>
  <c r="T104" i="59"/>
  <c r="AN104" i="59" s="1"/>
  <c r="U202" i="59"/>
  <c r="AO202" i="59" s="1"/>
  <c r="X202" i="59"/>
  <c r="X165" i="59"/>
  <c r="AH165" i="59" s="1"/>
  <c r="X157" i="59"/>
  <c r="AH157" i="59" s="1"/>
  <c r="W86" i="59"/>
  <c r="AQ86" i="59" s="1"/>
  <c r="X79" i="59"/>
  <c r="AH79" i="59" s="1"/>
  <c r="X37" i="59"/>
  <c r="AA317" i="59"/>
  <c r="AU317" i="59" s="1"/>
  <c r="AA50" i="59"/>
  <c r="AU50" i="59" s="1"/>
  <c r="W36" i="59"/>
  <c r="AG36" i="59" s="1"/>
  <c r="Z20" i="59"/>
  <c r="Y262" i="59"/>
  <c r="AI262" i="59" s="1"/>
  <c r="Y160" i="59"/>
  <c r="AI160" i="59" s="1"/>
  <c r="Z133" i="59"/>
  <c r="AT133" i="59" s="1"/>
  <c r="AA104" i="59"/>
  <c r="AU104" i="59" s="1"/>
  <c r="U186" i="59"/>
  <c r="AO186" i="59" s="1"/>
  <c r="X435" i="59"/>
  <c r="AH435" i="59" s="1"/>
  <c r="Y186" i="59"/>
  <c r="AI186" i="59" s="1"/>
  <c r="AI11" i="59"/>
  <c r="AS11" i="59"/>
  <c r="W442" i="59"/>
  <c r="AQ442" i="59" s="1"/>
  <c r="T313" i="59"/>
  <c r="AN313" i="59" s="1"/>
  <c r="AA188" i="59"/>
  <c r="AU188" i="59" s="1"/>
  <c r="T77" i="59"/>
  <c r="W31" i="59"/>
  <c r="U497" i="59"/>
  <c r="AO497" i="59" s="1"/>
  <c r="X486" i="59"/>
  <c r="AH486" i="59" s="1"/>
  <c r="X301" i="59"/>
  <c r="AH301" i="59" s="1"/>
  <c r="X267" i="59"/>
  <c r="AA34" i="59"/>
  <c r="AU34" i="59" s="1"/>
  <c r="T484" i="59"/>
  <c r="AN484" i="59" s="1"/>
  <c r="AB34" i="59"/>
  <c r="AV34" i="59" s="1"/>
  <c r="T34" i="59"/>
  <c r="AN34" i="59" s="1"/>
  <c r="W21" i="59"/>
  <c r="AG21" i="59" s="1"/>
  <c r="AA429" i="59"/>
  <c r="AU429" i="59" s="1"/>
  <c r="Z313" i="59"/>
  <c r="AJ313" i="59" s="1"/>
  <c r="V307" i="59"/>
  <c r="AP307" i="59" s="1"/>
  <c r="V437" i="59"/>
  <c r="AP437" i="59" s="1"/>
  <c r="Z373" i="59"/>
  <c r="AJ373" i="59" s="1"/>
  <c r="Y284" i="59"/>
  <c r="AI284" i="59" s="1"/>
  <c r="Z279" i="59"/>
  <c r="AJ279" i="59" s="1"/>
  <c r="X249" i="59"/>
  <c r="AR249" i="59" s="1"/>
  <c r="X215" i="59"/>
  <c r="AH215" i="59" s="1"/>
  <c r="Y190" i="59"/>
  <c r="AI190" i="59" s="1"/>
  <c r="AB77" i="59"/>
  <c r="AV77" i="59" s="1"/>
  <c r="W34" i="59"/>
  <c r="AQ34" i="59" s="1"/>
  <c r="Y34" i="59"/>
  <c r="AI34" i="59" s="1"/>
  <c r="V498" i="59"/>
  <c r="AP498" i="59" s="1"/>
  <c r="U316" i="59"/>
  <c r="AO316" i="59" s="1"/>
  <c r="X141" i="59"/>
  <c r="AH141" i="59" s="1"/>
  <c r="X96" i="59"/>
  <c r="X458" i="59"/>
  <c r="AH458" i="59" s="1"/>
  <c r="X431" i="59"/>
  <c r="AH431" i="59" s="1"/>
  <c r="AA387" i="59"/>
  <c r="AU387" i="59" s="1"/>
  <c r="AA373" i="59"/>
  <c r="AU373" i="59" s="1"/>
  <c r="Z452" i="59"/>
  <c r="AJ452" i="59" s="1"/>
  <c r="X399" i="59"/>
  <c r="AH399" i="59" s="1"/>
  <c r="Y395" i="59"/>
  <c r="AI395" i="59" s="1"/>
  <c r="Y386" i="59"/>
  <c r="Z331" i="59"/>
  <c r="AJ331" i="59" s="1"/>
  <c r="Z316" i="59"/>
  <c r="AJ316" i="59" s="1"/>
  <c r="AB313" i="59"/>
  <c r="AV313" i="59" s="1"/>
  <c r="X265" i="59"/>
  <c r="AH265" i="59" s="1"/>
  <c r="Y258" i="59"/>
  <c r="AI258" i="59" s="1"/>
  <c r="AA202" i="59"/>
  <c r="AU202" i="59" s="1"/>
  <c r="X161" i="59"/>
  <c r="AR161" i="59" s="1"/>
  <c r="Z155" i="59"/>
  <c r="AJ155" i="59" s="1"/>
  <c r="AB86" i="59"/>
  <c r="AV86" i="59" s="1"/>
  <c r="W77" i="59"/>
  <c r="U34" i="59"/>
  <c r="AO34" i="59" s="1"/>
  <c r="X34" i="59"/>
  <c r="AH34" i="59" s="1"/>
  <c r="Z31" i="59"/>
  <c r="AJ31" i="59" s="1"/>
  <c r="Y21" i="59"/>
  <c r="AS21" i="59" s="1"/>
  <c r="AB482" i="59"/>
  <c r="AV482" i="59" s="1"/>
  <c r="AA320" i="59"/>
  <c r="AU320" i="59" s="1"/>
  <c r="AA273" i="59"/>
  <c r="AU273" i="59" s="1"/>
  <c r="U199" i="59"/>
  <c r="AO199" i="59" s="1"/>
  <c r="V159" i="59"/>
  <c r="AP159" i="59" s="1"/>
  <c r="AA112" i="59"/>
  <c r="AU112" i="59" s="1"/>
  <c r="Z82" i="59"/>
  <c r="AJ82" i="59" s="1"/>
  <c r="Y54" i="59"/>
  <c r="AS54" i="59" s="1"/>
  <c r="T502" i="59"/>
  <c r="AN502" i="59" s="1"/>
  <c r="W438" i="59"/>
  <c r="AG438" i="59" s="1"/>
  <c r="Z295" i="59"/>
  <c r="AJ295" i="59" s="1"/>
  <c r="W137" i="59"/>
  <c r="AA125" i="59"/>
  <c r="AU125" i="59" s="1"/>
  <c r="Z482" i="59"/>
  <c r="AJ482" i="59" s="1"/>
  <c r="X474" i="59"/>
  <c r="AH474" i="59" s="1"/>
  <c r="X456" i="59"/>
  <c r="AH456" i="59" s="1"/>
  <c r="AA327" i="59"/>
  <c r="AU327" i="59" s="1"/>
  <c r="X313" i="59"/>
  <c r="AH313" i="59" s="1"/>
  <c r="AA307" i="59"/>
  <c r="AU307" i="59" s="1"/>
  <c r="AA232" i="59"/>
  <c r="AU232" i="59" s="1"/>
  <c r="AB204" i="59"/>
  <c r="AV204" i="59" s="1"/>
  <c r="X186" i="59"/>
  <c r="AB169" i="59"/>
  <c r="AV169" i="59" s="1"/>
  <c r="AA141" i="59"/>
  <c r="AU141" i="59" s="1"/>
  <c r="Z96" i="59"/>
  <c r="AJ96" i="59" s="1"/>
  <c r="AB55" i="59"/>
  <c r="AV55" i="59" s="1"/>
  <c r="Y46" i="59"/>
  <c r="AI46" i="59" s="1"/>
  <c r="W37" i="59"/>
  <c r="AG34" i="59"/>
  <c r="AB20" i="59"/>
  <c r="AV20" i="59" s="1"/>
  <c r="AA389" i="59"/>
  <c r="AU389" i="59" s="1"/>
  <c r="T265" i="59"/>
  <c r="AN265" i="59" s="1"/>
  <c r="T169" i="59"/>
  <c r="AN169" i="59" s="1"/>
  <c r="AA155" i="59"/>
  <c r="AU155" i="59" s="1"/>
  <c r="X131" i="59"/>
  <c r="AR131" i="59" s="1"/>
  <c r="X480" i="59"/>
  <c r="AR480" i="59" s="1"/>
  <c r="Y422" i="59"/>
  <c r="AI422" i="59" s="1"/>
  <c r="X419" i="59"/>
  <c r="AH419" i="59" s="1"/>
  <c r="X403" i="59"/>
  <c r="AR403" i="59" s="1"/>
  <c r="W313" i="59"/>
  <c r="AQ313" i="59" s="1"/>
  <c r="Z308" i="59"/>
  <c r="AJ308" i="59" s="1"/>
  <c r="AB301" i="59"/>
  <c r="AV301" i="59" s="1"/>
  <c r="Y265" i="59"/>
  <c r="AS265" i="59" s="1"/>
  <c r="AA204" i="59"/>
  <c r="AU204" i="59" s="1"/>
  <c r="AB188" i="59"/>
  <c r="AV188" i="59" s="1"/>
  <c r="Z169" i="59"/>
  <c r="AJ169" i="59" s="1"/>
  <c r="AB137" i="59"/>
  <c r="AV137" i="59" s="1"/>
  <c r="AG86" i="59"/>
  <c r="U86" i="59"/>
  <c r="AO86" i="59" s="1"/>
  <c r="X86" i="59"/>
  <c r="AA77" i="59"/>
  <c r="AU77" i="59" s="1"/>
  <c r="AA64" i="59"/>
  <c r="AU64" i="59" s="1"/>
  <c r="AB23" i="59"/>
  <c r="AV23" i="59" s="1"/>
  <c r="X325" i="59"/>
  <c r="AH325" i="59" s="1"/>
  <c r="AA295" i="59"/>
  <c r="AU295" i="59" s="1"/>
  <c r="AB273" i="59"/>
  <c r="AV273" i="59" s="1"/>
  <c r="X199" i="59"/>
  <c r="AH199" i="59" s="1"/>
  <c r="W169" i="59"/>
  <c r="AG169" i="59" s="1"/>
  <c r="AA159" i="59"/>
  <c r="AU159" i="59" s="1"/>
  <c r="X137" i="59"/>
  <c r="Z113" i="59"/>
  <c r="AJ113" i="59" s="1"/>
  <c r="X82" i="59"/>
  <c r="AA54" i="59"/>
  <c r="AU54" i="59" s="1"/>
  <c r="AA37" i="59"/>
  <c r="AU37" i="59" s="1"/>
  <c r="Z37" i="59"/>
  <c r="AJ37" i="59" s="1"/>
  <c r="X23" i="59"/>
  <c r="AS258" i="59"/>
  <c r="AT482" i="59"/>
  <c r="AJ394" i="59"/>
  <c r="AT394" i="59"/>
  <c r="AB398" i="59"/>
  <c r="AV398" i="59" s="1"/>
  <c r="U135" i="59"/>
  <c r="AO135" i="59" s="1"/>
  <c r="X135" i="59"/>
  <c r="AR135" i="59" s="1"/>
  <c r="AA135" i="59"/>
  <c r="AU135" i="59" s="1"/>
  <c r="X443" i="59"/>
  <c r="AH443" i="59" s="1"/>
  <c r="X439" i="59"/>
  <c r="AH439" i="59" s="1"/>
  <c r="AA398" i="59"/>
  <c r="AU398" i="59" s="1"/>
  <c r="W398" i="59"/>
  <c r="AB394" i="59"/>
  <c r="AV394" i="59" s="1"/>
  <c r="U391" i="59"/>
  <c r="AO391" i="59" s="1"/>
  <c r="AA391" i="59"/>
  <c r="AU391" i="59" s="1"/>
  <c r="AQ357" i="59"/>
  <c r="AG357" i="59"/>
  <c r="T352" i="59"/>
  <c r="U352" i="59"/>
  <c r="AO352" i="59" s="1"/>
  <c r="Y352" i="59"/>
  <c r="Z352" i="59"/>
  <c r="AJ352" i="59" s="1"/>
  <c r="Y332" i="59"/>
  <c r="AI332" i="59" s="1"/>
  <c r="V332" i="59"/>
  <c r="AP332" i="59" s="1"/>
  <c r="X275" i="59"/>
  <c r="AR275" i="59" s="1"/>
  <c r="V242" i="59"/>
  <c r="AP242" i="59" s="1"/>
  <c r="X242" i="59"/>
  <c r="AH242" i="59" s="1"/>
  <c r="T242" i="59"/>
  <c r="AN242" i="59" s="1"/>
  <c r="U242" i="59"/>
  <c r="AO242" i="59" s="1"/>
  <c r="W210" i="59"/>
  <c r="AG210" i="59" s="1"/>
  <c r="AB210" i="59"/>
  <c r="AV210" i="59" s="1"/>
  <c r="X210" i="59"/>
  <c r="AR210" i="59" s="1"/>
  <c r="V177" i="59"/>
  <c r="AP177" i="59" s="1"/>
  <c r="AA177" i="59"/>
  <c r="AU177" i="59" s="1"/>
  <c r="Y177" i="59"/>
  <c r="AI177" i="59" s="1"/>
  <c r="T30" i="59"/>
  <c r="AN30" i="59" s="1"/>
  <c r="AA30" i="59"/>
  <c r="AU30" i="59" s="1"/>
  <c r="X398" i="59"/>
  <c r="AH398" i="59" s="1"/>
  <c r="T261" i="59"/>
  <c r="AN261" i="59" s="1"/>
  <c r="X261" i="59"/>
  <c r="AH261" i="59" s="1"/>
  <c r="Z261" i="59"/>
  <c r="W482" i="59"/>
  <c r="AG482" i="59" s="1"/>
  <c r="X426" i="59"/>
  <c r="Y411" i="59"/>
  <c r="AI411" i="59" s="1"/>
  <c r="Z398" i="59"/>
  <c r="AJ398" i="59" s="1"/>
  <c r="V398" i="59"/>
  <c r="AP398" i="59" s="1"/>
  <c r="AA384" i="59"/>
  <c r="AU384" i="59" s="1"/>
  <c r="W384" i="59"/>
  <c r="AG384" i="59" s="1"/>
  <c r="U357" i="59"/>
  <c r="AO357" i="59" s="1"/>
  <c r="T357" i="59"/>
  <c r="AN357" i="59" s="1"/>
  <c r="AB357" i="59"/>
  <c r="AV357" i="59" s="1"/>
  <c r="X357" i="59"/>
  <c r="Z357" i="59"/>
  <c r="AJ357" i="59" s="1"/>
  <c r="T224" i="59"/>
  <c r="AN224" i="59" s="1"/>
  <c r="W224" i="59"/>
  <c r="AG224" i="59" s="1"/>
  <c r="V224" i="59"/>
  <c r="AP224" i="59" s="1"/>
  <c r="U149" i="59"/>
  <c r="AO149" i="59" s="1"/>
  <c r="X149" i="59"/>
  <c r="AH149" i="59" s="1"/>
  <c r="AA149" i="59"/>
  <c r="AU149" i="59" s="1"/>
  <c r="W149" i="59"/>
  <c r="AQ149" i="59" s="1"/>
  <c r="AB149" i="59"/>
  <c r="AV149" i="59" s="1"/>
  <c r="V98" i="59"/>
  <c r="AP98" i="59" s="1"/>
  <c r="W98" i="59"/>
  <c r="AA98" i="59"/>
  <c r="AU98" i="59" s="1"/>
  <c r="AR37" i="59"/>
  <c r="AH37" i="59"/>
  <c r="U394" i="59"/>
  <c r="AO394" i="59" s="1"/>
  <c r="X394" i="59"/>
  <c r="AH394" i="59" s="1"/>
  <c r="AA310" i="59"/>
  <c r="AU310" i="59" s="1"/>
  <c r="W310" i="59"/>
  <c r="AG310" i="59" s="1"/>
  <c r="U269" i="59"/>
  <c r="AO269" i="59" s="1"/>
  <c r="Z269" i="59"/>
  <c r="AJ269" i="59" s="1"/>
  <c r="X269" i="59"/>
  <c r="AH269" i="59" s="1"/>
  <c r="AA269" i="59"/>
  <c r="AU269" i="59" s="1"/>
  <c r="Z474" i="59"/>
  <c r="AJ474" i="59" s="1"/>
  <c r="AA468" i="59"/>
  <c r="AU468" i="59" s="1"/>
  <c r="Z466" i="59"/>
  <c r="AT466" i="59" s="1"/>
  <c r="AB456" i="59"/>
  <c r="AV456" i="59" s="1"/>
  <c r="AA454" i="59"/>
  <c r="AU454" i="59" s="1"/>
  <c r="Z442" i="59"/>
  <c r="AJ442" i="59" s="1"/>
  <c r="AA438" i="59"/>
  <c r="AU438" i="59" s="1"/>
  <c r="U427" i="59"/>
  <c r="AO427" i="59" s="1"/>
  <c r="U423" i="59"/>
  <c r="W411" i="59"/>
  <c r="AQ411" i="59" s="1"/>
  <c r="W402" i="59"/>
  <c r="AG402" i="59" s="1"/>
  <c r="Y398" i="59"/>
  <c r="AI398" i="59" s="1"/>
  <c r="U398" i="59"/>
  <c r="AO398" i="59" s="1"/>
  <c r="W394" i="59"/>
  <c r="AA315" i="59"/>
  <c r="AU315" i="59" s="1"/>
  <c r="T269" i="59"/>
  <c r="AN269" i="59" s="1"/>
  <c r="V265" i="59"/>
  <c r="AP265" i="59" s="1"/>
  <c r="Z265" i="59"/>
  <c r="U265" i="59"/>
  <c r="AO265" i="59" s="1"/>
  <c r="AA265" i="59"/>
  <c r="AU265" i="59" s="1"/>
  <c r="W265" i="59"/>
  <c r="AB265" i="59"/>
  <c r="AV265" i="59" s="1"/>
  <c r="AA242" i="59"/>
  <c r="AU242" i="59" s="1"/>
  <c r="U225" i="59"/>
  <c r="AO225" i="59" s="1"/>
  <c r="AA225" i="59"/>
  <c r="AU225" i="59" s="1"/>
  <c r="U196" i="59"/>
  <c r="AO196" i="59" s="1"/>
  <c r="X196" i="59"/>
  <c r="AH196" i="59" s="1"/>
  <c r="AB196" i="59"/>
  <c r="AV196" i="59" s="1"/>
  <c r="T196" i="59"/>
  <c r="AN196" i="59" s="1"/>
  <c r="U100" i="59"/>
  <c r="AO100" i="59" s="1"/>
  <c r="V100" i="59"/>
  <c r="AP100" i="59" s="1"/>
  <c r="X100" i="59"/>
  <c r="AR100" i="59" s="1"/>
  <c r="AA100" i="59"/>
  <c r="AU100" i="59" s="1"/>
  <c r="AH86" i="59"/>
  <c r="AR86" i="59"/>
  <c r="U84" i="59"/>
  <c r="AO84" i="59" s="1"/>
  <c r="X84" i="59"/>
  <c r="AA84" i="59"/>
  <c r="AU84" i="59" s="1"/>
  <c r="T124" i="59"/>
  <c r="AN124" i="59" s="1"/>
  <c r="Z124" i="59"/>
  <c r="AJ124" i="59" s="1"/>
  <c r="V101" i="59"/>
  <c r="AP101" i="59" s="1"/>
  <c r="W101" i="59"/>
  <c r="AG101" i="59" s="1"/>
  <c r="AG77" i="59"/>
  <c r="AQ77" i="59"/>
  <c r="X71" i="59"/>
  <c r="AR71" i="59" s="1"/>
  <c r="V68" i="59"/>
  <c r="AP68" i="59" s="1"/>
  <c r="W68" i="59"/>
  <c r="U6" i="59"/>
  <c r="AO6" i="59" s="1"/>
  <c r="AA6" i="59"/>
  <c r="AU6" i="59" s="1"/>
  <c r="U361" i="59"/>
  <c r="AO361" i="59" s="1"/>
  <c r="W361" i="59"/>
  <c r="T347" i="59"/>
  <c r="AN347" i="59" s="1"/>
  <c r="Z347" i="59"/>
  <c r="U325" i="59"/>
  <c r="AO325" i="59" s="1"/>
  <c r="Z325" i="59"/>
  <c r="AJ325" i="59" s="1"/>
  <c r="AA314" i="59"/>
  <c r="AU314" i="59" s="1"/>
  <c r="W314" i="59"/>
  <c r="U309" i="59"/>
  <c r="AO309" i="59" s="1"/>
  <c r="AA309" i="59"/>
  <c r="AU309" i="59" s="1"/>
  <c r="Y304" i="59"/>
  <c r="AI304" i="59" s="1"/>
  <c r="X289" i="59"/>
  <c r="AH289" i="59" s="1"/>
  <c r="Z285" i="59"/>
  <c r="AJ285" i="59" s="1"/>
  <c r="X277" i="59"/>
  <c r="AH277" i="59" s="1"/>
  <c r="X259" i="59"/>
  <c r="V258" i="59"/>
  <c r="AP258" i="59" s="1"/>
  <c r="W258" i="59"/>
  <c r="AQ258" i="59" s="1"/>
  <c r="X195" i="59"/>
  <c r="AH195" i="59" s="1"/>
  <c r="AB195" i="59"/>
  <c r="AV195" i="59" s="1"/>
  <c r="T186" i="59"/>
  <c r="AN186" i="59" s="1"/>
  <c r="V186" i="59"/>
  <c r="AP186" i="59" s="1"/>
  <c r="Z186" i="59"/>
  <c r="AJ186" i="59" s="1"/>
  <c r="W186" i="59"/>
  <c r="AA186" i="59"/>
  <c r="AU186" i="59" s="1"/>
  <c r="X183" i="59"/>
  <c r="AH183" i="59" s="1"/>
  <c r="AA183" i="59"/>
  <c r="AU183" i="59" s="1"/>
  <c r="Z147" i="59"/>
  <c r="AJ147" i="59" s="1"/>
  <c r="U145" i="59"/>
  <c r="AO145" i="59" s="1"/>
  <c r="V145" i="59"/>
  <c r="AP145" i="59" s="1"/>
  <c r="AA145" i="59"/>
  <c r="AU145" i="59" s="1"/>
  <c r="U126" i="59"/>
  <c r="AO126" i="59" s="1"/>
  <c r="Y126" i="59"/>
  <c r="AS126" i="59" s="1"/>
  <c r="X126" i="59"/>
  <c r="AH126" i="59" s="1"/>
  <c r="T10" i="59"/>
  <c r="AN10" i="59" s="1"/>
  <c r="V10" i="59"/>
  <c r="AA10" i="59"/>
  <c r="AU10" i="59" s="1"/>
  <c r="T7" i="59"/>
  <c r="AN7" i="59" s="1"/>
  <c r="Y7" i="59"/>
  <c r="AI7" i="59" s="1"/>
  <c r="Z7" i="59"/>
  <c r="AT7" i="59" s="1"/>
  <c r="Y356" i="59"/>
  <c r="AS356" i="59" s="1"/>
  <c r="T348" i="59"/>
  <c r="Z348" i="59"/>
  <c r="AT348" i="59" s="1"/>
  <c r="T308" i="59"/>
  <c r="AN308" i="59" s="1"/>
  <c r="Y308" i="59"/>
  <c r="AI308" i="59" s="1"/>
  <c r="W273" i="59"/>
  <c r="AG273" i="59" s="1"/>
  <c r="X273" i="59"/>
  <c r="AH273" i="59" s="1"/>
  <c r="V233" i="59"/>
  <c r="AP233" i="59" s="1"/>
  <c r="W233" i="59"/>
  <c r="AG233" i="59" s="1"/>
  <c r="Y233" i="59"/>
  <c r="AJ232" i="59"/>
  <c r="AT232" i="59"/>
  <c r="AA184" i="59"/>
  <c r="AU184" i="59" s="1"/>
  <c r="W184" i="59"/>
  <c r="AG184" i="59" s="1"/>
  <c r="T105" i="59"/>
  <c r="AN105" i="59" s="1"/>
  <c r="X105" i="59"/>
  <c r="AB105" i="59"/>
  <c r="AV105" i="59" s="1"/>
  <c r="AA75" i="59"/>
  <c r="AU75" i="59" s="1"/>
  <c r="V75" i="59"/>
  <c r="AP75" i="59" s="1"/>
  <c r="X75" i="59"/>
  <c r="T58" i="59"/>
  <c r="X58" i="59"/>
  <c r="U49" i="59"/>
  <c r="AO49" i="59" s="1"/>
  <c r="X49" i="59"/>
  <c r="AB49" i="59"/>
  <c r="AV49" i="59" s="1"/>
  <c r="W40" i="59"/>
  <c r="AA40" i="59"/>
  <c r="AU40" i="59" s="1"/>
  <c r="X28" i="59"/>
  <c r="AH28" i="59" s="1"/>
  <c r="Y340" i="59"/>
  <c r="AI340" i="59" s="1"/>
  <c r="Z296" i="59"/>
  <c r="AT296" i="59" s="1"/>
  <c r="Y292" i="59"/>
  <c r="AI292" i="59" s="1"/>
  <c r="X263" i="59"/>
  <c r="AR263" i="59" s="1"/>
  <c r="Z252" i="59"/>
  <c r="AT252" i="59" s="1"/>
  <c r="AB202" i="59"/>
  <c r="AV202" i="59" s="1"/>
  <c r="W202" i="59"/>
  <c r="AB199" i="59"/>
  <c r="AV199" i="59" s="1"/>
  <c r="Z194" i="59"/>
  <c r="AJ194" i="59" s="1"/>
  <c r="X179" i="59"/>
  <c r="X169" i="59"/>
  <c r="Y152" i="59"/>
  <c r="AI152" i="59" s="1"/>
  <c r="U113" i="59"/>
  <c r="AO113" i="59" s="1"/>
  <c r="T113" i="59"/>
  <c r="AN113" i="59" s="1"/>
  <c r="AB113" i="59"/>
  <c r="AV113" i="59" s="1"/>
  <c r="W113" i="59"/>
  <c r="AA109" i="59"/>
  <c r="AU109" i="59" s="1"/>
  <c r="U109" i="59"/>
  <c r="X109" i="59"/>
  <c r="AR109" i="59" s="1"/>
  <c r="U104" i="59"/>
  <c r="AO104" i="59" s="1"/>
  <c r="V104" i="59"/>
  <c r="AP104" i="59" s="1"/>
  <c r="X104" i="59"/>
  <c r="V90" i="59"/>
  <c r="AP90" i="59" s="1"/>
  <c r="AA90" i="59"/>
  <c r="AU90" i="59" s="1"/>
  <c r="U77" i="59"/>
  <c r="AO77" i="59" s="1"/>
  <c r="Y77" i="59"/>
  <c r="V77" i="59"/>
  <c r="AP77" i="59" s="1"/>
  <c r="Z77" i="59"/>
  <c r="AT77" i="59" s="1"/>
  <c r="X63" i="59"/>
  <c r="AR63" i="59" s="1"/>
  <c r="T61" i="59"/>
  <c r="AN61" i="59" s="1"/>
  <c r="W61" i="59"/>
  <c r="Y61" i="59"/>
  <c r="AI61" i="59" s="1"/>
  <c r="T59" i="59"/>
  <c r="AN59" i="59" s="1"/>
  <c r="X59" i="59"/>
  <c r="AA59" i="59"/>
  <c r="AU59" i="59" s="1"/>
  <c r="W131" i="59"/>
  <c r="AG131" i="59" s="1"/>
  <c r="V51" i="59"/>
  <c r="AP51" i="59" s="1"/>
  <c r="X45" i="59"/>
  <c r="AA13" i="59"/>
  <c r="AU13" i="59" s="1"/>
  <c r="Z12" i="59"/>
  <c r="AT12" i="59" s="1"/>
  <c r="T11" i="59"/>
  <c r="AN11" i="59" s="1"/>
  <c r="Y136" i="59"/>
  <c r="X92" i="59"/>
  <c r="AR92" i="59" s="1"/>
  <c r="Z86" i="59"/>
  <c r="X67" i="59"/>
  <c r="AR67" i="59" s="1"/>
  <c r="Z23" i="59"/>
  <c r="AA21" i="59"/>
  <c r="AU21" i="59" s="1"/>
  <c r="AJ296" i="59"/>
  <c r="U329" i="59"/>
  <c r="AO329" i="59" s="1"/>
  <c r="T329" i="59"/>
  <c r="AN329" i="59" s="1"/>
  <c r="Z329" i="59"/>
  <c r="AJ329" i="59" s="1"/>
  <c r="V329" i="59"/>
  <c r="AP329" i="59" s="1"/>
  <c r="AA329" i="59"/>
  <c r="AU329" i="59" s="1"/>
  <c r="W329" i="59"/>
  <c r="AB329" i="59"/>
  <c r="AV329" i="59" s="1"/>
  <c r="AA496" i="59"/>
  <c r="AU496" i="59" s="1"/>
  <c r="T482" i="59"/>
  <c r="AN482" i="59" s="1"/>
  <c r="AA472" i="59"/>
  <c r="AU472" i="59" s="1"/>
  <c r="Y468" i="59"/>
  <c r="AS468" i="59" s="1"/>
  <c r="X466" i="59"/>
  <c r="AH466" i="59" s="1"/>
  <c r="V456" i="59"/>
  <c r="AP456" i="59" s="1"/>
  <c r="AB454" i="59"/>
  <c r="AV454" i="59" s="1"/>
  <c r="V454" i="59"/>
  <c r="AP454" i="59" s="1"/>
  <c r="Z450" i="59"/>
  <c r="AJ450" i="59" s="1"/>
  <c r="Z444" i="59"/>
  <c r="AJ444" i="59" s="1"/>
  <c r="AG442" i="59"/>
  <c r="AB442" i="59"/>
  <c r="AV442" i="59" s="1"/>
  <c r="T442" i="59"/>
  <c r="AN442" i="59" s="1"/>
  <c r="AA434" i="59"/>
  <c r="AU434" i="59" s="1"/>
  <c r="U422" i="59"/>
  <c r="AO422" i="59" s="1"/>
  <c r="AB410" i="59"/>
  <c r="AV410" i="59" s="1"/>
  <c r="X407" i="59"/>
  <c r="AH407" i="59" s="1"/>
  <c r="AA401" i="59"/>
  <c r="AU401" i="59" s="1"/>
  <c r="Z389" i="59"/>
  <c r="AJ389" i="59" s="1"/>
  <c r="AA382" i="59"/>
  <c r="AU382" i="59" s="1"/>
  <c r="X378" i="59"/>
  <c r="V373" i="59"/>
  <c r="AP373" i="59" s="1"/>
  <c r="AA361" i="59"/>
  <c r="AU361" i="59" s="1"/>
  <c r="V361" i="59"/>
  <c r="AP361" i="59" s="1"/>
  <c r="W359" i="59"/>
  <c r="AA353" i="59"/>
  <c r="AU353" i="59" s="1"/>
  <c r="W352" i="59"/>
  <c r="AG352" i="59" s="1"/>
  <c r="W298" i="59"/>
  <c r="AA298" i="59"/>
  <c r="AU298" i="59" s="1"/>
  <c r="W293" i="59"/>
  <c r="U293" i="59"/>
  <c r="AO293" i="59" s="1"/>
  <c r="Y293" i="59"/>
  <c r="AI293" i="59" s="1"/>
  <c r="AA293" i="59"/>
  <c r="AU293" i="59" s="1"/>
  <c r="V285" i="59"/>
  <c r="AP285" i="59" s="1"/>
  <c r="U285" i="59"/>
  <c r="AO285" i="59" s="1"/>
  <c r="W285" i="59"/>
  <c r="Y285" i="59"/>
  <c r="U246" i="59"/>
  <c r="AO246" i="59" s="1"/>
  <c r="X246" i="59"/>
  <c r="AH246" i="59" s="1"/>
  <c r="AA223" i="59"/>
  <c r="AU223" i="59" s="1"/>
  <c r="W223" i="59"/>
  <c r="AG223" i="59" s="1"/>
  <c r="V219" i="59"/>
  <c r="AP219" i="59" s="1"/>
  <c r="X219" i="59"/>
  <c r="AH219" i="59" s="1"/>
  <c r="AA219" i="59"/>
  <c r="AU219" i="59" s="1"/>
  <c r="W200" i="59"/>
  <c r="X200" i="59"/>
  <c r="AH200" i="59" s="1"/>
  <c r="U180" i="59"/>
  <c r="AO180" i="59" s="1"/>
  <c r="T180" i="59"/>
  <c r="AN180" i="59" s="1"/>
  <c r="W180" i="59"/>
  <c r="AA180" i="59"/>
  <c r="AU180" i="59" s="1"/>
  <c r="T163" i="59"/>
  <c r="AN163" i="59" s="1"/>
  <c r="V163" i="59"/>
  <c r="AP163" i="59" s="1"/>
  <c r="W163" i="59"/>
  <c r="Z163" i="59"/>
  <c r="AJ163" i="59" s="1"/>
  <c r="U14" i="59"/>
  <c r="AO14" i="59" s="1"/>
  <c r="T14" i="59"/>
  <c r="AN14" i="59" s="1"/>
  <c r="AB14" i="59"/>
  <c r="AV14" i="59" s="1"/>
  <c r="W14" i="59"/>
  <c r="AG14" i="59" s="1"/>
  <c r="X14" i="59"/>
  <c r="AA14" i="59"/>
  <c r="AU14" i="59" s="1"/>
  <c r="T492" i="59"/>
  <c r="AN492" i="59" s="1"/>
  <c r="Y407" i="59"/>
  <c r="AI407" i="59" s="1"/>
  <c r="V336" i="59"/>
  <c r="AP336" i="59" s="1"/>
  <c r="Y336" i="59"/>
  <c r="AA336" i="59"/>
  <c r="AU336" i="59" s="1"/>
  <c r="V268" i="59"/>
  <c r="AP268" i="59" s="1"/>
  <c r="U268" i="59"/>
  <c r="AO268" i="59" s="1"/>
  <c r="W268" i="59"/>
  <c r="Y268" i="59"/>
  <c r="AI268" i="59" s="1"/>
  <c r="AR77" i="59"/>
  <c r="AH77" i="59"/>
  <c r="T8" i="59"/>
  <c r="AN8" i="59" s="1"/>
  <c r="W8" i="59"/>
  <c r="AG8" i="59" s="1"/>
  <c r="X8" i="59"/>
  <c r="AA8" i="59"/>
  <c r="AU8" i="59" s="1"/>
  <c r="Z502" i="59"/>
  <c r="AJ502" i="59" s="1"/>
  <c r="W496" i="59"/>
  <c r="AQ496" i="59" s="1"/>
  <c r="Y493" i="59"/>
  <c r="AI493" i="59" s="1"/>
  <c r="AB484" i="59"/>
  <c r="AV484" i="59" s="1"/>
  <c r="W472" i="59"/>
  <c r="AQ472" i="59" s="1"/>
  <c r="AB470" i="59"/>
  <c r="AV470" i="59" s="1"/>
  <c r="T468" i="59"/>
  <c r="AN468" i="59" s="1"/>
  <c r="W466" i="59"/>
  <c r="X450" i="59"/>
  <c r="AH450" i="59" s="1"/>
  <c r="Z449" i="59"/>
  <c r="AJ449" i="59" s="1"/>
  <c r="X444" i="59"/>
  <c r="AH444" i="59" s="1"/>
  <c r="X434" i="59"/>
  <c r="AH434" i="59" s="1"/>
  <c r="Z433" i="59"/>
  <c r="AJ433" i="59" s="1"/>
  <c r="V429" i="59"/>
  <c r="AP429" i="59" s="1"/>
  <c r="AA421" i="59"/>
  <c r="AU421" i="59" s="1"/>
  <c r="Z417" i="59"/>
  <c r="AJ417" i="59" s="1"/>
  <c r="AA414" i="59"/>
  <c r="AU414" i="59" s="1"/>
  <c r="Z410" i="59"/>
  <c r="AJ410" i="59" s="1"/>
  <c r="W407" i="59"/>
  <c r="AQ407" i="59" s="1"/>
  <c r="Z401" i="59"/>
  <c r="T394" i="59"/>
  <c r="AN394" i="59" s="1"/>
  <c r="X391" i="59"/>
  <c r="AH391" i="59" s="1"/>
  <c r="V389" i="59"/>
  <c r="AP389" i="59" s="1"/>
  <c r="W378" i="59"/>
  <c r="AA374" i="59"/>
  <c r="AU374" i="59" s="1"/>
  <c r="X366" i="59"/>
  <c r="AH366" i="59" s="1"/>
  <c r="Z361" i="59"/>
  <c r="AT361" i="59" s="1"/>
  <c r="T361" i="59"/>
  <c r="AN361" i="59" s="1"/>
  <c r="Y353" i="59"/>
  <c r="AI353" i="59" s="1"/>
  <c r="V337" i="59"/>
  <c r="AP337" i="59" s="1"/>
  <c r="U337" i="59"/>
  <c r="AO337" i="59" s="1"/>
  <c r="W337" i="59"/>
  <c r="Y337" i="59"/>
  <c r="T296" i="59"/>
  <c r="AN296" i="59" s="1"/>
  <c r="U296" i="59"/>
  <c r="AO296" i="59" s="1"/>
  <c r="W296" i="59"/>
  <c r="Y296" i="59"/>
  <c r="U289" i="59"/>
  <c r="AO289" i="59" s="1"/>
  <c r="T289" i="59"/>
  <c r="AN289" i="59" s="1"/>
  <c r="Z289" i="59"/>
  <c r="AT289" i="59" s="1"/>
  <c r="V289" i="59"/>
  <c r="AP289" i="59" s="1"/>
  <c r="AA289" i="59"/>
  <c r="AU289" i="59" s="1"/>
  <c r="W289" i="59"/>
  <c r="AB289" i="59"/>
  <c r="AV289" i="59" s="1"/>
  <c r="W280" i="59"/>
  <c r="AG280" i="59" s="1"/>
  <c r="Y280" i="59"/>
  <c r="Z280" i="59"/>
  <c r="AJ280" i="59" s="1"/>
  <c r="V276" i="59"/>
  <c r="AP276" i="59" s="1"/>
  <c r="U276" i="59"/>
  <c r="AO276" i="59" s="1"/>
  <c r="W276" i="59"/>
  <c r="AG276" i="59" s="1"/>
  <c r="AA276" i="59"/>
  <c r="AU276" i="59" s="1"/>
  <c r="U194" i="59"/>
  <c r="AO194" i="59" s="1"/>
  <c r="T194" i="59"/>
  <c r="AN194" i="59" s="1"/>
  <c r="AA194" i="59"/>
  <c r="AU194" i="59" s="1"/>
  <c r="V194" i="59"/>
  <c r="AP194" i="59" s="1"/>
  <c r="X194" i="59"/>
  <c r="T129" i="59"/>
  <c r="U129" i="59"/>
  <c r="AO129" i="59" s="1"/>
  <c r="Z129" i="59"/>
  <c r="AT129" i="59" s="1"/>
  <c r="V129" i="59"/>
  <c r="AP129" i="59" s="1"/>
  <c r="AA129" i="59"/>
  <c r="AU129" i="59" s="1"/>
  <c r="W129" i="59"/>
  <c r="Y129" i="59"/>
  <c r="AI129" i="59" s="1"/>
  <c r="V15" i="59"/>
  <c r="AP15" i="59" s="1"/>
  <c r="U15" i="59"/>
  <c r="AO15" i="59" s="1"/>
  <c r="AA15" i="59"/>
  <c r="AU15" i="59" s="1"/>
  <c r="AA500" i="59"/>
  <c r="AU500" i="59" s="1"/>
  <c r="AB444" i="59"/>
  <c r="AV444" i="59" s="1"/>
  <c r="Z378" i="59"/>
  <c r="AJ378" i="59" s="1"/>
  <c r="V207" i="59"/>
  <c r="AP207" i="59" s="1"/>
  <c r="X207" i="59"/>
  <c r="AH207" i="59" s="1"/>
  <c r="AA207" i="59"/>
  <c r="AU207" i="59" s="1"/>
  <c r="AB502" i="59"/>
  <c r="AV502" i="59" s="1"/>
  <c r="W502" i="59"/>
  <c r="AG502" i="59" s="1"/>
  <c r="U493" i="59"/>
  <c r="AO493" i="59" s="1"/>
  <c r="Z492" i="59"/>
  <c r="AJ492" i="59" s="1"/>
  <c r="AH480" i="59"/>
  <c r="X470" i="59"/>
  <c r="AH470" i="59" s="1"/>
  <c r="AJ466" i="59"/>
  <c r="V460" i="59"/>
  <c r="AP460" i="59" s="1"/>
  <c r="Z456" i="59"/>
  <c r="Y454" i="59"/>
  <c r="W450" i="59"/>
  <c r="AG450" i="59" s="1"/>
  <c r="Y449" i="59"/>
  <c r="T444" i="59"/>
  <c r="AN444" i="59" s="1"/>
  <c r="X442" i="59"/>
  <c r="AA440" i="59"/>
  <c r="AU440" i="59" s="1"/>
  <c r="V434" i="59"/>
  <c r="AP434" i="59" s="1"/>
  <c r="AA427" i="59"/>
  <c r="AU427" i="59" s="1"/>
  <c r="AA424" i="59"/>
  <c r="AU424" i="59" s="1"/>
  <c r="AA423" i="59"/>
  <c r="AU423" i="59" s="1"/>
  <c r="AA422" i="59"/>
  <c r="AU422" i="59" s="1"/>
  <c r="W421" i="59"/>
  <c r="AA418" i="59"/>
  <c r="AU418" i="59" s="1"/>
  <c r="W414" i="59"/>
  <c r="AG414" i="59" s="1"/>
  <c r="V410" i="59"/>
  <c r="AP410" i="59" s="1"/>
  <c r="AB407" i="59"/>
  <c r="AV407" i="59" s="1"/>
  <c r="T407" i="59"/>
  <c r="AN407" i="59" s="1"/>
  <c r="V401" i="59"/>
  <c r="AP401" i="59" s="1"/>
  <c r="AA386" i="59"/>
  <c r="AU386" i="59" s="1"/>
  <c r="AB378" i="59"/>
  <c r="AV378" i="59" s="1"/>
  <c r="T378" i="59"/>
  <c r="AN378" i="59" s="1"/>
  <c r="U374" i="59"/>
  <c r="AO374" i="59" s="1"/>
  <c r="X367" i="59"/>
  <c r="AH367" i="59" s="1"/>
  <c r="U353" i="59"/>
  <c r="AO353" i="59" s="1"/>
  <c r="T343" i="59"/>
  <c r="AN343" i="59" s="1"/>
  <c r="V343" i="59"/>
  <c r="AP343" i="59" s="1"/>
  <c r="Z343" i="59"/>
  <c r="AA343" i="59"/>
  <c r="AU343" i="59" s="1"/>
  <c r="X341" i="59"/>
  <c r="AH341" i="59" s="1"/>
  <c r="V341" i="59"/>
  <c r="AP341" i="59" s="1"/>
  <c r="AA341" i="59"/>
  <c r="AU341" i="59" s="1"/>
  <c r="X329" i="59"/>
  <c r="AH329" i="59" s="1"/>
  <c r="AA288" i="59"/>
  <c r="AU288" i="59" s="1"/>
  <c r="V288" i="59"/>
  <c r="AP288" i="59" s="1"/>
  <c r="AA268" i="59"/>
  <c r="AU268" i="59" s="1"/>
  <c r="V249" i="59"/>
  <c r="AP249" i="59" s="1"/>
  <c r="T249" i="59"/>
  <c r="AN249" i="59" s="1"/>
  <c r="Y249" i="59"/>
  <c r="AI249" i="59" s="1"/>
  <c r="U249" i="59"/>
  <c r="AA249" i="59"/>
  <c r="AU249" i="59" s="1"/>
  <c r="W249" i="59"/>
  <c r="AB249" i="59"/>
  <c r="AV249" i="59" s="1"/>
  <c r="U245" i="59"/>
  <c r="AO245" i="59" s="1"/>
  <c r="W245" i="59"/>
  <c r="AG245" i="59" s="1"/>
  <c r="AA245" i="59"/>
  <c r="AU245" i="59" s="1"/>
  <c r="X237" i="59"/>
  <c r="AH237" i="59" s="1"/>
  <c r="W237" i="59"/>
  <c r="AB237" i="59"/>
  <c r="AV237" i="59" s="1"/>
  <c r="AA206" i="59"/>
  <c r="AU206" i="59" s="1"/>
  <c r="W206" i="59"/>
  <c r="AG206" i="59" s="1"/>
  <c r="W192" i="59"/>
  <c r="AA192" i="59"/>
  <c r="AU192" i="59" s="1"/>
  <c r="W42" i="59"/>
  <c r="AG42" i="59" s="1"/>
  <c r="AA42" i="59"/>
  <c r="AU42" i="59" s="1"/>
  <c r="W39" i="59"/>
  <c r="AA39" i="59"/>
  <c r="AU39" i="59" s="1"/>
  <c r="V32" i="59"/>
  <c r="AP32" i="59" s="1"/>
  <c r="U32" i="59"/>
  <c r="AO32" i="59" s="1"/>
  <c r="Y32" i="59"/>
  <c r="AA32" i="59"/>
  <c r="AU32" i="59" s="1"/>
  <c r="W348" i="59"/>
  <c r="AG348" i="59" s="1"/>
  <c r="W333" i="59"/>
  <c r="AG333" i="59" s="1"/>
  <c r="W330" i="59"/>
  <c r="AG330" i="59" s="1"/>
  <c r="Z328" i="59"/>
  <c r="AJ328" i="59" s="1"/>
  <c r="W327" i="59"/>
  <c r="W325" i="59"/>
  <c r="V320" i="59"/>
  <c r="AP320" i="59" s="1"/>
  <c r="AA318" i="59"/>
  <c r="AU318" i="59" s="1"/>
  <c r="X305" i="59"/>
  <c r="AH305" i="59" s="1"/>
  <c r="V295" i="59"/>
  <c r="AP295" i="59" s="1"/>
  <c r="W291" i="59"/>
  <c r="AA283" i="59"/>
  <c r="AU283" i="59" s="1"/>
  <c r="U272" i="59"/>
  <c r="AO272" i="59" s="1"/>
  <c r="V269" i="59"/>
  <c r="AP269" i="59" s="1"/>
  <c r="T262" i="59"/>
  <c r="AN262" i="59" s="1"/>
  <c r="T258" i="59"/>
  <c r="AN258" i="59" s="1"/>
  <c r="AA241" i="59"/>
  <c r="AU241" i="59" s="1"/>
  <c r="X238" i="59"/>
  <c r="AH238" i="59" s="1"/>
  <c r="U233" i="59"/>
  <c r="AO233" i="59" s="1"/>
  <c r="W232" i="59"/>
  <c r="AG232" i="59" s="1"/>
  <c r="AA226" i="59"/>
  <c r="AU226" i="59" s="1"/>
  <c r="T204" i="59"/>
  <c r="AN204" i="59" s="1"/>
  <c r="W195" i="59"/>
  <c r="X188" i="59"/>
  <c r="AH188" i="59" s="1"/>
  <c r="U183" i="59"/>
  <c r="AO183" i="59" s="1"/>
  <c r="W177" i="59"/>
  <c r="V176" i="59"/>
  <c r="AP176" i="59" s="1"/>
  <c r="Y73" i="59"/>
  <c r="AS73" i="59" s="1"/>
  <c r="W73" i="59"/>
  <c r="AQ73" i="59" s="1"/>
  <c r="V38" i="59"/>
  <c r="AP38" i="59" s="1"/>
  <c r="U38" i="59"/>
  <c r="AO38" i="59" s="1"/>
  <c r="AA38" i="59"/>
  <c r="AU38" i="59" s="1"/>
  <c r="AR23" i="59"/>
  <c r="AH23" i="59"/>
  <c r="U348" i="59"/>
  <c r="AO348" i="59" s="1"/>
  <c r="AA347" i="59"/>
  <c r="AU347" i="59" s="1"/>
  <c r="AA346" i="59"/>
  <c r="AU346" i="59" s="1"/>
  <c r="W342" i="59"/>
  <c r="AG342" i="59" s="1"/>
  <c r="V327" i="59"/>
  <c r="AP327" i="59" s="1"/>
  <c r="W326" i="59"/>
  <c r="AG326" i="59" s="1"/>
  <c r="AB325" i="59"/>
  <c r="AV325" i="59" s="1"/>
  <c r="T325" i="59"/>
  <c r="AN325" i="59" s="1"/>
  <c r="AG308" i="59"/>
  <c r="W303" i="59"/>
  <c r="AG303" i="59" s="1"/>
  <c r="W286" i="59"/>
  <c r="AG286" i="59" s="1"/>
  <c r="W283" i="59"/>
  <c r="AG283" i="59" s="1"/>
  <c r="AA281" i="59"/>
  <c r="AU281" i="59" s="1"/>
  <c r="AA248" i="59"/>
  <c r="AU248" i="59" s="1"/>
  <c r="AB242" i="59"/>
  <c r="AV242" i="59" s="1"/>
  <c r="W242" i="59"/>
  <c r="W241" i="59"/>
  <c r="X226" i="59"/>
  <c r="AH226" i="59" s="1"/>
  <c r="AA224" i="59"/>
  <c r="AU224" i="59" s="1"/>
  <c r="AA217" i="59"/>
  <c r="AU217" i="59" s="1"/>
  <c r="Z202" i="59"/>
  <c r="AJ202" i="59" s="1"/>
  <c r="T188" i="59"/>
  <c r="AN188" i="59" s="1"/>
  <c r="U177" i="59"/>
  <c r="AO177" i="59" s="1"/>
  <c r="AA176" i="59"/>
  <c r="AU176" i="59" s="1"/>
  <c r="U176" i="59"/>
  <c r="AO176" i="59" s="1"/>
  <c r="T155" i="59"/>
  <c r="AN155" i="59" s="1"/>
  <c r="V155" i="59"/>
  <c r="AP155" i="59" s="1"/>
  <c r="W155" i="59"/>
  <c r="T140" i="59"/>
  <c r="Y140" i="59"/>
  <c r="AI140" i="59" s="1"/>
  <c r="AA140" i="59"/>
  <c r="AU140" i="59" s="1"/>
  <c r="AA94" i="59"/>
  <c r="AU94" i="59" s="1"/>
  <c r="W94" i="59"/>
  <c r="AG94" i="59" s="1"/>
  <c r="W62" i="59"/>
  <c r="AG62" i="59" s="1"/>
  <c r="AA62" i="59"/>
  <c r="AU62" i="59" s="1"/>
  <c r="AG55" i="59"/>
  <c r="AQ55" i="59"/>
  <c r="U47" i="59"/>
  <c r="AO47" i="59" s="1"/>
  <c r="T47" i="59"/>
  <c r="AN47" i="59" s="1"/>
  <c r="AB47" i="59"/>
  <c r="AV47" i="59" s="1"/>
  <c r="W47" i="59"/>
  <c r="X47" i="59"/>
  <c r="AG37" i="59"/>
  <c r="AQ37" i="59"/>
  <c r="U24" i="59"/>
  <c r="AO24" i="59" s="1"/>
  <c r="T24" i="59"/>
  <c r="AN24" i="59" s="1"/>
  <c r="Z24" i="59"/>
  <c r="AJ24" i="59" s="1"/>
  <c r="V24" i="59"/>
  <c r="AP24" i="59" s="1"/>
  <c r="AA24" i="59"/>
  <c r="AU24" i="59" s="1"/>
  <c r="W24" i="59"/>
  <c r="AB24" i="59"/>
  <c r="AV24" i="59" s="1"/>
  <c r="AA18" i="59"/>
  <c r="AU18" i="59" s="1"/>
  <c r="W18" i="59"/>
  <c r="Y316" i="59"/>
  <c r="AI316" i="59" s="1"/>
  <c r="Y168" i="59"/>
  <c r="AI168" i="59" s="1"/>
  <c r="Z159" i="59"/>
  <c r="AJ159" i="59" s="1"/>
  <c r="T148" i="59"/>
  <c r="AN148" i="59" s="1"/>
  <c r="Y148" i="59"/>
  <c r="AA148" i="59"/>
  <c r="AU148" i="59" s="1"/>
  <c r="T133" i="59"/>
  <c r="AN133" i="59" s="1"/>
  <c r="AB133" i="59"/>
  <c r="AV133" i="59" s="1"/>
  <c r="W133" i="59"/>
  <c r="AG133" i="59" s="1"/>
  <c r="X133" i="59"/>
  <c r="AH133" i="59" s="1"/>
  <c r="U88" i="59"/>
  <c r="AO88" i="59" s="1"/>
  <c r="X88" i="59"/>
  <c r="AR88" i="59" s="1"/>
  <c r="AR84" i="59"/>
  <c r="AH84" i="59"/>
  <c r="AR59" i="59"/>
  <c r="AH59" i="59"/>
  <c r="V41" i="59"/>
  <c r="AP41" i="59" s="1"/>
  <c r="AA41" i="59"/>
  <c r="AU41" i="59" s="1"/>
  <c r="V149" i="59"/>
  <c r="AP149" i="59" s="1"/>
  <c r="W141" i="59"/>
  <c r="W124" i="59"/>
  <c r="AQ124" i="59" s="1"/>
  <c r="AB122" i="59"/>
  <c r="AV122" i="59" s="1"/>
  <c r="Y112" i="59"/>
  <c r="AI112" i="59" s="1"/>
  <c r="AA107" i="59"/>
  <c r="AU107" i="59" s="1"/>
  <c r="W96" i="59"/>
  <c r="AG96" i="59" s="1"/>
  <c r="Y90" i="59"/>
  <c r="AI90" i="59" s="1"/>
  <c r="V84" i="59"/>
  <c r="AP84" i="59" s="1"/>
  <c r="W82" i="59"/>
  <c r="AG82" i="59" s="1"/>
  <c r="W59" i="59"/>
  <c r="AQ59" i="59" s="1"/>
  <c r="W58" i="59"/>
  <c r="AQ58" i="59" s="1"/>
  <c r="Z51" i="59"/>
  <c r="Y50" i="59"/>
  <c r="AI50" i="59" s="1"/>
  <c r="AA46" i="59"/>
  <c r="AU46" i="59" s="1"/>
  <c r="Z30" i="59"/>
  <c r="V7" i="59"/>
  <c r="AP7" i="59" s="1"/>
  <c r="X145" i="59"/>
  <c r="AR145" i="59" s="1"/>
  <c r="AA143" i="59"/>
  <c r="AU143" i="59" s="1"/>
  <c r="AB141" i="59"/>
  <c r="AV141" i="59" s="1"/>
  <c r="V141" i="59"/>
  <c r="AP141" i="59" s="1"/>
  <c r="AB131" i="59"/>
  <c r="AV131" i="59" s="1"/>
  <c r="AA128" i="59"/>
  <c r="AU128" i="59" s="1"/>
  <c r="U124" i="59"/>
  <c r="AO124" i="59" s="1"/>
  <c r="AA122" i="59"/>
  <c r="AU122" i="59" s="1"/>
  <c r="X113" i="59"/>
  <c r="V112" i="59"/>
  <c r="AP112" i="59" s="1"/>
  <c r="V107" i="59"/>
  <c r="AP107" i="59" s="1"/>
  <c r="T106" i="59"/>
  <c r="AN106" i="59" s="1"/>
  <c r="AA105" i="59"/>
  <c r="AU105" i="59" s="1"/>
  <c r="AB104" i="59"/>
  <c r="AV104" i="59" s="1"/>
  <c r="W104" i="59"/>
  <c r="AB96" i="59"/>
  <c r="AV96" i="59" s="1"/>
  <c r="T96" i="59"/>
  <c r="AN96" i="59" s="1"/>
  <c r="W93" i="59"/>
  <c r="AG93" i="59" s="1"/>
  <c r="U90" i="59"/>
  <c r="AO90" i="59" s="1"/>
  <c r="AB82" i="59"/>
  <c r="AV82" i="59" s="1"/>
  <c r="T82" i="59"/>
  <c r="AN82" i="59" s="1"/>
  <c r="Y72" i="59"/>
  <c r="AS72" i="59" s="1"/>
  <c r="Z61" i="59"/>
  <c r="U61" i="59"/>
  <c r="AO61" i="59" s="1"/>
  <c r="AB59" i="59"/>
  <c r="AV59" i="59" s="1"/>
  <c r="V59" i="59"/>
  <c r="AP59" i="59" s="1"/>
  <c r="AS34" i="59"/>
  <c r="Z34" i="59"/>
  <c r="AT34" i="59" s="1"/>
  <c r="V30" i="59"/>
  <c r="AP30" i="59" s="1"/>
  <c r="W20" i="59"/>
  <c r="AG20" i="59" s="1"/>
  <c r="W19" i="59"/>
  <c r="AQ19" i="59" s="1"/>
  <c r="AB16" i="59"/>
  <c r="AV16" i="59" s="1"/>
  <c r="X12" i="59"/>
  <c r="AH12" i="59" s="1"/>
  <c r="AA11" i="59"/>
  <c r="AU11" i="59" s="1"/>
  <c r="AA7" i="59"/>
  <c r="AU7" i="59" s="1"/>
  <c r="U7" i="59"/>
  <c r="AB6" i="59"/>
  <c r="AV6" i="59" s="1"/>
  <c r="AA147" i="59"/>
  <c r="AU147" i="59" s="1"/>
  <c r="W145" i="59"/>
  <c r="AB58" i="59"/>
  <c r="AV58" i="59" s="1"/>
  <c r="X55" i="59"/>
  <c r="AA16" i="59"/>
  <c r="AU16" i="59" s="1"/>
  <c r="AQ446" i="59"/>
  <c r="AG446" i="59"/>
  <c r="AH426" i="59"/>
  <c r="AR426" i="59"/>
  <c r="X490" i="59"/>
  <c r="AA485" i="59"/>
  <c r="AU485" i="59" s="1"/>
  <c r="Z484" i="59"/>
  <c r="AJ484" i="59" s="1"/>
  <c r="AB480" i="59"/>
  <c r="AV480" i="59" s="1"/>
  <c r="V500" i="59"/>
  <c r="AP500" i="59" s="1"/>
  <c r="AA497" i="59"/>
  <c r="AU497" i="59" s="1"/>
  <c r="AA494" i="59"/>
  <c r="AU494" i="59" s="1"/>
  <c r="AB492" i="59"/>
  <c r="AV492" i="59" s="1"/>
  <c r="W492" i="59"/>
  <c r="AG492" i="59" s="1"/>
  <c r="AA490" i="59"/>
  <c r="AU490" i="59" s="1"/>
  <c r="V490" i="59"/>
  <c r="AP490" i="59" s="1"/>
  <c r="X488" i="59"/>
  <c r="Y485" i="59"/>
  <c r="X484" i="59"/>
  <c r="AA480" i="59"/>
  <c r="AU480" i="59" s="1"/>
  <c r="V480" i="59"/>
  <c r="AP480" i="59" s="1"/>
  <c r="Y477" i="59"/>
  <c r="W474" i="59"/>
  <c r="Z472" i="59"/>
  <c r="AJ472" i="59" s="1"/>
  <c r="V472" i="59"/>
  <c r="AP472" i="59" s="1"/>
  <c r="AA470" i="59"/>
  <c r="AU470" i="59" s="1"/>
  <c r="V470" i="59"/>
  <c r="AP470" i="59" s="1"/>
  <c r="X468" i="59"/>
  <c r="AH468" i="59" s="1"/>
  <c r="AB466" i="59"/>
  <c r="AV466" i="59" s="1"/>
  <c r="T466" i="59"/>
  <c r="AN466" i="59" s="1"/>
  <c r="AA461" i="59"/>
  <c r="AU461" i="59" s="1"/>
  <c r="AA460" i="59"/>
  <c r="AU460" i="59" s="1"/>
  <c r="Y457" i="59"/>
  <c r="AI457" i="59" s="1"/>
  <c r="AR456" i="59"/>
  <c r="AH454" i="59"/>
  <c r="Z454" i="59"/>
  <c r="AJ454" i="59" s="1"/>
  <c r="V452" i="59"/>
  <c r="AP452" i="59" s="1"/>
  <c r="AB450" i="59"/>
  <c r="AV450" i="59" s="1"/>
  <c r="AA504" i="59"/>
  <c r="AU504" i="59" s="1"/>
  <c r="AX504" i="59"/>
  <c r="Y504" i="59"/>
  <c r="AI504" i="59" s="1"/>
  <c r="W490" i="59"/>
  <c r="AA488" i="59"/>
  <c r="AU488" i="59" s="1"/>
  <c r="W480" i="59"/>
  <c r="W504" i="59"/>
  <c r="U504" i="59"/>
  <c r="AO504" i="59" s="1"/>
  <c r="X502" i="59"/>
  <c r="Y497" i="59"/>
  <c r="V494" i="59"/>
  <c r="AP494" i="59" s="1"/>
  <c r="AA493" i="59"/>
  <c r="AU493" i="59" s="1"/>
  <c r="AA492" i="59"/>
  <c r="AU492" i="59" s="1"/>
  <c r="V492" i="59"/>
  <c r="AP492" i="59" s="1"/>
  <c r="Z490" i="59"/>
  <c r="T490" i="59"/>
  <c r="AN490" i="59" s="1"/>
  <c r="V488" i="59"/>
  <c r="AP488" i="59" s="1"/>
  <c r="U485" i="59"/>
  <c r="AO485" i="59" s="1"/>
  <c r="W484" i="59"/>
  <c r="AG484" i="59" s="1"/>
  <c r="X482" i="59"/>
  <c r="Z480" i="59"/>
  <c r="AT480" i="59" s="1"/>
  <c r="T480" i="59"/>
  <c r="AN480" i="59" s="1"/>
  <c r="U477" i="59"/>
  <c r="AO477" i="59" s="1"/>
  <c r="AB474" i="59"/>
  <c r="AV474" i="59" s="1"/>
  <c r="T474" i="59"/>
  <c r="AN474" i="59" s="1"/>
  <c r="AA473" i="59"/>
  <c r="AU473" i="59" s="1"/>
  <c r="Y472" i="59"/>
  <c r="U472" i="59"/>
  <c r="AO472" i="59" s="1"/>
  <c r="Z470" i="59"/>
  <c r="T470" i="59"/>
  <c r="AN470" i="59" s="1"/>
  <c r="AA469" i="59"/>
  <c r="AU469" i="59" s="1"/>
  <c r="AB468" i="59"/>
  <c r="AV468" i="59" s="1"/>
  <c r="W468" i="59"/>
  <c r="AR466" i="59"/>
  <c r="W461" i="59"/>
  <c r="AQ461" i="59" s="1"/>
  <c r="X460" i="59"/>
  <c r="U457" i="59"/>
  <c r="AO457" i="59" s="1"/>
  <c r="U454" i="59"/>
  <c r="AO454" i="59" s="1"/>
  <c r="W454" i="59"/>
  <c r="AA452" i="59"/>
  <c r="AU452" i="59" s="1"/>
  <c r="U450" i="59"/>
  <c r="AO450" i="59" s="1"/>
  <c r="V450" i="59"/>
  <c r="AP450" i="59" s="1"/>
  <c r="AA450" i="59"/>
  <c r="AU450" i="59" s="1"/>
  <c r="V449" i="59"/>
  <c r="AP449" i="59" s="1"/>
  <c r="U449" i="59"/>
  <c r="AO449" i="59" s="1"/>
  <c r="AA449" i="59"/>
  <c r="AU449" i="59" s="1"/>
  <c r="AA446" i="59"/>
  <c r="AU446" i="59" s="1"/>
  <c r="AG351" i="59"/>
  <c r="AQ351" i="59"/>
  <c r="AG317" i="59"/>
  <c r="AQ317" i="59"/>
  <c r="AG315" i="59"/>
  <c r="AQ315" i="59"/>
  <c r="W473" i="59"/>
  <c r="AG473" i="59" s="1"/>
  <c r="AB472" i="59"/>
  <c r="AV472" i="59" s="1"/>
  <c r="X472" i="59"/>
  <c r="W469" i="59"/>
  <c r="AG469" i="59" s="1"/>
  <c r="W452" i="59"/>
  <c r="AG452" i="59" s="1"/>
  <c r="AB452" i="59"/>
  <c r="AV452" i="59" s="1"/>
  <c r="T447" i="59"/>
  <c r="AN447" i="59" s="1"/>
  <c r="U447" i="59"/>
  <c r="AO447" i="59" s="1"/>
  <c r="V439" i="59"/>
  <c r="AP439" i="59" s="1"/>
  <c r="U439" i="59"/>
  <c r="AA439" i="59"/>
  <c r="AU439" i="59" s="1"/>
  <c r="U426" i="59"/>
  <c r="AO426" i="59" s="1"/>
  <c r="T426" i="59"/>
  <c r="AN426" i="59" s="1"/>
  <c r="Z426" i="59"/>
  <c r="V426" i="59"/>
  <c r="AP426" i="59" s="1"/>
  <c r="AA426" i="59"/>
  <c r="AU426" i="59" s="1"/>
  <c r="W426" i="59"/>
  <c r="AB426" i="59"/>
  <c r="AV426" i="59" s="1"/>
  <c r="AG421" i="59"/>
  <c r="AQ421" i="59"/>
  <c r="AG328" i="59"/>
  <c r="AQ328" i="59"/>
  <c r="AG297" i="59"/>
  <c r="AQ297" i="59"/>
  <c r="X492" i="59"/>
  <c r="AB490" i="59"/>
  <c r="AV490" i="59" s="1"/>
  <c r="AR470" i="59"/>
  <c r="W470" i="59"/>
  <c r="AA457" i="59"/>
  <c r="AU457" i="59" s="1"/>
  <c r="X452" i="59"/>
  <c r="AR450" i="59"/>
  <c r="V446" i="59"/>
  <c r="AP446" i="59" s="1"/>
  <c r="U446" i="59"/>
  <c r="AO446" i="59" s="1"/>
  <c r="Y446" i="59"/>
  <c r="AI446" i="59" s="1"/>
  <c r="AA442" i="59"/>
  <c r="AU442" i="59" s="1"/>
  <c r="V442" i="59"/>
  <c r="AP442" i="59" s="1"/>
  <c r="U438" i="59"/>
  <c r="AO438" i="59" s="1"/>
  <c r="AA437" i="59"/>
  <c r="AU437" i="59" s="1"/>
  <c r="AR434" i="59"/>
  <c r="Z434" i="59"/>
  <c r="AJ434" i="59" s="1"/>
  <c r="T434" i="59"/>
  <c r="AN434" i="59" s="1"/>
  <c r="X423" i="59"/>
  <c r="AH423" i="59" s="1"/>
  <c r="V421" i="59"/>
  <c r="AP421" i="59" s="1"/>
  <c r="U419" i="59"/>
  <c r="AO419" i="59" s="1"/>
  <c r="Y418" i="59"/>
  <c r="AI418" i="59" s="1"/>
  <c r="AT417" i="59"/>
  <c r="V417" i="59"/>
  <c r="AP417" i="59" s="1"/>
  <c r="W416" i="59"/>
  <c r="AG416" i="59" s="1"/>
  <c r="AA415" i="59"/>
  <c r="AU415" i="59" s="1"/>
  <c r="Z414" i="59"/>
  <c r="V414" i="59"/>
  <c r="AP414" i="59" s="1"/>
  <c r="AB411" i="59"/>
  <c r="AV411" i="59" s="1"/>
  <c r="T411" i="59"/>
  <c r="AA410" i="59"/>
  <c r="AU410" i="59" s="1"/>
  <c r="T405" i="59"/>
  <c r="AN405" i="59" s="1"/>
  <c r="V405" i="59"/>
  <c r="AP405" i="59" s="1"/>
  <c r="AA405" i="59"/>
  <c r="AU405" i="59" s="1"/>
  <c r="T385" i="59"/>
  <c r="AN385" i="59" s="1"/>
  <c r="V385" i="59"/>
  <c r="AP385" i="59" s="1"/>
  <c r="Z385" i="59"/>
  <c r="AJ385" i="59" s="1"/>
  <c r="AA383" i="59"/>
  <c r="AU383" i="59" s="1"/>
  <c r="V375" i="59"/>
  <c r="AP375" i="59" s="1"/>
  <c r="W375" i="59"/>
  <c r="AB375" i="59"/>
  <c r="AV375" i="59" s="1"/>
  <c r="T375" i="59"/>
  <c r="AN375" i="59" s="1"/>
  <c r="Y375" i="59"/>
  <c r="AI375" i="59" s="1"/>
  <c r="T369" i="59"/>
  <c r="AN369" i="59" s="1"/>
  <c r="AA369" i="59"/>
  <c r="AU369" i="59" s="1"/>
  <c r="V369" i="59"/>
  <c r="AP369" i="59" s="1"/>
  <c r="AA366" i="59"/>
  <c r="AU366" i="59" s="1"/>
  <c r="T360" i="59"/>
  <c r="AN360" i="59" s="1"/>
  <c r="W360" i="59"/>
  <c r="U360" i="59"/>
  <c r="AO360" i="59" s="1"/>
  <c r="Z360" i="59"/>
  <c r="AJ360" i="59" s="1"/>
  <c r="AI352" i="59"/>
  <c r="AS352" i="59"/>
  <c r="T336" i="59"/>
  <c r="W336" i="59"/>
  <c r="U336" i="59"/>
  <c r="AO336" i="59" s="1"/>
  <c r="Z336" i="59"/>
  <c r="AA306" i="59"/>
  <c r="AU306" i="59" s="1"/>
  <c r="W306" i="59"/>
  <c r="AG306" i="59" s="1"/>
  <c r="AA305" i="59"/>
  <c r="AU305" i="59" s="1"/>
  <c r="Z301" i="59"/>
  <c r="AJ301" i="59" s="1"/>
  <c r="AA294" i="59"/>
  <c r="AU294" i="59" s="1"/>
  <c r="AG285" i="59"/>
  <c r="AQ285" i="59"/>
  <c r="U254" i="59"/>
  <c r="AO254" i="59" s="1"/>
  <c r="X254" i="59"/>
  <c r="AH254" i="59" s="1"/>
  <c r="AQ241" i="59"/>
  <c r="AG241" i="59"/>
  <c r="AI202" i="59"/>
  <c r="AS202" i="59"/>
  <c r="AG31" i="59"/>
  <c r="AQ31" i="59"/>
  <c r="W418" i="59"/>
  <c r="AG418" i="59" s="1"/>
  <c r="X415" i="59"/>
  <c r="AH415" i="59" s="1"/>
  <c r="Y414" i="59"/>
  <c r="AI414" i="59" s="1"/>
  <c r="U414" i="59"/>
  <c r="AO414" i="59" s="1"/>
  <c r="U410" i="59"/>
  <c r="AO410" i="59" s="1"/>
  <c r="W410" i="59"/>
  <c r="T395" i="59"/>
  <c r="AN395" i="59" s="1"/>
  <c r="W395" i="59"/>
  <c r="W392" i="59"/>
  <c r="AG392" i="59" s="1"/>
  <c r="AA392" i="59"/>
  <c r="AU392" i="59" s="1"/>
  <c r="V382" i="59"/>
  <c r="AP382" i="59" s="1"/>
  <c r="Z382" i="59"/>
  <c r="AT382" i="59" s="1"/>
  <c r="T382" i="59"/>
  <c r="AN382" i="59" s="1"/>
  <c r="X382" i="59"/>
  <c r="AH382" i="59" s="1"/>
  <c r="AB382" i="59"/>
  <c r="AV382" i="59" s="1"/>
  <c r="V379" i="59"/>
  <c r="AP379" i="59" s="1"/>
  <c r="X379" i="59"/>
  <c r="T379" i="59"/>
  <c r="AB379" i="59"/>
  <c r="AV379" i="59" s="1"/>
  <c r="AA365" i="59"/>
  <c r="AU365" i="59" s="1"/>
  <c r="W365" i="59"/>
  <c r="AQ365" i="59" s="1"/>
  <c r="T351" i="59"/>
  <c r="AN351" i="59" s="1"/>
  <c r="Z351" i="59"/>
  <c r="AT351" i="59" s="1"/>
  <c r="V351" i="59"/>
  <c r="AP351" i="59" s="1"/>
  <c r="Y345" i="59"/>
  <c r="AS345" i="59" s="1"/>
  <c r="U345" i="59"/>
  <c r="AO345" i="59" s="1"/>
  <c r="T344" i="59"/>
  <c r="AN344" i="59" s="1"/>
  <c r="Y344" i="59"/>
  <c r="U344" i="59"/>
  <c r="AO344" i="59" s="1"/>
  <c r="W338" i="59"/>
  <c r="AG338" i="59" s="1"/>
  <c r="AA338" i="59"/>
  <c r="AU338" i="59" s="1"/>
  <c r="T331" i="59"/>
  <c r="AN331" i="59" s="1"/>
  <c r="V331" i="59"/>
  <c r="AP331" i="59" s="1"/>
  <c r="AA331" i="59"/>
  <c r="AU331" i="59" s="1"/>
  <c r="T311" i="59"/>
  <c r="AN311" i="59" s="1"/>
  <c r="W311" i="59"/>
  <c r="T309" i="59"/>
  <c r="AN309" i="59" s="1"/>
  <c r="X309" i="59"/>
  <c r="AH309" i="59" s="1"/>
  <c r="AB309" i="59"/>
  <c r="AV309" i="59" s="1"/>
  <c r="V309" i="59"/>
  <c r="AP309" i="59" s="1"/>
  <c r="Z309" i="59"/>
  <c r="AJ309" i="59" s="1"/>
  <c r="V297" i="59"/>
  <c r="AP297" i="59" s="1"/>
  <c r="Y297" i="59"/>
  <c r="AI297" i="59" s="1"/>
  <c r="U297" i="59"/>
  <c r="AO297" i="59" s="1"/>
  <c r="AI265" i="59"/>
  <c r="AA239" i="59"/>
  <c r="AU239" i="59" s="1"/>
  <c r="W239" i="59"/>
  <c r="AG239" i="59" s="1"/>
  <c r="U229" i="59"/>
  <c r="AO229" i="59" s="1"/>
  <c r="Y229" i="59"/>
  <c r="AI229" i="59" s="1"/>
  <c r="V229" i="59"/>
  <c r="AP229" i="59" s="1"/>
  <c r="Z229" i="59"/>
  <c r="AJ229" i="59" s="1"/>
  <c r="T229" i="59"/>
  <c r="AN229" i="59" s="1"/>
  <c r="AB229" i="59"/>
  <c r="AV229" i="59" s="1"/>
  <c r="W229" i="59"/>
  <c r="X229" i="59"/>
  <c r="V211" i="59"/>
  <c r="AP211" i="59" s="1"/>
  <c r="U211" i="59"/>
  <c r="AO211" i="59" s="1"/>
  <c r="AA211" i="59"/>
  <c r="AU211" i="59" s="1"/>
  <c r="W211" i="59"/>
  <c r="AB211" i="59"/>
  <c r="AV211" i="59" s="1"/>
  <c r="T211" i="59"/>
  <c r="AN211" i="59" s="1"/>
  <c r="X211" i="59"/>
  <c r="AH211" i="59" s="1"/>
  <c r="Y211" i="59"/>
  <c r="V203" i="59"/>
  <c r="AP203" i="59" s="1"/>
  <c r="W203" i="59"/>
  <c r="AQ203" i="59" s="1"/>
  <c r="X203" i="59"/>
  <c r="T203" i="59"/>
  <c r="AN203" i="59" s="1"/>
  <c r="Y203" i="59"/>
  <c r="AI203" i="59" s="1"/>
  <c r="AB203" i="59"/>
  <c r="AV203" i="59" s="1"/>
  <c r="Y438" i="59"/>
  <c r="AI438" i="59" s="1"/>
  <c r="AB434" i="59"/>
  <c r="AV434" i="59" s="1"/>
  <c r="W434" i="59"/>
  <c r="Z429" i="59"/>
  <c r="X427" i="59"/>
  <c r="AH427" i="59" s="1"/>
  <c r="W422" i="59"/>
  <c r="AG422" i="59" s="1"/>
  <c r="Z421" i="59"/>
  <c r="AJ421" i="59" s="1"/>
  <c r="AA419" i="59"/>
  <c r="AU419" i="59" s="1"/>
  <c r="U418" i="59"/>
  <c r="AO418" i="59" s="1"/>
  <c r="AA417" i="59"/>
  <c r="AU417" i="59" s="1"/>
  <c r="U415" i="59"/>
  <c r="AO415" i="59" s="1"/>
  <c r="AB414" i="59"/>
  <c r="AV414" i="59" s="1"/>
  <c r="X414" i="59"/>
  <c r="X411" i="59"/>
  <c r="X410" i="59"/>
  <c r="AH410" i="59" s="1"/>
  <c r="W408" i="59"/>
  <c r="AG408" i="59" s="1"/>
  <c r="AA408" i="59"/>
  <c r="AU408" i="59" s="1"/>
  <c r="V399" i="59"/>
  <c r="AP399" i="59" s="1"/>
  <c r="AA399" i="59"/>
  <c r="AU399" i="59" s="1"/>
  <c r="U399" i="59"/>
  <c r="AO399" i="59" s="1"/>
  <c r="AA393" i="59"/>
  <c r="AU393" i="59" s="1"/>
  <c r="AA385" i="59"/>
  <c r="AU385" i="59" s="1"/>
  <c r="Y382" i="59"/>
  <c r="AI382" i="59" s="1"/>
  <c r="AA377" i="59"/>
  <c r="AU377" i="59" s="1"/>
  <c r="X375" i="59"/>
  <c r="AH375" i="59" s="1"/>
  <c r="Y360" i="59"/>
  <c r="AI360" i="59" s="1"/>
  <c r="U341" i="59"/>
  <c r="AO341" i="59" s="1"/>
  <c r="T341" i="59"/>
  <c r="AN341" i="59" s="1"/>
  <c r="Z341" i="59"/>
  <c r="W341" i="59"/>
  <c r="AB341" i="59"/>
  <c r="AV341" i="59" s="1"/>
  <c r="T340" i="59"/>
  <c r="AN340" i="59" s="1"/>
  <c r="V340" i="59"/>
  <c r="AP340" i="59" s="1"/>
  <c r="AA340" i="59"/>
  <c r="AU340" i="59" s="1"/>
  <c r="T332" i="59"/>
  <c r="AN332" i="59" s="1"/>
  <c r="W332" i="59"/>
  <c r="AG332" i="59" s="1"/>
  <c r="U332" i="59"/>
  <c r="AO332" i="59" s="1"/>
  <c r="Z332" i="59"/>
  <c r="T323" i="59"/>
  <c r="AN323" i="59" s="1"/>
  <c r="W323" i="59"/>
  <c r="AQ323" i="59" s="1"/>
  <c r="AG313" i="59"/>
  <c r="Y309" i="59"/>
  <c r="AA302" i="59"/>
  <c r="AU302" i="59" s="1"/>
  <c r="W302" i="59"/>
  <c r="AG302" i="59" s="1"/>
  <c r="AS293" i="59"/>
  <c r="V293" i="59"/>
  <c r="AP293" i="59" s="1"/>
  <c r="Z293" i="59"/>
  <c r="AJ293" i="59" s="1"/>
  <c r="T293" i="59"/>
  <c r="AN293" i="59" s="1"/>
  <c r="X293" i="59"/>
  <c r="AH293" i="59" s="1"/>
  <c r="AB293" i="59"/>
  <c r="AV293" i="59" s="1"/>
  <c r="AA290" i="59"/>
  <c r="AU290" i="59" s="1"/>
  <c r="W290" i="59"/>
  <c r="AG290" i="59" s="1"/>
  <c r="T279" i="59"/>
  <c r="AN279" i="59" s="1"/>
  <c r="W279" i="59"/>
  <c r="V279" i="59"/>
  <c r="AP279" i="59" s="1"/>
  <c r="AA279" i="59"/>
  <c r="AU279" i="59" s="1"/>
  <c r="Z405" i="59"/>
  <c r="AJ405" i="59" s="1"/>
  <c r="AA400" i="59"/>
  <c r="AU400" i="59" s="1"/>
  <c r="W400" i="59"/>
  <c r="AG400" i="59" s="1"/>
  <c r="AG393" i="59"/>
  <c r="AQ393" i="59"/>
  <c r="V391" i="59"/>
  <c r="AP391" i="59" s="1"/>
  <c r="W391" i="59"/>
  <c r="AB391" i="59"/>
  <c r="AV391" i="59" s="1"/>
  <c r="T391" i="59"/>
  <c r="AN391" i="59" s="1"/>
  <c r="Y391" i="59"/>
  <c r="AI391" i="59" s="1"/>
  <c r="W385" i="59"/>
  <c r="AG385" i="59" s="1"/>
  <c r="W382" i="59"/>
  <c r="Y379" i="59"/>
  <c r="AI379" i="59" s="1"/>
  <c r="AG377" i="59"/>
  <c r="AQ377" i="59"/>
  <c r="U375" i="59"/>
  <c r="AO375" i="59" s="1"/>
  <c r="Z369" i="59"/>
  <c r="AA368" i="59"/>
  <c r="AU368" i="59" s="1"/>
  <c r="U366" i="59"/>
  <c r="AO366" i="59" s="1"/>
  <c r="W366" i="59"/>
  <c r="AB366" i="59"/>
  <c r="AV366" i="59" s="1"/>
  <c r="T366" i="59"/>
  <c r="AN366" i="59" s="1"/>
  <c r="Z366" i="59"/>
  <c r="AJ366" i="59" s="1"/>
  <c r="V360" i="59"/>
  <c r="AP360" i="59" s="1"/>
  <c r="AG359" i="59"/>
  <c r="AQ359" i="59"/>
  <c r="V356" i="59"/>
  <c r="AP356" i="59" s="1"/>
  <c r="AA356" i="59"/>
  <c r="AU356" i="59" s="1"/>
  <c r="AA351" i="59"/>
  <c r="AU351" i="59" s="1"/>
  <c r="AA345" i="59"/>
  <c r="AU345" i="59" s="1"/>
  <c r="Z344" i="59"/>
  <c r="T335" i="59"/>
  <c r="AN335" i="59" s="1"/>
  <c r="V335" i="59"/>
  <c r="AP335" i="59" s="1"/>
  <c r="AA335" i="59"/>
  <c r="AU335" i="59" s="1"/>
  <c r="T328" i="59"/>
  <c r="AN328" i="59" s="1"/>
  <c r="U328" i="59"/>
  <c r="AO328" i="59" s="1"/>
  <c r="Y328" i="59"/>
  <c r="AI328" i="59" s="1"/>
  <c r="V317" i="59"/>
  <c r="AP317" i="59" s="1"/>
  <c r="U317" i="59"/>
  <c r="AO317" i="59" s="1"/>
  <c r="Y317" i="59"/>
  <c r="AI317" i="59" s="1"/>
  <c r="T315" i="59"/>
  <c r="AN315" i="59" s="1"/>
  <c r="Z315" i="59"/>
  <c r="AJ315" i="59" s="1"/>
  <c r="V315" i="59"/>
  <c r="AP315" i="59" s="1"/>
  <c r="W309" i="59"/>
  <c r="U305" i="59"/>
  <c r="AO305" i="59" s="1"/>
  <c r="T305" i="59"/>
  <c r="AN305" i="59" s="1"/>
  <c r="Z305" i="59"/>
  <c r="AJ305" i="59" s="1"/>
  <c r="W305" i="59"/>
  <c r="AB305" i="59"/>
  <c r="AV305" i="59" s="1"/>
  <c r="U301" i="59"/>
  <c r="AO301" i="59" s="1"/>
  <c r="W301" i="59"/>
  <c r="AA301" i="59"/>
  <c r="AU301" i="59" s="1"/>
  <c r="T301" i="59"/>
  <c r="AN301" i="59" s="1"/>
  <c r="Y301" i="59"/>
  <c r="T300" i="59"/>
  <c r="AA300" i="59"/>
  <c r="AU300" i="59" s="1"/>
  <c r="V300" i="59"/>
  <c r="AP300" i="59" s="1"/>
  <c r="AA297" i="59"/>
  <c r="AU297" i="59" s="1"/>
  <c r="AA278" i="59"/>
  <c r="AU278" i="59" s="1"/>
  <c r="W278" i="59"/>
  <c r="AG278" i="59" s="1"/>
  <c r="U277" i="59"/>
  <c r="AO277" i="59" s="1"/>
  <c r="V277" i="59"/>
  <c r="AP277" i="59" s="1"/>
  <c r="AA277" i="59"/>
  <c r="AU277" i="59" s="1"/>
  <c r="W277" i="59"/>
  <c r="AB277" i="59"/>
  <c r="AV277" i="59" s="1"/>
  <c r="Z277" i="59"/>
  <c r="AJ277" i="59" s="1"/>
  <c r="T277" i="59"/>
  <c r="AN277" i="59" s="1"/>
  <c r="AR215" i="59"/>
  <c r="AR195" i="59"/>
  <c r="V187" i="59"/>
  <c r="AP187" i="59" s="1"/>
  <c r="W187" i="59"/>
  <c r="AQ187" i="59" s="1"/>
  <c r="X187" i="59"/>
  <c r="T187" i="59"/>
  <c r="AN187" i="59" s="1"/>
  <c r="Y187" i="59"/>
  <c r="AI187" i="59" s="1"/>
  <c r="AB187" i="59"/>
  <c r="AV187" i="59" s="1"/>
  <c r="U178" i="59"/>
  <c r="AO178" i="59" s="1"/>
  <c r="T178" i="59"/>
  <c r="AN178" i="59" s="1"/>
  <c r="X178" i="59"/>
  <c r="Y178" i="59"/>
  <c r="AI178" i="59" s="1"/>
  <c r="AA178" i="59"/>
  <c r="AU178" i="59" s="1"/>
  <c r="AA407" i="59"/>
  <c r="AU407" i="59" s="1"/>
  <c r="U407" i="59"/>
  <c r="AO407" i="59" s="1"/>
  <c r="W401" i="59"/>
  <c r="AA394" i="59"/>
  <c r="AU394" i="59" s="1"/>
  <c r="V394" i="59"/>
  <c r="AP394" i="59" s="1"/>
  <c r="AA378" i="59"/>
  <c r="AU378" i="59" s="1"/>
  <c r="V378" i="59"/>
  <c r="AP378" i="59" s="1"/>
  <c r="Y374" i="59"/>
  <c r="AI374" i="59" s="1"/>
  <c r="AA357" i="59"/>
  <c r="AU357" i="59" s="1"/>
  <c r="V357" i="59"/>
  <c r="AP357" i="59" s="1"/>
  <c r="AS348" i="59"/>
  <c r="AA348" i="59"/>
  <c r="AU348" i="59" s="1"/>
  <c r="V348" i="59"/>
  <c r="AP348" i="59" s="1"/>
  <c r="W343" i="59"/>
  <c r="Y329" i="59"/>
  <c r="AA325" i="59"/>
  <c r="AU325" i="59" s="1"/>
  <c r="V325" i="59"/>
  <c r="AP325" i="59" s="1"/>
  <c r="AA313" i="59"/>
  <c r="AU313" i="59" s="1"/>
  <c r="V313" i="59"/>
  <c r="AP313" i="59" s="1"/>
  <c r="Z307" i="59"/>
  <c r="AJ307" i="59" s="1"/>
  <c r="AA303" i="59"/>
  <c r="AU303" i="59" s="1"/>
  <c r="AA285" i="59"/>
  <c r="AU285" i="59" s="1"/>
  <c r="T280" i="59"/>
  <c r="U280" i="59"/>
  <c r="AO280" i="59" s="1"/>
  <c r="AQ273" i="59"/>
  <c r="U273" i="59"/>
  <c r="AO273" i="59" s="1"/>
  <c r="Y273" i="59"/>
  <c r="V273" i="59"/>
  <c r="AP273" i="59" s="1"/>
  <c r="Z273" i="59"/>
  <c r="U271" i="59"/>
  <c r="AO271" i="59" s="1"/>
  <c r="X271" i="59"/>
  <c r="AA271" i="59"/>
  <c r="AU271" i="59" s="1"/>
  <c r="V264" i="59"/>
  <c r="AP264" i="59" s="1"/>
  <c r="U264" i="59"/>
  <c r="AO264" i="59" s="1"/>
  <c r="Y264" i="59"/>
  <c r="AI264" i="59" s="1"/>
  <c r="U262" i="59"/>
  <c r="AO262" i="59" s="1"/>
  <c r="W262" i="59"/>
  <c r="X262" i="59"/>
  <c r="AH262" i="59" s="1"/>
  <c r="U261" i="59"/>
  <c r="AO261" i="59" s="1"/>
  <c r="V261" i="59"/>
  <c r="AP261" i="59" s="1"/>
  <c r="AA261" i="59"/>
  <c r="AU261" i="59" s="1"/>
  <c r="W261" i="59"/>
  <c r="AB261" i="59"/>
  <c r="AV261" i="59" s="1"/>
  <c r="AG243" i="59"/>
  <c r="AQ243" i="59"/>
  <c r="AB241" i="59"/>
  <c r="AV241" i="59" s="1"/>
  <c r="V221" i="59"/>
  <c r="AP221" i="59" s="1"/>
  <c r="Y221" i="59"/>
  <c r="AI221" i="59" s="1"/>
  <c r="Z221" i="59"/>
  <c r="AJ221" i="59" s="1"/>
  <c r="V215" i="59"/>
  <c r="AP215" i="59" s="1"/>
  <c r="T215" i="59"/>
  <c r="AN215" i="59" s="1"/>
  <c r="AB215" i="59"/>
  <c r="AV215" i="59" s="1"/>
  <c r="W215" i="59"/>
  <c r="AQ215" i="59" s="1"/>
  <c r="U210" i="59"/>
  <c r="AO210" i="59" s="1"/>
  <c r="T210" i="59"/>
  <c r="AN210" i="59" s="1"/>
  <c r="Z210" i="59"/>
  <c r="AJ210" i="59" s="1"/>
  <c r="V210" i="59"/>
  <c r="AP210" i="59" s="1"/>
  <c r="AA210" i="59"/>
  <c r="AU210" i="59" s="1"/>
  <c r="X191" i="59"/>
  <c r="AH191" i="59" s="1"/>
  <c r="AA191" i="59"/>
  <c r="AU191" i="59" s="1"/>
  <c r="AA182" i="59"/>
  <c r="AU182" i="59" s="1"/>
  <c r="W182" i="59"/>
  <c r="AG182" i="59" s="1"/>
  <c r="U153" i="59"/>
  <c r="AO153" i="59" s="1"/>
  <c r="T153" i="59"/>
  <c r="AN153" i="59" s="1"/>
  <c r="Z153" i="59"/>
  <c r="AJ153" i="59" s="1"/>
  <c r="V153" i="59"/>
  <c r="AP153" i="59" s="1"/>
  <c r="AA153" i="59"/>
  <c r="AU153" i="59" s="1"/>
  <c r="W153" i="59"/>
  <c r="AB153" i="59"/>
  <c r="AV153" i="59" s="1"/>
  <c r="X153" i="59"/>
  <c r="AR153" i="59" s="1"/>
  <c r="T57" i="59"/>
  <c r="AN57" i="59" s="1"/>
  <c r="V57" i="59"/>
  <c r="AP57" i="59" s="1"/>
  <c r="W57" i="59"/>
  <c r="AG57" i="59" s="1"/>
  <c r="Z57" i="59"/>
  <c r="AA57" i="59"/>
  <c r="AU57" i="59" s="1"/>
  <c r="AG53" i="59"/>
  <c r="AQ53" i="59"/>
  <c r="T244" i="59"/>
  <c r="AN244" i="59" s="1"/>
  <c r="Z244" i="59"/>
  <c r="AJ244" i="59" s="1"/>
  <c r="AA244" i="59"/>
  <c r="AU244" i="59" s="1"/>
  <c r="U241" i="59"/>
  <c r="AO241" i="59" s="1"/>
  <c r="Y241" i="59"/>
  <c r="V241" i="59"/>
  <c r="AP241" i="59" s="1"/>
  <c r="Z241" i="59"/>
  <c r="AJ241" i="59" s="1"/>
  <c r="AA236" i="59"/>
  <c r="AU236" i="59" s="1"/>
  <c r="W236" i="59"/>
  <c r="AQ236" i="59" s="1"/>
  <c r="V225" i="59"/>
  <c r="AP225" i="59" s="1"/>
  <c r="W225" i="59"/>
  <c r="AG225" i="59" s="1"/>
  <c r="Y225" i="59"/>
  <c r="AI225" i="59" s="1"/>
  <c r="AA212" i="59"/>
  <c r="AU212" i="59" s="1"/>
  <c r="W212" i="59"/>
  <c r="AG212" i="59" s="1"/>
  <c r="AB212" i="59"/>
  <c r="AV212" i="59" s="1"/>
  <c r="U208" i="59"/>
  <c r="AO208" i="59" s="1"/>
  <c r="W208" i="59"/>
  <c r="AG208" i="59" s="1"/>
  <c r="AA208" i="59"/>
  <c r="AU208" i="59" s="1"/>
  <c r="V132" i="59"/>
  <c r="AP132" i="59" s="1"/>
  <c r="U132" i="59"/>
  <c r="AO132" i="59" s="1"/>
  <c r="W132" i="59"/>
  <c r="AQ132" i="59" s="1"/>
  <c r="Y132" i="59"/>
  <c r="AS132" i="59" s="1"/>
  <c r="AA132" i="59"/>
  <c r="AU132" i="59" s="1"/>
  <c r="Y361" i="59"/>
  <c r="Y320" i="59"/>
  <c r="AI320" i="59" s="1"/>
  <c r="W316" i="59"/>
  <c r="AA296" i="59"/>
  <c r="AU296" i="59" s="1"/>
  <c r="V296" i="59"/>
  <c r="AP296" i="59" s="1"/>
  <c r="T288" i="59"/>
  <c r="AN288" i="59" s="1"/>
  <c r="Y288" i="59"/>
  <c r="T285" i="59"/>
  <c r="AN285" i="59" s="1"/>
  <c r="X285" i="59"/>
  <c r="AH285" i="59" s="1"/>
  <c r="AB285" i="59"/>
  <c r="AV285" i="59" s="1"/>
  <c r="V260" i="59"/>
  <c r="AP260" i="59" s="1"/>
  <c r="Y260" i="59"/>
  <c r="AS260" i="59" s="1"/>
  <c r="Z260" i="59"/>
  <c r="AJ260" i="59" s="1"/>
  <c r="W256" i="59"/>
  <c r="AG256" i="59" s="1"/>
  <c r="AA256" i="59"/>
  <c r="AU256" i="59" s="1"/>
  <c r="U253" i="59"/>
  <c r="AO253" i="59" s="1"/>
  <c r="AA253" i="59"/>
  <c r="AU253" i="59" s="1"/>
  <c r="X241" i="59"/>
  <c r="AH241" i="59" s="1"/>
  <c r="U237" i="59"/>
  <c r="T237" i="59"/>
  <c r="AN237" i="59" s="1"/>
  <c r="Z237" i="59"/>
  <c r="AJ237" i="59" s="1"/>
  <c r="V237" i="59"/>
  <c r="AP237" i="59" s="1"/>
  <c r="AA237" i="59"/>
  <c r="AU237" i="59" s="1"/>
  <c r="V234" i="59"/>
  <c r="AP234" i="59" s="1"/>
  <c r="U234" i="59"/>
  <c r="AO234" i="59" s="1"/>
  <c r="X234" i="59"/>
  <c r="AH234" i="59" s="1"/>
  <c r="AA221" i="59"/>
  <c r="AU221" i="59" s="1"/>
  <c r="Y215" i="59"/>
  <c r="AI215" i="59" s="1"/>
  <c r="V195" i="59"/>
  <c r="AP195" i="59" s="1"/>
  <c r="T195" i="59"/>
  <c r="AN195" i="59" s="1"/>
  <c r="Y195" i="59"/>
  <c r="AI195" i="59" s="1"/>
  <c r="U195" i="59"/>
  <c r="AO195" i="59" s="1"/>
  <c r="AA195" i="59"/>
  <c r="AU195" i="59" s="1"/>
  <c r="U190" i="59"/>
  <c r="AO190" i="59" s="1"/>
  <c r="W190" i="59"/>
  <c r="AS186" i="59"/>
  <c r="T139" i="59"/>
  <c r="AN139" i="59" s="1"/>
  <c r="V139" i="59"/>
  <c r="AP139" i="59" s="1"/>
  <c r="Z139" i="59"/>
  <c r="AJ139" i="59" s="1"/>
  <c r="AA139" i="59"/>
  <c r="AU139" i="59" s="1"/>
  <c r="AG125" i="59"/>
  <c r="AQ125" i="59"/>
  <c r="T116" i="59"/>
  <c r="AN116" i="59" s="1"/>
  <c r="V116" i="59"/>
  <c r="AP116" i="59" s="1"/>
  <c r="Y116" i="59"/>
  <c r="AI116" i="59" s="1"/>
  <c r="AA116" i="59"/>
  <c r="AU116" i="59" s="1"/>
  <c r="T172" i="59"/>
  <c r="AN172" i="59" s="1"/>
  <c r="Y172" i="59"/>
  <c r="AI172" i="59" s="1"/>
  <c r="U165" i="59"/>
  <c r="AO165" i="59" s="1"/>
  <c r="T165" i="59"/>
  <c r="AN165" i="59" s="1"/>
  <c r="Z165" i="59"/>
  <c r="AJ165" i="59" s="1"/>
  <c r="V165" i="59"/>
  <c r="AP165" i="59" s="1"/>
  <c r="W165" i="59"/>
  <c r="AB165" i="59"/>
  <c r="AV165" i="59" s="1"/>
  <c r="T156" i="59"/>
  <c r="AN156" i="59" s="1"/>
  <c r="V156" i="59"/>
  <c r="AP156" i="59" s="1"/>
  <c r="Y156" i="59"/>
  <c r="AA156" i="59"/>
  <c r="AU156" i="59" s="1"/>
  <c r="W108" i="59"/>
  <c r="AG108" i="59" s="1"/>
  <c r="AA108" i="59"/>
  <c r="AU108" i="59" s="1"/>
  <c r="AR45" i="59"/>
  <c r="AH45" i="59"/>
  <c r="U17" i="59"/>
  <c r="AO17" i="59" s="1"/>
  <c r="AA17" i="59"/>
  <c r="AU17" i="59" s="1"/>
  <c r="V232" i="59"/>
  <c r="AP232" i="59" s="1"/>
  <c r="W231" i="59"/>
  <c r="W228" i="59"/>
  <c r="AG228" i="59" s="1"/>
  <c r="U226" i="59"/>
  <c r="AO226" i="59" s="1"/>
  <c r="U219" i="59"/>
  <c r="AO219" i="59" s="1"/>
  <c r="W217" i="59"/>
  <c r="X216" i="59"/>
  <c r="AR216" i="59" s="1"/>
  <c r="AA214" i="59"/>
  <c r="AU214" i="59" s="1"/>
  <c r="U207" i="59"/>
  <c r="AO207" i="59" s="1"/>
  <c r="U161" i="59"/>
  <c r="AO161" i="59" s="1"/>
  <c r="T161" i="59"/>
  <c r="AN161" i="59" s="1"/>
  <c r="Z161" i="59"/>
  <c r="AJ161" i="59" s="1"/>
  <c r="V161" i="59"/>
  <c r="AP161" i="59" s="1"/>
  <c r="AA161" i="59"/>
  <c r="AU161" i="59" s="1"/>
  <c r="W161" i="59"/>
  <c r="AB161" i="59"/>
  <c r="AV161" i="59" s="1"/>
  <c r="AA44" i="59"/>
  <c r="AU44" i="59" s="1"/>
  <c r="W44" i="59"/>
  <c r="AQ44" i="59" s="1"/>
  <c r="AG19" i="59"/>
  <c r="Y276" i="59"/>
  <c r="AI276" i="59" s="1"/>
  <c r="AA272" i="59"/>
  <c r="AU272" i="59" s="1"/>
  <c r="AB269" i="59"/>
  <c r="AV269" i="59" s="1"/>
  <c r="W269" i="59"/>
  <c r="X258" i="59"/>
  <c r="AH258" i="59" s="1"/>
  <c r="Z249" i="59"/>
  <c r="AJ249" i="59" s="1"/>
  <c r="Z224" i="59"/>
  <c r="AA199" i="59"/>
  <c r="AU199" i="59" s="1"/>
  <c r="AA196" i="59"/>
  <c r="AU196" i="59" s="1"/>
  <c r="AB194" i="59"/>
  <c r="AV194" i="59" s="1"/>
  <c r="W194" i="59"/>
  <c r="X180" i="59"/>
  <c r="AH180" i="59" s="1"/>
  <c r="W176" i="59"/>
  <c r="AG176" i="59" s="1"/>
  <c r="AA172" i="59"/>
  <c r="AU172" i="59" s="1"/>
  <c r="AA171" i="59"/>
  <c r="AU171" i="59" s="1"/>
  <c r="W171" i="59"/>
  <c r="AG171" i="59" s="1"/>
  <c r="AQ169" i="59"/>
  <c r="AA165" i="59"/>
  <c r="AU165" i="59" s="1"/>
  <c r="T164" i="59"/>
  <c r="AN164" i="59" s="1"/>
  <c r="V164" i="59"/>
  <c r="AP164" i="59" s="1"/>
  <c r="Y164" i="59"/>
  <c r="AA164" i="59"/>
  <c r="AU164" i="59" s="1"/>
  <c r="U157" i="59"/>
  <c r="AO157" i="59" s="1"/>
  <c r="T157" i="59"/>
  <c r="AN157" i="59" s="1"/>
  <c r="Z157" i="59"/>
  <c r="AJ157" i="59" s="1"/>
  <c r="V157" i="59"/>
  <c r="AP157" i="59" s="1"/>
  <c r="AA157" i="59"/>
  <c r="AU157" i="59" s="1"/>
  <c r="W157" i="59"/>
  <c r="AB157" i="59"/>
  <c r="AV157" i="59" s="1"/>
  <c r="T151" i="59"/>
  <c r="AN151" i="59" s="1"/>
  <c r="V151" i="59"/>
  <c r="AP151" i="59" s="1"/>
  <c r="Z151" i="59"/>
  <c r="AJ151" i="59" s="1"/>
  <c r="AA151" i="59"/>
  <c r="AU151" i="59" s="1"/>
  <c r="T125" i="59"/>
  <c r="X125" i="59"/>
  <c r="AH125" i="59" s="1"/>
  <c r="AB125" i="59"/>
  <c r="AV125" i="59" s="1"/>
  <c r="U125" i="59"/>
  <c r="AO125" i="59" s="1"/>
  <c r="Y125" i="59"/>
  <c r="AI125" i="59" s="1"/>
  <c r="V125" i="59"/>
  <c r="AP125" i="59" s="1"/>
  <c r="Z125" i="59"/>
  <c r="AJ125" i="59" s="1"/>
  <c r="V85" i="59"/>
  <c r="AP85" i="59" s="1"/>
  <c r="U85" i="59"/>
  <c r="AO85" i="59" s="1"/>
  <c r="Y85" i="59"/>
  <c r="AI85" i="59" s="1"/>
  <c r="AA85" i="59"/>
  <c r="AU85" i="59" s="1"/>
  <c r="AA169" i="59"/>
  <c r="AU169" i="59" s="1"/>
  <c r="V169" i="59"/>
  <c r="AP169" i="59" s="1"/>
  <c r="Z149" i="59"/>
  <c r="AT149" i="59" s="1"/>
  <c r="T149" i="59"/>
  <c r="AN149" i="59" s="1"/>
  <c r="V148" i="59"/>
  <c r="AP148" i="59" s="1"/>
  <c r="W147" i="59"/>
  <c r="Z145" i="59"/>
  <c r="AJ145" i="59" s="1"/>
  <c r="T145" i="59"/>
  <c r="AN145" i="59" s="1"/>
  <c r="Z143" i="59"/>
  <c r="AJ143" i="59" s="1"/>
  <c r="Z141" i="59"/>
  <c r="AT141" i="59" s="1"/>
  <c r="T141" i="59"/>
  <c r="AN141" i="59" s="1"/>
  <c r="V140" i="59"/>
  <c r="AP140" i="59" s="1"/>
  <c r="AA137" i="59"/>
  <c r="AU137" i="59" s="1"/>
  <c r="V137" i="59"/>
  <c r="AP137" i="59" s="1"/>
  <c r="V135" i="59"/>
  <c r="AP135" i="59" s="1"/>
  <c r="AA131" i="59"/>
  <c r="AU131" i="59" s="1"/>
  <c r="V131" i="59"/>
  <c r="AP131" i="59" s="1"/>
  <c r="AB129" i="59"/>
  <c r="AV129" i="59" s="1"/>
  <c r="X129" i="59"/>
  <c r="AH129" i="59" s="1"/>
  <c r="V128" i="59"/>
  <c r="AP128" i="59" s="1"/>
  <c r="W126" i="59"/>
  <c r="AG126" i="59" s="1"/>
  <c r="AA123" i="59"/>
  <c r="AU123" i="59" s="1"/>
  <c r="W122" i="59"/>
  <c r="AG122" i="59" s="1"/>
  <c r="T109" i="59"/>
  <c r="AN109" i="59" s="1"/>
  <c r="Y109" i="59"/>
  <c r="AI109" i="59" s="1"/>
  <c r="W109" i="59"/>
  <c r="AB109" i="59"/>
  <c r="AV109" i="59" s="1"/>
  <c r="W78" i="59"/>
  <c r="AG78" i="59" s="1"/>
  <c r="U78" i="59"/>
  <c r="AO78" i="59" s="1"/>
  <c r="Y78" i="59"/>
  <c r="AS78" i="59" s="1"/>
  <c r="AA78" i="59"/>
  <c r="AU78" i="59" s="1"/>
  <c r="AH49" i="59"/>
  <c r="AR49" i="59"/>
  <c r="T39" i="59"/>
  <c r="AN39" i="59" s="1"/>
  <c r="X39" i="59"/>
  <c r="AH39" i="59" s="1"/>
  <c r="AB39" i="59"/>
  <c r="AV39" i="59" s="1"/>
  <c r="U39" i="59"/>
  <c r="AO39" i="59" s="1"/>
  <c r="Y39" i="59"/>
  <c r="V39" i="59"/>
  <c r="AP39" i="59" s="1"/>
  <c r="Z39" i="59"/>
  <c r="AT39" i="59" s="1"/>
  <c r="V147" i="59"/>
  <c r="AP147" i="59" s="1"/>
  <c r="V143" i="59"/>
  <c r="AP143" i="59" s="1"/>
  <c r="Z137" i="59"/>
  <c r="AJ137" i="59" s="1"/>
  <c r="T137" i="59"/>
  <c r="AN137" i="59" s="1"/>
  <c r="Z131" i="59"/>
  <c r="AJ131" i="59" s="1"/>
  <c r="T131" i="59"/>
  <c r="AN131" i="59" s="1"/>
  <c r="AB126" i="59"/>
  <c r="AV126" i="59" s="1"/>
  <c r="T126" i="59"/>
  <c r="AN126" i="59" s="1"/>
  <c r="Y124" i="59"/>
  <c r="V123" i="59"/>
  <c r="AP123" i="59" s="1"/>
  <c r="W115" i="59"/>
  <c r="AG115" i="59" s="1"/>
  <c r="V103" i="59"/>
  <c r="AP103" i="59" s="1"/>
  <c r="Z103" i="59"/>
  <c r="AJ103" i="59" s="1"/>
  <c r="V76" i="59"/>
  <c r="AP76" i="59" s="1"/>
  <c r="U76" i="59"/>
  <c r="AO76" i="59" s="1"/>
  <c r="Y76" i="59"/>
  <c r="AI76" i="59" s="1"/>
  <c r="AA76" i="59"/>
  <c r="AU76" i="59" s="1"/>
  <c r="T53" i="59"/>
  <c r="X53" i="59"/>
  <c r="AB53" i="59"/>
  <c r="AV53" i="59" s="1"/>
  <c r="U53" i="59"/>
  <c r="AO53" i="59" s="1"/>
  <c r="Y53" i="59"/>
  <c r="AI53" i="59" s="1"/>
  <c r="V53" i="59"/>
  <c r="AP53" i="59" s="1"/>
  <c r="Z53" i="59"/>
  <c r="AT53" i="59" s="1"/>
  <c r="U28" i="59"/>
  <c r="AO28" i="59" s="1"/>
  <c r="T28" i="59"/>
  <c r="AN28" i="59" s="1"/>
  <c r="Z28" i="59"/>
  <c r="AJ28" i="59" s="1"/>
  <c r="V28" i="59"/>
  <c r="AP28" i="59" s="1"/>
  <c r="AA28" i="59"/>
  <c r="AU28" i="59" s="1"/>
  <c r="W28" i="59"/>
  <c r="AB28" i="59"/>
  <c r="AV28" i="59" s="1"/>
  <c r="AG98" i="59"/>
  <c r="AQ98" i="59"/>
  <c r="AH96" i="59"/>
  <c r="AR96" i="59"/>
  <c r="W69" i="59"/>
  <c r="AA69" i="59"/>
  <c r="AU69" i="59" s="1"/>
  <c r="U45" i="59"/>
  <c r="AO45" i="59" s="1"/>
  <c r="T45" i="59"/>
  <c r="AN45" i="59" s="1"/>
  <c r="Z45" i="59"/>
  <c r="AJ45" i="59" s="1"/>
  <c r="V45" i="59"/>
  <c r="AP45" i="59" s="1"/>
  <c r="AA45" i="59"/>
  <c r="AU45" i="59" s="1"/>
  <c r="W45" i="59"/>
  <c r="AB45" i="59"/>
  <c r="AV45" i="59" s="1"/>
  <c r="T35" i="59"/>
  <c r="AN35" i="59" s="1"/>
  <c r="AB35" i="59"/>
  <c r="AV35" i="59" s="1"/>
  <c r="W35" i="59"/>
  <c r="X35" i="59"/>
  <c r="T27" i="59"/>
  <c r="AN27" i="59" s="1"/>
  <c r="V27" i="59"/>
  <c r="AP27" i="59" s="1"/>
  <c r="Y27" i="59"/>
  <c r="AI27" i="59" s="1"/>
  <c r="AA27" i="59"/>
  <c r="AU27" i="59" s="1"/>
  <c r="T18" i="59"/>
  <c r="X18" i="59"/>
  <c r="AH18" i="59" s="1"/>
  <c r="AB18" i="59"/>
  <c r="AV18" i="59" s="1"/>
  <c r="U18" i="59"/>
  <c r="AO18" i="59" s="1"/>
  <c r="Y18" i="59"/>
  <c r="AI18" i="59" s="1"/>
  <c r="V18" i="59"/>
  <c r="AP18" i="59" s="1"/>
  <c r="Z18" i="59"/>
  <c r="Y107" i="59"/>
  <c r="AA101" i="59"/>
  <c r="AU101" i="59" s="1"/>
  <c r="Z100" i="59"/>
  <c r="AJ100" i="59" s="1"/>
  <c r="T100" i="59"/>
  <c r="AN100" i="59" s="1"/>
  <c r="U98" i="59"/>
  <c r="AO98" i="59" s="1"/>
  <c r="V88" i="59"/>
  <c r="AP88" i="59" s="1"/>
  <c r="Z84" i="59"/>
  <c r="T84" i="59"/>
  <c r="AN84" i="59" s="1"/>
  <c r="W72" i="59"/>
  <c r="AA65" i="59"/>
  <c r="AU65" i="59" s="1"/>
  <c r="W64" i="59"/>
  <c r="AQ64" i="59" s="1"/>
  <c r="AA58" i="59"/>
  <c r="AU58" i="59" s="1"/>
  <c r="U58" i="59"/>
  <c r="AO58" i="59" s="1"/>
  <c r="AA56" i="59"/>
  <c r="AU56" i="59" s="1"/>
  <c r="AA55" i="59"/>
  <c r="AU55" i="59" s="1"/>
  <c r="V55" i="59"/>
  <c r="AP55" i="59" s="1"/>
  <c r="AA51" i="59"/>
  <c r="AU51" i="59" s="1"/>
  <c r="T51" i="59"/>
  <c r="W49" i="59"/>
  <c r="AG49" i="59" s="1"/>
  <c r="W32" i="59"/>
  <c r="U31" i="59"/>
  <c r="AO31" i="59" s="1"/>
  <c r="W30" i="59"/>
  <c r="W29" i="59"/>
  <c r="AG29" i="59" s="1"/>
  <c r="AA20" i="59"/>
  <c r="AU20" i="59" s="1"/>
  <c r="V20" i="59"/>
  <c r="AP20" i="59" s="1"/>
  <c r="V16" i="59"/>
  <c r="AP16" i="59" s="1"/>
  <c r="AA68" i="59"/>
  <c r="AU68" i="59" s="1"/>
  <c r="U64" i="59"/>
  <c r="AO64" i="59" s="1"/>
  <c r="AB61" i="59"/>
  <c r="AV61" i="59" s="1"/>
  <c r="X61" i="59"/>
  <c r="Z59" i="59"/>
  <c r="AJ59" i="59" s="1"/>
  <c r="Y58" i="59"/>
  <c r="AS58" i="59" s="1"/>
  <c r="W56" i="59"/>
  <c r="AG56" i="59" s="1"/>
  <c r="Z55" i="59"/>
  <c r="T55" i="59"/>
  <c r="AN55" i="59" s="1"/>
  <c r="U46" i="59"/>
  <c r="AO46" i="59" s="1"/>
  <c r="T12" i="59"/>
  <c r="AN12" i="59" s="1"/>
  <c r="X11" i="59"/>
  <c r="Z10" i="59"/>
  <c r="AT10" i="59" s="1"/>
  <c r="X6" i="59"/>
  <c r="AR6" i="59" s="1"/>
  <c r="V113" i="59"/>
  <c r="AP113" i="59" s="1"/>
  <c r="W105" i="59"/>
  <c r="AB100" i="59"/>
  <c r="AV100" i="59" s="1"/>
  <c r="W100" i="59"/>
  <c r="AG100" i="59" s="1"/>
  <c r="Y98" i="59"/>
  <c r="AI98" i="59" s="1"/>
  <c r="AA93" i="59"/>
  <c r="AU93" i="59" s="1"/>
  <c r="W90" i="59"/>
  <c r="AA88" i="59"/>
  <c r="AU88" i="59" s="1"/>
  <c r="AB84" i="59"/>
  <c r="AV84" i="59" s="1"/>
  <c r="W84" i="59"/>
  <c r="AG84" i="59" s="1"/>
  <c r="AA82" i="59"/>
  <c r="AU82" i="59" s="1"/>
  <c r="V82" i="59"/>
  <c r="AP82" i="59" s="1"/>
  <c r="AA73" i="59"/>
  <c r="AU73" i="59" s="1"/>
  <c r="AA72" i="59"/>
  <c r="AU72" i="59" s="1"/>
  <c r="Y68" i="59"/>
  <c r="AI68" i="59" s="1"/>
  <c r="X51" i="59"/>
  <c r="Y38" i="59"/>
  <c r="AI38" i="59" s="1"/>
  <c r="Y31" i="59"/>
  <c r="Y24" i="59"/>
  <c r="X20" i="59"/>
  <c r="X19" i="59"/>
  <c r="AR19" i="59" s="1"/>
  <c r="X16" i="59"/>
  <c r="U11" i="59"/>
  <c r="W10" i="59"/>
  <c r="AQ10" i="59" s="1"/>
  <c r="W7" i="59"/>
  <c r="W6" i="59"/>
  <c r="AN500" i="59"/>
  <c r="AA501" i="59"/>
  <c r="AU501" i="59" s="1"/>
  <c r="U478" i="59"/>
  <c r="AO478" i="59" s="1"/>
  <c r="T478" i="59"/>
  <c r="AN478" i="59" s="1"/>
  <c r="Z478" i="59"/>
  <c r="W478" i="59"/>
  <c r="AB478" i="59"/>
  <c r="AV478" i="59" s="1"/>
  <c r="T476" i="59"/>
  <c r="X476" i="59"/>
  <c r="AB476" i="59"/>
  <c r="AV476" i="59" s="1"/>
  <c r="U476" i="59"/>
  <c r="AO476" i="59" s="1"/>
  <c r="Y476" i="59"/>
  <c r="V476" i="59"/>
  <c r="AP476" i="59" s="1"/>
  <c r="Z476" i="59"/>
  <c r="T451" i="59"/>
  <c r="AN451" i="59" s="1"/>
  <c r="Y451" i="59"/>
  <c r="U451" i="59"/>
  <c r="AO451" i="59" s="1"/>
  <c r="AA451" i="59"/>
  <c r="AU451" i="59" s="1"/>
  <c r="W451" i="59"/>
  <c r="AB451" i="59"/>
  <c r="AV451" i="59" s="1"/>
  <c r="AJ426" i="59"/>
  <c r="AT426" i="59"/>
  <c r="AQ326" i="59"/>
  <c r="T287" i="59"/>
  <c r="AN287" i="59" s="1"/>
  <c r="V287" i="59"/>
  <c r="AP287" i="59" s="1"/>
  <c r="W287" i="59"/>
  <c r="Z287" i="59"/>
  <c r="AA287" i="59"/>
  <c r="AU287" i="59" s="1"/>
  <c r="AB504" i="59"/>
  <c r="AV504" i="59" s="1"/>
  <c r="X504" i="59"/>
  <c r="T504" i="59"/>
  <c r="Y501" i="59"/>
  <c r="Z500" i="59"/>
  <c r="U498" i="59"/>
  <c r="AO498" i="59" s="1"/>
  <c r="T498" i="59"/>
  <c r="AN498" i="59" s="1"/>
  <c r="Z498" i="59"/>
  <c r="W498" i="59"/>
  <c r="AB498" i="59"/>
  <c r="AV498" i="59" s="1"/>
  <c r="U494" i="59"/>
  <c r="AO494" i="59" s="1"/>
  <c r="T494" i="59"/>
  <c r="AN494" i="59" s="1"/>
  <c r="Z494" i="59"/>
  <c r="W494" i="59"/>
  <c r="AB494" i="59"/>
  <c r="AV494" i="59" s="1"/>
  <c r="AR486" i="59"/>
  <c r="V486" i="59"/>
  <c r="AP486" i="59" s="1"/>
  <c r="AQ484" i="59"/>
  <c r="AQ481" i="59"/>
  <c r="V481" i="59"/>
  <c r="AP481" i="59" s="1"/>
  <c r="U481" i="59"/>
  <c r="AO481" i="59" s="1"/>
  <c r="Y481" i="59"/>
  <c r="AA478" i="59"/>
  <c r="AU478" i="59" s="1"/>
  <c r="V465" i="59"/>
  <c r="AP465" i="59" s="1"/>
  <c r="U465" i="59"/>
  <c r="AO465" i="59" s="1"/>
  <c r="W465" i="59"/>
  <c r="Y465" i="59"/>
  <c r="AR462" i="59"/>
  <c r="U458" i="59"/>
  <c r="AO458" i="59" s="1"/>
  <c r="T458" i="59"/>
  <c r="AN458" i="59" s="1"/>
  <c r="Z458" i="59"/>
  <c r="V458" i="59"/>
  <c r="AP458" i="59" s="1"/>
  <c r="AA458" i="59"/>
  <c r="AU458" i="59" s="1"/>
  <c r="W458" i="59"/>
  <c r="AB458" i="59"/>
  <c r="AV458" i="59" s="1"/>
  <c r="U445" i="59"/>
  <c r="AO445" i="59" s="1"/>
  <c r="V445" i="59"/>
  <c r="AP445" i="59" s="1"/>
  <c r="Y445" i="59"/>
  <c r="AA445" i="59"/>
  <c r="AU445" i="59" s="1"/>
  <c r="T432" i="59"/>
  <c r="AN432" i="59" s="1"/>
  <c r="W432" i="59"/>
  <c r="AG432" i="59" s="1"/>
  <c r="AA432" i="59"/>
  <c r="AU432" i="59" s="1"/>
  <c r="V431" i="59"/>
  <c r="AP431" i="59" s="1"/>
  <c r="T431" i="59"/>
  <c r="AN431" i="59" s="1"/>
  <c r="Y431" i="59"/>
  <c r="U431" i="59"/>
  <c r="AO431" i="59" s="1"/>
  <c r="AA431" i="59"/>
  <c r="AU431" i="59" s="1"/>
  <c r="W431" i="59"/>
  <c r="AB431" i="59"/>
  <c r="AV431" i="59" s="1"/>
  <c r="AN410" i="59"/>
  <c r="AQ406" i="59"/>
  <c r="T406" i="59"/>
  <c r="AN406" i="59" s="1"/>
  <c r="X406" i="59"/>
  <c r="AB406" i="59"/>
  <c r="AV406" i="59" s="1"/>
  <c r="U406" i="59"/>
  <c r="AO406" i="59" s="1"/>
  <c r="Y406" i="59"/>
  <c r="AI406" i="59" s="1"/>
  <c r="V406" i="59"/>
  <c r="AP406" i="59" s="1"/>
  <c r="Z406" i="59"/>
  <c r="W404" i="59"/>
  <c r="AG404" i="59" s="1"/>
  <c r="AA404" i="59"/>
  <c r="AU404" i="59" s="1"/>
  <c r="V403" i="59"/>
  <c r="AP403" i="59" s="1"/>
  <c r="T403" i="59"/>
  <c r="AN403" i="59" s="1"/>
  <c r="Y403" i="59"/>
  <c r="U403" i="59"/>
  <c r="AO403" i="59" s="1"/>
  <c r="AA403" i="59"/>
  <c r="AU403" i="59" s="1"/>
  <c r="W403" i="59"/>
  <c r="AB403" i="59"/>
  <c r="AV403" i="59" s="1"/>
  <c r="V390" i="59"/>
  <c r="AP390" i="59" s="1"/>
  <c r="Z390" i="59"/>
  <c r="T390" i="59"/>
  <c r="AN390" i="59" s="1"/>
  <c r="X390" i="59"/>
  <c r="AB390" i="59"/>
  <c r="AV390" i="59" s="1"/>
  <c r="U390" i="59"/>
  <c r="AO390" i="59" s="1"/>
  <c r="W390" i="59"/>
  <c r="Y390" i="59"/>
  <c r="AI390" i="59" s="1"/>
  <c r="AH378" i="59"/>
  <c r="AR378" i="59"/>
  <c r="AO378" i="59"/>
  <c r="T370" i="59"/>
  <c r="AN370" i="59" s="1"/>
  <c r="X370" i="59"/>
  <c r="AB370" i="59"/>
  <c r="AV370" i="59" s="1"/>
  <c r="V370" i="59"/>
  <c r="AP370" i="59" s="1"/>
  <c r="Z370" i="59"/>
  <c r="U370" i="59"/>
  <c r="AO370" i="59" s="1"/>
  <c r="W370" i="59"/>
  <c r="Y370" i="59"/>
  <c r="V349" i="59"/>
  <c r="AP349" i="59" s="1"/>
  <c r="Z349" i="59"/>
  <c r="T349" i="59"/>
  <c r="AN349" i="59" s="1"/>
  <c r="X349" i="59"/>
  <c r="AH349" i="59" s="1"/>
  <c r="AB349" i="59"/>
  <c r="AV349" i="59" s="1"/>
  <c r="U349" i="59"/>
  <c r="AO349" i="59" s="1"/>
  <c r="W349" i="59"/>
  <c r="Y349" i="59"/>
  <c r="T321" i="59"/>
  <c r="AN321" i="59" s="1"/>
  <c r="X321" i="59"/>
  <c r="AH321" i="59" s="1"/>
  <c r="AB321" i="59"/>
  <c r="AV321" i="59" s="1"/>
  <c r="U321" i="59"/>
  <c r="AO321" i="59" s="1"/>
  <c r="Y321" i="59"/>
  <c r="V321" i="59"/>
  <c r="AP321" i="59" s="1"/>
  <c r="Z321" i="59"/>
  <c r="W321" i="59"/>
  <c r="AA321" i="59"/>
  <c r="AU321" i="59" s="1"/>
  <c r="AH275" i="59"/>
  <c r="AT269" i="59"/>
  <c r="V230" i="59"/>
  <c r="AP230" i="59" s="1"/>
  <c r="T230" i="59"/>
  <c r="AN230" i="59" s="1"/>
  <c r="Y230" i="59"/>
  <c r="U230" i="59"/>
  <c r="AO230" i="59" s="1"/>
  <c r="AA230" i="59"/>
  <c r="AU230" i="59" s="1"/>
  <c r="W230" i="59"/>
  <c r="AB230" i="59"/>
  <c r="AV230" i="59" s="1"/>
  <c r="X230" i="59"/>
  <c r="AR230" i="59" s="1"/>
  <c r="AG474" i="59"/>
  <c r="AQ474" i="59"/>
  <c r="V425" i="59"/>
  <c r="AP425" i="59" s="1"/>
  <c r="Z425" i="59"/>
  <c r="AA425" i="59"/>
  <c r="AU425" i="59" s="1"/>
  <c r="V371" i="59"/>
  <c r="AP371" i="59" s="1"/>
  <c r="T371" i="59"/>
  <c r="AN371" i="59" s="1"/>
  <c r="Y371" i="59"/>
  <c r="W371" i="59"/>
  <c r="AB371" i="59"/>
  <c r="AV371" i="59" s="1"/>
  <c r="U371" i="59"/>
  <c r="AO371" i="59" s="1"/>
  <c r="X371" i="59"/>
  <c r="AA371" i="59"/>
  <c r="AU371" i="59" s="1"/>
  <c r="Y364" i="59"/>
  <c r="U364" i="59"/>
  <c r="AO364" i="59" s="1"/>
  <c r="AA364" i="59"/>
  <c r="AU364" i="59" s="1"/>
  <c r="V364" i="59"/>
  <c r="AP364" i="59" s="1"/>
  <c r="Z364" i="59"/>
  <c r="AJ364" i="59" s="1"/>
  <c r="AG323" i="59"/>
  <c r="U500" i="59"/>
  <c r="AO500" i="59" s="1"/>
  <c r="Y500" i="59"/>
  <c r="AA476" i="59"/>
  <c r="AU476" i="59" s="1"/>
  <c r="AG461" i="59"/>
  <c r="AJ456" i="59"/>
  <c r="AT456" i="59"/>
  <c r="AX454" i="59"/>
  <c r="T443" i="59"/>
  <c r="AN443" i="59" s="1"/>
  <c r="Y443" i="59"/>
  <c r="U443" i="59"/>
  <c r="AO443" i="59" s="1"/>
  <c r="AA443" i="59"/>
  <c r="AU443" i="59" s="1"/>
  <c r="W443" i="59"/>
  <c r="AB443" i="59"/>
  <c r="AV443" i="59" s="1"/>
  <c r="AG430" i="59"/>
  <c r="AQ430" i="59"/>
  <c r="AR410" i="59"/>
  <c r="T409" i="59"/>
  <c r="AN409" i="59" s="1"/>
  <c r="V409" i="59"/>
  <c r="AP409" i="59" s="1"/>
  <c r="W409" i="59"/>
  <c r="Z409" i="59"/>
  <c r="AQ402" i="59"/>
  <c r="AJ401" i="59"/>
  <c r="AT401" i="59"/>
  <c r="T397" i="59"/>
  <c r="AN397" i="59" s="1"/>
  <c r="V397" i="59"/>
  <c r="AP397" i="59" s="1"/>
  <c r="W397" i="59"/>
  <c r="Z397" i="59"/>
  <c r="AJ397" i="59" s="1"/>
  <c r="T381" i="59"/>
  <c r="AN381" i="59" s="1"/>
  <c r="Z381" i="59"/>
  <c r="AJ381" i="59" s="1"/>
  <c r="V381" i="59"/>
  <c r="AP381" i="59" s="1"/>
  <c r="W381" i="59"/>
  <c r="AA381" i="59"/>
  <c r="AU381" i="59" s="1"/>
  <c r="AG374" i="59"/>
  <c r="AQ374" i="59"/>
  <c r="W372" i="59"/>
  <c r="AG372" i="59" s="1"/>
  <c r="AA372" i="59"/>
  <c r="AU372" i="59" s="1"/>
  <c r="X358" i="59"/>
  <c r="AH358" i="59" s="1"/>
  <c r="T358" i="59"/>
  <c r="AN358" i="59" s="1"/>
  <c r="AB358" i="59"/>
  <c r="AV358" i="59" s="1"/>
  <c r="W358" i="59"/>
  <c r="AG358" i="59" s="1"/>
  <c r="AA358" i="59"/>
  <c r="AU358" i="59" s="1"/>
  <c r="AG281" i="59"/>
  <c r="AQ281" i="59"/>
  <c r="AR267" i="59"/>
  <c r="AH267" i="59"/>
  <c r="V257" i="59"/>
  <c r="AP257" i="59" s="1"/>
  <c r="Z257" i="59"/>
  <c r="AJ257" i="59" s="1"/>
  <c r="T257" i="59"/>
  <c r="AN257" i="59" s="1"/>
  <c r="X257" i="59"/>
  <c r="AB257" i="59"/>
  <c r="AV257" i="59" s="1"/>
  <c r="U257" i="59"/>
  <c r="W257" i="59"/>
  <c r="Y257" i="59"/>
  <c r="AS257" i="59" s="1"/>
  <c r="AA257" i="59"/>
  <c r="AU257" i="59" s="1"/>
  <c r="V489" i="59"/>
  <c r="AP489" i="59" s="1"/>
  <c r="Y489" i="59"/>
  <c r="U489" i="59"/>
  <c r="AO489" i="59" s="1"/>
  <c r="AJ480" i="59"/>
  <c r="U464" i="59"/>
  <c r="AO464" i="59" s="1"/>
  <c r="T464" i="59"/>
  <c r="AN464" i="59" s="1"/>
  <c r="Z464" i="59"/>
  <c r="V464" i="59"/>
  <c r="AP464" i="59" s="1"/>
  <c r="AA464" i="59"/>
  <c r="AU464" i="59" s="1"/>
  <c r="W464" i="59"/>
  <c r="AB464" i="59"/>
  <c r="AV464" i="59" s="1"/>
  <c r="AJ414" i="59"/>
  <c r="AT414" i="59"/>
  <c r="AH403" i="59"/>
  <c r="AG344" i="59"/>
  <c r="AQ344" i="59"/>
  <c r="AJ343" i="59"/>
  <c r="AT343" i="59"/>
  <c r="T324" i="59"/>
  <c r="U324" i="59"/>
  <c r="AO324" i="59" s="1"/>
  <c r="Z324" i="59"/>
  <c r="V324" i="59"/>
  <c r="AP324" i="59" s="1"/>
  <c r="AA324" i="59"/>
  <c r="AU324" i="59" s="1"/>
  <c r="W324" i="59"/>
  <c r="Y324" i="59"/>
  <c r="V222" i="59"/>
  <c r="AP222" i="59" s="1"/>
  <c r="T222" i="59"/>
  <c r="AN222" i="59" s="1"/>
  <c r="Y222" i="59"/>
  <c r="U222" i="59"/>
  <c r="AO222" i="59" s="1"/>
  <c r="AA222" i="59"/>
  <c r="AU222" i="59" s="1"/>
  <c r="W222" i="59"/>
  <c r="AB222" i="59"/>
  <c r="AV222" i="59" s="1"/>
  <c r="X222" i="59"/>
  <c r="AH222" i="59" s="1"/>
  <c r="AG214" i="59"/>
  <c r="AQ214" i="59"/>
  <c r="AG81" i="59"/>
  <c r="AQ81" i="59"/>
  <c r="AS504" i="59"/>
  <c r="W501" i="59"/>
  <c r="X500" i="59"/>
  <c r="T496" i="59"/>
  <c r="X496" i="59"/>
  <c r="AB496" i="59"/>
  <c r="AV496" i="59" s="1"/>
  <c r="V496" i="59"/>
  <c r="AP496" i="59" s="1"/>
  <c r="Z496" i="59"/>
  <c r="U486" i="59"/>
  <c r="AO486" i="59" s="1"/>
  <c r="W486" i="59"/>
  <c r="AB486" i="59"/>
  <c r="AV486" i="59" s="1"/>
  <c r="T486" i="59"/>
  <c r="AN486" i="59" s="1"/>
  <c r="Z486" i="59"/>
  <c r="X478" i="59"/>
  <c r="Z504" i="59"/>
  <c r="AA502" i="59"/>
  <c r="AU502" i="59" s="1"/>
  <c r="V502" i="59"/>
  <c r="AP502" i="59" s="1"/>
  <c r="U501" i="59"/>
  <c r="AO501" i="59" s="1"/>
  <c r="AB500" i="59"/>
  <c r="AV500" i="59" s="1"/>
  <c r="W500" i="59"/>
  <c r="X498" i="59"/>
  <c r="Y496" i="59"/>
  <c r="X494" i="59"/>
  <c r="W489" i="59"/>
  <c r="U488" i="59"/>
  <c r="AO488" i="59" s="1"/>
  <c r="W488" i="59"/>
  <c r="AB488" i="59"/>
  <c r="AV488" i="59" s="1"/>
  <c r="T488" i="59"/>
  <c r="AN488" i="59" s="1"/>
  <c r="Z488" i="59"/>
  <c r="AA486" i="59"/>
  <c r="AU486" i="59" s="1"/>
  <c r="AA481" i="59"/>
  <c r="AU481" i="59" s="1"/>
  <c r="V478" i="59"/>
  <c r="AP478" i="59" s="1"/>
  <c r="W476" i="59"/>
  <c r="X464" i="59"/>
  <c r="U462" i="59"/>
  <c r="AO462" i="59" s="1"/>
  <c r="T462" i="59"/>
  <c r="AN462" i="59" s="1"/>
  <c r="Z462" i="59"/>
  <c r="V462" i="59"/>
  <c r="AP462" i="59" s="1"/>
  <c r="AA462" i="59"/>
  <c r="AU462" i="59" s="1"/>
  <c r="W462" i="59"/>
  <c r="AB462" i="59"/>
  <c r="AV462" i="59" s="1"/>
  <c r="AR458" i="59"/>
  <c r="X451" i="59"/>
  <c r="V441" i="59"/>
  <c r="AP441" i="59" s="1"/>
  <c r="Z441" i="59"/>
  <c r="AJ441" i="59" s="1"/>
  <c r="AA441" i="59"/>
  <c r="AU441" i="59" s="1"/>
  <c r="V435" i="59"/>
  <c r="AP435" i="59" s="1"/>
  <c r="T435" i="59"/>
  <c r="AN435" i="59" s="1"/>
  <c r="Y435" i="59"/>
  <c r="U435" i="59"/>
  <c r="AO435" i="59" s="1"/>
  <c r="AA435" i="59"/>
  <c r="AU435" i="59" s="1"/>
  <c r="W435" i="59"/>
  <c r="AB435" i="59"/>
  <c r="AV435" i="59" s="1"/>
  <c r="T430" i="59"/>
  <c r="AN430" i="59" s="1"/>
  <c r="X430" i="59"/>
  <c r="AB430" i="59"/>
  <c r="AV430" i="59" s="1"/>
  <c r="U430" i="59"/>
  <c r="AO430" i="59" s="1"/>
  <c r="Y430" i="59"/>
  <c r="V430" i="59"/>
  <c r="AP430" i="59" s="1"/>
  <c r="Z430" i="59"/>
  <c r="T413" i="59"/>
  <c r="AN413" i="59" s="1"/>
  <c r="V413" i="59"/>
  <c r="AP413" i="59" s="1"/>
  <c r="W413" i="59"/>
  <c r="Z413" i="59"/>
  <c r="AJ413" i="59" s="1"/>
  <c r="AA406" i="59"/>
  <c r="AU406" i="59" s="1"/>
  <c r="T402" i="59"/>
  <c r="AN402" i="59" s="1"/>
  <c r="X402" i="59"/>
  <c r="AB402" i="59"/>
  <c r="AV402" i="59" s="1"/>
  <c r="U402" i="59"/>
  <c r="AO402" i="59" s="1"/>
  <c r="Y402" i="59"/>
  <c r="V402" i="59"/>
  <c r="AP402" i="59" s="1"/>
  <c r="Z402" i="59"/>
  <c r="AG395" i="59"/>
  <c r="AQ395" i="59"/>
  <c r="AJ361" i="59"/>
  <c r="AJ347" i="59"/>
  <c r="AT347" i="59"/>
  <c r="AG318" i="59"/>
  <c r="AQ318" i="59"/>
  <c r="AI312" i="59"/>
  <c r="AS312" i="59"/>
  <c r="W497" i="59"/>
  <c r="W493" i="59"/>
  <c r="W477" i="59"/>
  <c r="AA474" i="59"/>
  <c r="AU474" i="59" s="1"/>
  <c r="V474" i="59"/>
  <c r="AP474" i="59" s="1"/>
  <c r="U473" i="59"/>
  <c r="AO473" i="59" s="1"/>
  <c r="U469" i="59"/>
  <c r="AO469" i="59" s="1"/>
  <c r="U461" i="59"/>
  <c r="AO461" i="59" s="1"/>
  <c r="Z460" i="59"/>
  <c r="T460" i="59"/>
  <c r="AN460" i="59" s="1"/>
  <c r="W457" i="59"/>
  <c r="X447" i="59"/>
  <c r="AB446" i="59"/>
  <c r="AV446" i="59" s="1"/>
  <c r="X446" i="59"/>
  <c r="AH446" i="59" s="1"/>
  <c r="T446" i="59"/>
  <c r="W440" i="59"/>
  <c r="AG440" i="59" s="1"/>
  <c r="Y439" i="59"/>
  <c r="T439" i="59"/>
  <c r="AN439" i="59" s="1"/>
  <c r="AQ438" i="59"/>
  <c r="AB438" i="59"/>
  <c r="AV438" i="59" s="1"/>
  <c r="X438" i="59"/>
  <c r="T438" i="59"/>
  <c r="AN438" i="59" s="1"/>
  <c r="Z437" i="59"/>
  <c r="V433" i="59"/>
  <c r="AP433" i="59" s="1"/>
  <c r="Y427" i="59"/>
  <c r="T427" i="59"/>
  <c r="AN427" i="59" s="1"/>
  <c r="Y426" i="59"/>
  <c r="AI426" i="59" s="1"/>
  <c r="Y423" i="59"/>
  <c r="T423" i="59"/>
  <c r="AN423" i="59" s="1"/>
  <c r="AQ422" i="59"/>
  <c r="AB422" i="59"/>
  <c r="AV422" i="59" s="1"/>
  <c r="X422" i="59"/>
  <c r="T422" i="59"/>
  <c r="AN422" i="59" s="1"/>
  <c r="AA420" i="59"/>
  <c r="AU420" i="59" s="1"/>
  <c r="AR419" i="59"/>
  <c r="Y419" i="59"/>
  <c r="T419" i="59"/>
  <c r="AN419" i="59" s="1"/>
  <c r="AB418" i="59"/>
  <c r="AV418" i="59" s="1"/>
  <c r="X418" i="59"/>
  <c r="T418" i="59"/>
  <c r="AN418" i="59" s="1"/>
  <c r="Y415" i="59"/>
  <c r="T415" i="59"/>
  <c r="AN415" i="59" s="1"/>
  <c r="AS407" i="59"/>
  <c r="Y399" i="59"/>
  <c r="T399" i="59"/>
  <c r="AN399" i="59" s="1"/>
  <c r="AB395" i="59"/>
  <c r="AV395" i="59" s="1"/>
  <c r="W388" i="59"/>
  <c r="AG388" i="59" s="1"/>
  <c r="AA388" i="59"/>
  <c r="AU388" i="59" s="1"/>
  <c r="V387" i="59"/>
  <c r="AP387" i="59" s="1"/>
  <c r="W387" i="59"/>
  <c r="AB387" i="59"/>
  <c r="AV387" i="59" s="1"/>
  <c r="T387" i="59"/>
  <c r="AN387" i="59" s="1"/>
  <c r="Y387" i="59"/>
  <c r="V386" i="59"/>
  <c r="AP386" i="59" s="1"/>
  <c r="Z386" i="59"/>
  <c r="T386" i="59"/>
  <c r="AN386" i="59" s="1"/>
  <c r="X386" i="59"/>
  <c r="AB386" i="59"/>
  <c r="AV386" i="59" s="1"/>
  <c r="V383" i="59"/>
  <c r="AP383" i="59" s="1"/>
  <c r="T383" i="59"/>
  <c r="AN383" i="59" s="1"/>
  <c r="Y383" i="59"/>
  <c r="W383" i="59"/>
  <c r="AB383" i="59"/>
  <c r="AV383" i="59" s="1"/>
  <c r="AI356" i="59"/>
  <c r="AA350" i="59"/>
  <c r="AU350" i="59" s="1"/>
  <c r="AJ341" i="59"/>
  <c r="AT341" i="59"/>
  <c r="AG314" i="59"/>
  <c r="AQ314" i="59"/>
  <c r="T312" i="59"/>
  <c r="U312" i="59"/>
  <c r="AO312" i="59" s="1"/>
  <c r="Z312" i="59"/>
  <c r="V312" i="59"/>
  <c r="AP312" i="59" s="1"/>
  <c r="AA312" i="59"/>
  <c r="AU312" i="59" s="1"/>
  <c r="W312" i="59"/>
  <c r="AG311" i="59"/>
  <c r="AQ311" i="59"/>
  <c r="AQ306" i="59"/>
  <c r="T304" i="59"/>
  <c r="AN304" i="59" s="1"/>
  <c r="U304" i="59"/>
  <c r="AO304" i="59" s="1"/>
  <c r="Z304" i="59"/>
  <c r="V304" i="59"/>
  <c r="AP304" i="59" s="1"/>
  <c r="AA304" i="59"/>
  <c r="AU304" i="59" s="1"/>
  <c r="W304" i="59"/>
  <c r="T299" i="59"/>
  <c r="AN299" i="59" s="1"/>
  <c r="V299" i="59"/>
  <c r="AP299" i="59" s="1"/>
  <c r="W299" i="59"/>
  <c r="Z299" i="59"/>
  <c r="W282" i="59"/>
  <c r="AA282" i="59"/>
  <c r="AU282" i="59" s="1"/>
  <c r="AQ280" i="59"/>
  <c r="U267" i="59"/>
  <c r="AO267" i="59" s="1"/>
  <c r="T267" i="59"/>
  <c r="AN267" i="59" s="1"/>
  <c r="Z267" i="59"/>
  <c r="V267" i="59"/>
  <c r="AP267" i="59" s="1"/>
  <c r="AA267" i="59"/>
  <c r="AU267" i="59" s="1"/>
  <c r="W267" i="59"/>
  <c r="AB267" i="59"/>
  <c r="AV267" i="59" s="1"/>
  <c r="AX18" i="59"/>
  <c r="AH263" i="59"/>
  <c r="AG258" i="59"/>
  <c r="V250" i="59"/>
  <c r="AP250" i="59" s="1"/>
  <c r="T250" i="59"/>
  <c r="AN250" i="59" s="1"/>
  <c r="Y250" i="59"/>
  <c r="W250" i="59"/>
  <c r="AB250" i="59"/>
  <c r="AV250" i="59" s="1"/>
  <c r="U250" i="59"/>
  <c r="AO250" i="59" s="1"/>
  <c r="X250" i="59"/>
  <c r="AR250" i="59" s="1"/>
  <c r="AA250" i="59"/>
  <c r="AU250" i="59" s="1"/>
  <c r="AG248" i="59"/>
  <c r="AQ248" i="59"/>
  <c r="AX426" i="59"/>
  <c r="AX421" i="59"/>
  <c r="V395" i="59"/>
  <c r="AP395" i="59" s="1"/>
  <c r="U395" i="59"/>
  <c r="AO395" i="59" s="1"/>
  <c r="AA395" i="59"/>
  <c r="AU395" i="59" s="1"/>
  <c r="AI386" i="59"/>
  <c r="AS386" i="59"/>
  <c r="V367" i="59"/>
  <c r="AP367" i="59" s="1"/>
  <c r="W367" i="59"/>
  <c r="AB367" i="59"/>
  <c r="AV367" i="59" s="1"/>
  <c r="T367" i="59"/>
  <c r="AN367" i="59" s="1"/>
  <c r="Y367" i="59"/>
  <c r="AT357" i="59"/>
  <c r="T339" i="59"/>
  <c r="AN339" i="59" s="1"/>
  <c r="V339" i="59"/>
  <c r="AP339" i="59" s="1"/>
  <c r="W339" i="59"/>
  <c r="Z339" i="59"/>
  <c r="W334" i="59"/>
  <c r="AG334" i="59" s="1"/>
  <c r="AA334" i="59"/>
  <c r="AU334" i="59" s="1"/>
  <c r="AJ327" i="59"/>
  <c r="AT327" i="59"/>
  <c r="T319" i="59"/>
  <c r="AN319" i="59" s="1"/>
  <c r="V319" i="59"/>
  <c r="AP319" i="59" s="1"/>
  <c r="W319" i="59"/>
  <c r="Z319" i="59"/>
  <c r="T292" i="59"/>
  <c r="AN292" i="59" s="1"/>
  <c r="U292" i="59"/>
  <c r="AO292" i="59" s="1"/>
  <c r="Z292" i="59"/>
  <c r="V292" i="59"/>
  <c r="AP292" i="59" s="1"/>
  <c r="AA292" i="59"/>
  <c r="AU292" i="59" s="1"/>
  <c r="W292" i="59"/>
  <c r="AG291" i="59"/>
  <c r="AQ291" i="59"/>
  <c r="T284" i="59"/>
  <c r="AN284" i="59" s="1"/>
  <c r="U284" i="59"/>
  <c r="AO284" i="59" s="1"/>
  <c r="Z284" i="59"/>
  <c r="V284" i="59"/>
  <c r="AP284" i="59" s="1"/>
  <c r="AA284" i="59"/>
  <c r="AU284" i="59" s="1"/>
  <c r="W284" i="59"/>
  <c r="T281" i="59"/>
  <c r="AN281" i="59" s="1"/>
  <c r="X281" i="59"/>
  <c r="AH281" i="59" s="1"/>
  <c r="AB281" i="59"/>
  <c r="AV281" i="59" s="1"/>
  <c r="U281" i="59"/>
  <c r="AO281" i="59" s="1"/>
  <c r="Y281" i="59"/>
  <c r="V281" i="59"/>
  <c r="AP281" i="59" s="1"/>
  <c r="Z281" i="59"/>
  <c r="U275" i="59"/>
  <c r="AO275" i="59" s="1"/>
  <c r="T275" i="59"/>
  <c r="AN275" i="59" s="1"/>
  <c r="Z275" i="59"/>
  <c r="V275" i="59"/>
  <c r="AP275" i="59" s="1"/>
  <c r="AA275" i="59"/>
  <c r="AU275" i="59" s="1"/>
  <c r="W275" i="59"/>
  <c r="AB275" i="59"/>
  <c r="AV275" i="59" s="1"/>
  <c r="AS264" i="59"/>
  <c r="AG253" i="59"/>
  <c r="AQ253" i="59"/>
  <c r="T240" i="59"/>
  <c r="AN240" i="59" s="1"/>
  <c r="V240" i="59"/>
  <c r="AP240" i="59" s="1"/>
  <c r="Z240" i="59"/>
  <c r="W240" i="59"/>
  <c r="AA240" i="59"/>
  <c r="AU240" i="59" s="1"/>
  <c r="W485" i="59"/>
  <c r="AA484" i="59"/>
  <c r="AU484" i="59" s="1"/>
  <c r="V484" i="59"/>
  <c r="AP484" i="59" s="1"/>
  <c r="AA482" i="59"/>
  <c r="AU482" i="59" s="1"/>
  <c r="V482" i="59"/>
  <c r="AP482" i="59" s="1"/>
  <c r="Y480" i="59"/>
  <c r="AT474" i="59"/>
  <c r="Y473" i="59"/>
  <c r="AN472" i="59"/>
  <c r="Y469" i="59"/>
  <c r="Z468" i="59"/>
  <c r="V468" i="59"/>
  <c r="AP468" i="59" s="1"/>
  <c r="AA466" i="59"/>
  <c r="AU466" i="59" s="1"/>
  <c r="V466" i="59"/>
  <c r="AP466" i="59" s="1"/>
  <c r="Y461" i="59"/>
  <c r="AB460" i="59"/>
  <c r="AV460" i="59" s="1"/>
  <c r="W460" i="59"/>
  <c r="AT450" i="59"/>
  <c r="Y450" i="59"/>
  <c r="AI450" i="59" s="1"/>
  <c r="Z446" i="59"/>
  <c r="AT446" i="59" s="1"/>
  <c r="AT442" i="59"/>
  <c r="Y442" i="59"/>
  <c r="AI442" i="59" s="1"/>
  <c r="AB439" i="59"/>
  <c r="AV439" i="59" s="1"/>
  <c r="W439" i="59"/>
  <c r="Z438" i="59"/>
  <c r="AT434" i="59"/>
  <c r="Y434" i="59"/>
  <c r="AI434" i="59" s="1"/>
  <c r="AB427" i="59"/>
  <c r="AV427" i="59" s="1"/>
  <c r="W427" i="59"/>
  <c r="AB423" i="59"/>
  <c r="AV423" i="59" s="1"/>
  <c r="W423" i="59"/>
  <c r="Z422" i="59"/>
  <c r="AB419" i="59"/>
  <c r="AV419" i="59" s="1"/>
  <c r="W419" i="59"/>
  <c r="Z418" i="59"/>
  <c r="W417" i="59"/>
  <c r="AB415" i="59"/>
  <c r="AV415" i="59" s="1"/>
  <c r="W415" i="59"/>
  <c r="AA411" i="59"/>
  <c r="AU411" i="59" s="1"/>
  <c r="U411" i="59"/>
  <c r="AO411" i="59" s="1"/>
  <c r="Y410" i="59"/>
  <c r="W405" i="59"/>
  <c r="AB399" i="59"/>
  <c r="AV399" i="59" s="1"/>
  <c r="W399" i="59"/>
  <c r="X395" i="59"/>
  <c r="T393" i="59"/>
  <c r="AN393" i="59" s="1"/>
  <c r="Z393" i="59"/>
  <c r="V393" i="59"/>
  <c r="AP393" i="59" s="1"/>
  <c r="X387" i="59"/>
  <c r="W386" i="59"/>
  <c r="X383" i="59"/>
  <c r="AH383" i="59" s="1"/>
  <c r="AR382" i="59"/>
  <c r="AJ382" i="59"/>
  <c r="AG379" i="59"/>
  <c r="AT378" i="59"/>
  <c r="T377" i="59"/>
  <c r="AN377" i="59" s="1"/>
  <c r="Z377" i="59"/>
  <c r="V377" i="59"/>
  <c r="AP377" i="59" s="1"/>
  <c r="T374" i="59"/>
  <c r="AN374" i="59" s="1"/>
  <c r="X374" i="59"/>
  <c r="AB374" i="59"/>
  <c r="AV374" i="59" s="1"/>
  <c r="V374" i="59"/>
  <c r="AP374" i="59" s="1"/>
  <c r="Z374" i="59"/>
  <c r="AA367" i="59"/>
  <c r="AU367" i="59" s="1"/>
  <c r="T365" i="59"/>
  <c r="AN365" i="59" s="1"/>
  <c r="V365" i="59"/>
  <c r="AP365" i="59" s="1"/>
  <c r="Z365" i="59"/>
  <c r="AJ365" i="59" s="1"/>
  <c r="V359" i="59"/>
  <c r="AP359" i="59" s="1"/>
  <c r="Z359" i="59"/>
  <c r="T356" i="59"/>
  <c r="AN356" i="59" s="1"/>
  <c r="U356" i="59"/>
  <c r="AO356" i="59" s="1"/>
  <c r="Z356" i="59"/>
  <c r="AJ356" i="59" s="1"/>
  <c r="W356" i="59"/>
  <c r="AQ353" i="59"/>
  <c r="T353" i="59"/>
  <c r="AN353" i="59" s="1"/>
  <c r="X353" i="59"/>
  <c r="AH353" i="59" s="1"/>
  <c r="AB353" i="59"/>
  <c r="AV353" i="59" s="1"/>
  <c r="V353" i="59"/>
  <c r="AP353" i="59" s="1"/>
  <c r="Z353" i="59"/>
  <c r="AQ345" i="59"/>
  <c r="T345" i="59"/>
  <c r="AN345" i="59" s="1"/>
  <c r="X345" i="59"/>
  <c r="AH345" i="59" s="1"/>
  <c r="AB345" i="59"/>
  <c r="AV345" i="59" s="1"/>
  <c r="V345" i="59"/>
  <c r="AP345" i="59" s="1"/>
  <c r="Z345" i="59"/>
  <c r="AI337" i="59"/>
  <c r="AS337" i="59"/>
  <c r="T333" i="59"/>
  <c r="AN333" i="59" s="1"/>
  <c r="X333" i="59"/>
  <c r="AH333" i="59" s="1"/>
  <c r="AB333" i="59"/>
  <c r="AV333" i="59" s="1"/>
  <c r="U333" i="59"/>
  <c r="AO333" i="59" s="1"/>
  <c r="Y333" i="59"/>
  <c r="V333" i="59"/>
  <c r="AP333" i="59" s="1"/>
  <c r="Z333" i="59"/>
  <c r="AQ332" i="59"/>
  <c r="W322" i="59"/>
  <c r="AA322" i="59"/>
  <c r="AU322" i="59" s="1"/>
  <c r="AT316" i="59"/>
  <c r="AT308" i="59"/>
  <c r="AG298" i="59"/>
  <c r="AQ298" i="59"/>
  <c r="AG294" i="59"/>
  <c r="AQ294" i="59"/>
  <c r="AI272" i="59"/>
  <c r="AS272" i="59"/>
  <c r="T263" i="59"/>
  <c r="Z263" i="59"/>
  <c r="V263" i="59"/>
  <c r="AP263" i="59" s="1"/>
  <c r="AA263" i="59"/>
  <c r="AU263" i="59" s="1"/>
  <c r="W263" i="59"/>
  <c r="AQ263" i="59" s="1"/>
  <c r="AB263" i="59"/>
  <c r="AV263" i="59" s="1"/>
  <c r="AH229" i="59"/>
  <c r="AR229" i="59"/>
  <c r="T218" i="59"/>
  <c r="AN218" i="59" s="1"/>
  <c r="X218" i="59"/>
  <c r="AB218" i="59"/>
  <c r="AV218" i="59" s="1"/>
  <c r="U218" i="59"/>
  <c r="AO218" i="59" s="1"/>
  <c r="Y218" i="59"/>
  <c r="V218" i="59"/>
  <c r="Z218" i="59"/>
  <c r="W218" i="59"/>
  <c r="AA218" i="59"/>
  <c r="AU218" i="59" s="1"/>
  <c r="AG200" i="59"/>
  <c r="AQ200" i="59"/>
  <c r="AG199" i="59"/>
  <c r="AQ199" i="59"/>
  <c r="Y394" i="59"/>
  <c r="W389" i="59"/>
  <c r="AQ385" i="59"/>
  <c r="AA379" i="59"/>
  <c r="AU379" i="59" s="1"/>
  <c r="U379" i="59"/>
  <c r="AO379" i="59" s="1"/>
  <c r="Y378" i="59"/>
  <c r="W369" i="59"/>
  <c r="Y366" i="59"/>
  <c r="AI366" i="59" s="1"/>
  <c r="Y357" i="59"/>
  <c r="AA352" i="59"/>
  <c r="AU352" i="59" s="1"/>
  <c r="V352" i="59"/>
  <c r="AP352" i="59" s="1"/>
  <c r="W347" i="59"/>
  <c r="AA344" i="59"/>
  <c r="AU344" i="59" s="1"/>
  <c r="V344" i="59"/>
  <c r="AP344" i="59" s="1"/>
  <c r="Y341" i="59"/>
  <c r="Z340" i="59"/>
  <c r="U340" i="59"/>
  <c r="AO340" i="59" s="1"/>
  <c r="AB337" i="59"/>
  <c r="AV337" i="59" s="1"/>
  <c r="X337" i="59"/>
  <c r="AH337" i="59" s="1"/>
  <c r="T337" i="59"/>
  <c r="AN337" i="59" s="1"/>
  <c r="W335" i="59"/>
  <c r="V323" i="59"/>
  <c r="AP323" i="59" s="1"/>
  <c r="Z320" i="59"/>
  <c r="U320" i="59"/>
  <c r="AO320" i="59" s="1"/>
  <c r="AB317" i="59"/>
  <c r="AV317" i="59" s="1"/>
  <c r="X317" i="59"/>
  <c r="AH317" i="59" s="1"/>
  <c r="T317" i="59"/>
  <c r="AN317" i="59" s="1"/>
  <c r="V311" i="59"/>
  <c r="AP311" i="59" s="1"/>
  <c r="W307" i="59"/>
  <c r="V303" i="59"/>
  <c r="AP303" i="59" s="1"/>
  <c r="Z300" i="59"/>
  <c r="U300" i="59"/>
  <c r="AO300" i="59" s="1"/>
  <c r="AB297" i="59"/>
  <c r="AV297" i="59" s="1"/>
  <c r="X297" i="59"/>
  <c r="AH297" i="59" s="1"/>
  <c r="T297" i="59"/>
  <c r="AN297" i="59" s="1"/>
  <c r="W295" i="59"/>
  <c r="V291" i="59"/>
  <c r="AP291" i="59" s="1"/>
  <c r="Y289" i="59"/>
  <c r="Z288" i="59"/>
  <c r="U288" i="59"/>
  <c r="AO288" i="59" s="1"/>
  <c r="V283" i="59"/>
  <c r="AP283" i="59" s="1"/>
  <c r="AA280" i="59"/>
  <c r="AU280" i="59" s="1"/>
  <c r="V280" i="59"/>
  <c r="AP280" i="59" s="1"/>
  <c r="AT279" i="59"/>
  <c r="Y277" i="59"/>
  <c r="W272" i="59"/>
  <c r="Z271" i="59"/>
  <c r="T271" i="59"/>
  <c r="AN271" i="59" s="1"/>
  <c r="Y269" i="59"/>
  <c r="W264" i="59"/>
  <c r="Y261" i="59"/>
  <c r="AI261" i="59" s="1"/>
  <c r="W260" i="59"/>
  <c r="AQ260" i="59" s="1"/>
  <c r="AA247" i="59"/>
  <c r="AU247" i="59" s="1"/>
  <c r="AJ217" i="59"/>
  <c r="AT217" i="59"/>
  <c r="V256" i="59"/>
  <c r="AP256" i="59" s="1"/>
  <c r="Z256" i="59"/>
  <c r="T255" i="59"/>
  <c r="AN255" i="59" s="1"/>
  <c r="W255" i="59"/>
  <c r="AG255" i="59" s="1"/>
  <c r="V254" i="59"/>
  <c r="AP254" i="59" s="1"/>
  <c r="W254" i="59"/>
  <c r="AB254" i="59"/>
  <c r="AV254" i="59" s="1"/>
  <c r="T254" i="59"/>
  <c r="AN254" i="59" s="1"/>
  <c r="Y254" i="59"/>
  <c r="V253" i="59"/>
  <c r="AP253" i="59" s="1"/>
  <c r="Z253" i="59"/>
  <c r="T253" i="59"/>
  <c r="AN253" i="59" s="1"/>
  <c r="X253" i="59"/>
  <c r="AB253" i="59"/>
  <c r="AV253" i="59" s="1"/>
  <c r="W252" i="59"/>
  <c r="AA252" i="59"/>
  <c r="AU252" i="59" s="1"/>
  <c r="V252" i="59"/>
  <c r="AP252" i="59" s="1"/>
  <c r="Z248" i="59"/>
  <c r="V248" i="59"/>
  <c r="AP248" i="59" s="1"/>
  <c r="V246" i="59"/>
  <c r="AP246" i="59" s="1"/>
  <c r="T246" i="59"/>
  <c r="AN246" i="59" s="1"/>
  <c r="Y246" i="59"/>
  <c r="W246" i="59"/>
  <c r="AB246" i="59"/>
  <c r="AV246" i="59" s="1"/>
  <c r="T245" i="59"/>
  <c r="AN245" i="59" s="1"/>
  <c r="X245" i="59"/>
  <c r="AB245" i="59"/>
  <c r="AV245" i="59" s="1"/>
  <c r="V245" i="59"/>
  <c r="AP245" i="59" s="1"/>
  <c r="Z245" i="59"/>
  <c r="AI242" i="59"/>
  <c r="AS242" i="59"/>
  <c r="AT241" i="59"/>
  <c r="V238" i="59"/>
  <c r="AP238" i="59" s="1"/>
  <c r="W238" i="59"/>
  <c r="AB238" i="59"/>
  <c r="AV238" i="59" s="1"/>
  <c r="T238" i="59"/>
  <c r="AN238" i="59" s="1"/>
  <c r="Y238" i="59"/>
  <c r="AG236" i="59"/>
  <c r="T214" i="59"/>
  <c r="AN214" i="59" s="1"/>
  <c r="X214" i="59"/>
  <c r="AB214" i="59"/>
  <c r="AV214" i="59" s="1"/>
  <c r="U214" i="59"/>
  <c r="AO214" i="59" s="1"/>
  <c r="Y214" i="59"/>
  <c r="AI214" i="59" s="1"/>
  <c r="V214" i="59"/>
  <c r="AP214" i="59" s="1"/>
  <c r="Z214" i="59"/>
  <c r="T198" i="59"/>
  <c r="AN198" i="59" s="1"/>
  <c r="X198" i="59"/>
  <c r="AB198" i="59"/>
  <c r="AV198" i="59" s="1"/>
  <c r="V198" i="59"/>
  <c r="AP198" i="59" s="1"/>
  <c r="Z198" i="59"/>
  <c r="AJ198" i="59" s="1"/>
  <c r="U198" i="59"/>
  <c r="AO198" i="59" s="1"/>
  <c r="W198" i="59"/>
  <c r="Y198" i="59"/>
  <c r="AG192" i="59"/>
  <c r="AQ192" i="59"/>
  <c r="T173" i="59"/>
  <c r="AN173" i="59" s="1"/>
  <c r="X173" i="59"/>
  <c r="AB173" i="59"/>
  <c r="AV173" i="59" s="1"/>
  <c r="U173" i="59"/>
  <c r="AO173" i="59" s="1"/>
  <c r="Y173" i="59"/>
  <c r="V173" i="59"/>
  <c r="AP173" i="59" s="1"/>
  <c r="Z173" i="59"/>
  <c r="W173" i="59"/>
  <c r="AA173" i="59"/>
  <c r="AU173" i="59" s="1"/>
  <c r="AI144" i="59"/>
  <c r="AS144" i="59"/>
  <c r="T117" i="59"/>
  <c r="AN117" i="59" s="1"/>
  <c r="X117" i="59"/>
  <c r="AB117" i="59"/>
  <c r="AV117" i="59" s="1"/>
  <c r="U117" i="59"/>
  <c r="AO117" i="59" s="1"/>
  <c r="Y117" i="59"/>
  <c r="V117" i="59"/>
  <c r="AP117" i="59" s="1"/>
  <c r="Z117" i="59"/>
  <c r="W117" i="59"/>
  <c r="AA117" i="59"/>
  <c r="AU117" i="59" s="1"/>
  <c r="W373" i="59"/>
  <c r="W340" i="59"/>
  <c r="Z337" i="59"/>
  <c r="W331" i="59"/>
  <c r="AQ330" i="59"/>
  <c r="AA328" i="59"/>
  <c r="AU328" i="59" s="1"/>
  <c r="V328" i="59"/>
  <c r="AP328" i="59" s="1"/>
  <c r="Y325" i="59"/>
  <c r="Z323" i="59"/>
  <c r="W320" i="59"/>
  <c r="Z317" i="59"/>
  <c r="AA316" i="59"/>
  <c r="AU316" i="59" s="1"/>
  <c r="V316" i="59"/>
  <c r="AP316" i="59" s="1"/>
  <c r="Y313" i="59"/>
  <c r="Z311" i="59"/>
  <c r="AA308" i="59"/>
  <c r="AU308" i="59" s="1"/>
  <c r="V308" i="59"/>
  <c r="AP308" i="59" s="1"/>
  <c r="AT305" i="59"/>
  <c r="Y305" i="59"/>
  <c r="Z303" i="59"/>
  <c r="W300" i="59"/>
  <c r="Z297" i="59"/>
  <c r="Z291" i="59"/>
  <c r="W288" i="59"/>
  <c r="Z283" i="59"/>
  <c r="AB271" i="59"/>
  <c r="AV271" i="59" s="1"/>
  <c r="W271" i="59"/>
  <c r="AR262" i="59"/>
  <c r="AA254" i="59"/>
  <c r="AU254" i="59" s="1"/>
  <c r="Y253" i="59"/>
  <c r="AA246" i="59"/>
  <c r="AU246" i="59" s="1"/>
  <c r="Y245" i="59"/>
  <c r="AA238" i="59"/>
  <c r="AU238" i="59" s="1"/>
  <c r="T236" i="59"/>
  <c r="AN236" i="59" s="1"/>
  <c r="V236" i="59"/>
  <c r="AP236" i="59" s="1"/>
  <c r="Z236" i="59"/>
  <c r="AJ236" i="59" s="1"/>
  <c r="AI233" i="59"/>
  <c r="AS233" i="59"/>
  <c r="AS225" i="59"/>
  <c r="T206" i="59"/>
  <c r="AN206" i="59" s="1"/>
  <c r="X206" i="59"/>
  <c r="AB206" i="59"/>
  <c r="AV206" i="59" s="1"/>
  <c r="U206" i="59"/>
  <c r="AO206" i="59" s="1"/>
  <c r="Y206" i="59"/>
  <c r="V206" i="59"/>
  <c r="AP206" i="59" s="1"/>
  <c r="Z206" i="59"/>
  <c r="AJ206" i="59" s="1"/>
  <c r="AR202" i="59"/>
  <c r="AH202" i="59"/>
  <c r="AR186" i="59"/>
  <c r="AH186" i="59"/>
  <c r="AS160" i="59"/>
  <c r="AI136" i="59"/>
  <c r="AS136" i="59"/>
  <c r="AA258" i="59"/>
  <c r="AU258" i="59" s="1"/>
  <c r="U258" i="59"/>
  <c r="AO258" i="59" s="1"/>
  <c r="Y237" i="59"/>
  <c r="AI237" i="59" s="1"/>
  <c r="Y234" i="59"/>
  <c r="T234" i="59"/>
  <c r="AN234" i="59" s="1"/>
  <c r="AQ233" i="59"/>
  <c r="AB233" i="59"/>
  <c r="AV233" i="59" s="1"/>
  <c r="X233" i="59"/>
  <c r="T233" i="59"/>
  <c r="AN233" i="59" s="1"/>
  <c r="V228" i="59"/>
  <c r="AP228" i="59" s="1"/>
  <c r="AA227" i="59"/>
  <c r="AU227" i="59" s="1"/>
  <c r="Y226" i="59"/>
  <c r="T226" i="59"/>
  <c r="AB225" i="59"/>
  <c r="AV225" i="59" s="1"/>
  <c r="X225" i="59"/>
  <c r="T225" i="59"/>
  <c r="AN225" i="59" s="1"/>
  <c r="AQ224" i="59"/>
  <c r="Y219" i="59"/>
  <c r="AI219" i="59" s="1"/>
  <c r="T219" i="59"/>
  <c r="V217" i="59"/>
  <c r="AP217" i="59" s="1"/>
  <c r="AA216" i="59"/>
  <c r="AU216" i="59" s="1"/>
  <c r="AS215" i="59"/>
  <c r="AA215" i="59"/>
  <c r="AU215" i="59" s="1"/>
  <c r="U215" i="59"/>
  <c r="AO215" i="59" s="1"/>
  <c r="T212" i="59"/>
  <c r="AN212" i="59" s="1"/>
  <c r="Y210" i="59"/>
  <c r="AB208" i="59"/>
  <c r="AV208" i="59" s="1"/>
  <c r="T208" i="59"/>
  <c r="AN208" i="59" s="1"/>
  <c r="Y207" i="59"/>
  <c r="AI207" i="59" s="1"/>
  <c r="T207" i="59"/>
  <c r="AN207" i="59" s="1"/>
  <c r="W204" i="59"/>
  <c r="AA203" i="59"/>
  <c r="AU203" i="59" s="1"/>
  <c r="U203" i="59"/>
  <c r="AO203" i="59" s="1"/>
  <c r="U192" i="59"/>
  <c r="AO192" i="59" s="1"/>
  <c r="T192" i="59"/>
  <c r="AN192" i="59" s="1"/>
  <c r="AB192" i="59"/>
  <c r="AV192" i="59" s="1"/>
  <c r="X192" i="59"/>
  <c r="AH192" i="59" s="1"/>
  <c r="V191" i="59"/>
  <c r="AP191" i="59" s="1"/>
  <c r="T191" i="59"/>
  <c r="AN191" i="59" s="1"/>
  <c r="Y191" i="59"/>
  <c r="AI191" i="59" s="1"/>
  <c r="W191" i="59"/>
  <c r="AB191" i="59"/>
  <c r="AV191" i="59" s="1"/>
  <c r="V190" i="59"/>
  <c r="AP190" i="59" s="1"/>
  <c r="Z190" i="59"/>
  <c r="AJ190" i="59" s="1"/>
  <c r="T190" i="59"/>
  <c r="AN190" i="59" s="1"/>
  <c r="X190" i="59"/>
  <c r="AB190" i="59"/>
  <c r="AV190" i="59" s="1"/>
  <c r="AH161" i="59"/>
  <c r="T160" i="59"/>
  <c r="AN160" i="59" s="1"/>
  <c r="U160" i="59"/>
  <c r="AO160" i="59" s="1"/>
  <c r="Z160" i="59"/>
  <c r="V160" i="59"/>
  <c r="AP160" i="59" s="1"/>
  <c r="AA160" i="59"/>
  <c r="AU160" i="59" s="1"/>
  <c r="W160" i="59"/>
  <c r="T144" i="59"/>
  <c r="AN144" i="59" s="1"/>
  <c r="U144" i="59"/>
  <c r="AO144" i="59" s="1"/>
  <c r="Z144" i="59"/>
  <c r="V144" i="59"/>
  <c r="AP144" i="59" s="1"/>
  <c r="AA144" i="59"/>
  <c r="AU144" i="59" s="1"/>
  <c r="W144" i="59"/>
  <c r="AH137" i="59"/>
  <c r="AR137" i="59"/>
  <c r="T136" i="59"/>
  <c r="AN136" i="59" s="1"/>
  <c r="U136" i="59"/>
  <c r="AO136" i="59" s="1"/>
  <c r="Z136" i="59"/>
  <c r="V136" i="59"/>
  <c r="AP136" i="59" s="1"/>
  <c r="AA136" i="59"/>
  <c r="AU136" i="59" s="1"/>
  <c r="W136" i="59"/>
  <c r="AG121" i="59"/>
  <c r="AQ121" i="59"/>
  <c r="AJ104" i="59"/>
  <c r="AT104" i="59"/>
  <c r="V89" i="59"/>
  <c r="AP89" i="59" s="1"/>
  <c r="U89" i="59"/>
  <c r="AO89" i="59" s="1"/>
  <c r="W89" i="59"/>
  <c r="Y89" i="59"/>
  <c r="AS89" i="59" s="1"/>
  <c r="AA89" i="59"/>
  <c r="AU89" i="59" s="1"/>
  <c r="U200" i="59"/>
  <c r="AO200" i="59" s="1"/>
  <c r="T200" i="59"/>
  <c r="AN200" i="59" s="1"/>
  <c r="AB200" i="59"/>
  <c r="AV200" i="59" s="1"/>
  <c r="AS190" i="59"/>
  <c r="AQ182" i="59"/>
  <c r="T170" i="59"/>
  <c r="AN170" i="59" s="1"/>
  <c r="W170" i="59"/>
  <c r="AG170" i="59" s="1"/>
  <c r="AA170" i="59"/>
  <c r="AU170" i="59" s="1"/>
  <c r="AT157" i="59"/>
  <c r="AQ96" i="59"/>
  <c r="AR79" i="59"/>
  <c r="AA66" i="59"/>
  <c r="AU66" i="59" s="1"/>
  <c r="W66" i="59"/>
  <c r="W244" i="59"/>
  <c r="AB234" i="59"/>
  <c r="AV234" i="59" s="1"/>
  <c r="W234" i="59"/>
  <c r="Z233" i="59"/>
  <c r="AT229" i="59"/>
  <c r="Z228" i="59"/>
  <c r="AJ228" i="59" s="1"/>
  <c r="AQ227" i="59"/>
  <c r="AB226" i="59"/>
  <c r="AV226" i="59" s="1"/>
  <c r="W226" i="59"/>
  <c r="Z225" i="59"/>
  <c r="AB219" i="59"/>
  <c r="AV219" i="59" s="1"/>
  <c r="W219" i="59"/>
  <c r="X208" i="59"/>
  <c r="AH208" i="59" s="1"/>
  <c r="AB207" i="59"/>
  <c r="AV207" i="59" s="1"/>
  <c r="W207" i="59"/>
  <c r="AA200" i="59"/>
  <c r="AU200" i="59" s="1"/>
  <c r="V199" i="59"/>
  <c r="AP199" i="59" s="1"/>
  <c r="T199" i="59"/>
  <c r="AN199" i="59" s="1"/>
  <c r="Y199" i="59"/>
  <c r="AR191" i="59"/>
  <c r="AG187" i="59"/>
  <c r="U184" i="59"/>
  <c r="AO184" i="59" s="1"/>
  <c r="X184" i="59"/>
  <c r="AH184" i="59" s="1"/>
  <c r="T184" i="59"/>
  <c r="AN184" i="59" s="1"/>
  <c r="AB184" i="59"/>
  <c r="AV184" i="59" s="1"/>
  <c r="V183" i="59"/>
  <c r="AP183" i="59" s="1"/>
  <c r="W183" i="59"/>
  <c r="AB183" i="59"/>
  <c r="AV183" i="59" s="1"/>
  <c r="T183" i="59"/>
  <c r="AN183" i="59" s="1"/>
  <c r="Y183" i="59"/>
  <c r="T182" i="59"/>
  <c r="AN182" i="59" s="1"/>
  <c r="X182" i="59"/>
  <c r="AB182" i="59"/>
  <c r="AV182" i="59" s="1"/>
  <c r="U182" i="59"/>
  <c r="AO182" i="59" s="1"/>
  <c r="Y182" i="59"/>
  <c r="V182" i="59"/>
  <c r="AP182" i="59" s="1"/>
  <c r="Z182" i="59"/>
  <c r="AJ182" i="59" s="1"/>
  <c r="AH153" i="59"/>
  <c r="T152" i="59"/>
  <c r="U152" i="59"/>
  <c r="AO152" i="59" s="1"/>
  <c r="Z152" i="59"/>
  <c r="V152" i="59"/>
  <c r="AP152" i="59" s="1"/>
  <c r="AA152" i="59"/>
  <c r="AU152" i="59" s="1"/>
  <c r="W152" i="59"/>
  <c r="AT131" i="59"/>
  <c r="T130" i="59"/>
  <c r="AN130" i="59" s="1"/>
  <c r="U130" i="59"/>
  <c r="AO130" i="59" s="1"/>
  <c r="X130" i="59"/>
  <c r="AA130" i="59"/>
  <c r="AU130" i="59" s="1"/>
  <c r="AN129" i="59"/>
  <c r="T120" i="59"/>
  <c r="AN120" i="59" s="1"/>
  <c r="U120" i="59"/>
  <c r="AO120" i="59" s="1"/>
  <c r="Z120" i="59"/>
  <c r="AJ120" i="59" s="1"/>
  <c r="V120" i="59"/>
  <c r="AP120" i="59" s="1"/>
  <c r="AA120" i="59"/>
  <c r="AU120" i="59" s="1"/>
  <c r="W120" i="59"/>
  <c r="Y120" i="59"/>
  <c r="AI120" i="59" s="1"/>
  <c r="W196" i="59"/>
  <c r="AB177" i="59"/>
  <c r="AV177" i="59" s="1"/>
  <c r="X177" i="59"/>
  <c r="T177" i="59"/>
  <c r="Z172" i="59"/>
  <c r="U172" i="59"/>
  <c r="AO172" i="59" s="1"/>
  <c r="V171" i="59"/>
  <c r="AP171" i="59" s="1"/>
  <c r="Z168" i="59"/>
  <c r="AJ168" i="59" s="1"/>
  <c r="U168" i="59"/>
  <c r="AO168" i="59" s="1"/>
  <c r="AR165" i="59"/>
  <c r="Y165" i="59"/>
  <c r="Z164" i="59"/>
  <c r="U164" i="59"/>
  <c r="AO164" i="59" s="1"/>
  <c r="Y157" i="59"/>
  <c r="Z156" i="59"/>
  <c r="U156" i="59"/>
  <c r="AO156" i="59" s="1"/>
  <c r="Y149" i="59"/>
  <c r="Z148" i="59"/>
  <c r="U148" i="59"/>
  <c r="AO148" i="59" s="1"/>
  <c r="Y141" i="59"/>
  <c r="Z140" i="59"/>
  <c r="U140" i="59"/>
  <c r="AO140" i="59" s="1"/>
  <c r="W139" i="59"/>
  <c r="Z135" i="59"/>
  <c r="T135" i="59"/>
  <c r="AN135" i="59" s="1"/>
  <c r="U133" i="59"/>
  <c r="AO133" i="59" s="1"/>
  <c r="Y133" i="59"/>
  <c r="T127" i="59"/>
  <c r="AN127" i="59" s="1"/>
  <c r="AB127" i="59"/>
  <c r="AV127" i="59" s="1"/>
  <c r="X127" i="59"/>
  <c r="T121" i="59"/>
  <c r="AN121" i="59" s="1"/>
  <c r="X121" i="59"/>
  <c r="AB121" i="59"/>
  <c r="AV121" i="59" s="1"/>
  <c r="U121" i="59"/>
  <c r="AO121" i="59" s="1"/>
  <c r="Y121" i="59"/>
  <c r="AI121" i="59" s="1"/>
  <c r="V121" i="59"/>
  <c r="AP121" i="59" s="1"/>
  <c r="Z121" i="59"/>
  <c r="U102" i="59"/>
  <c r="AO102" i="59" s="1"/>
  <c r="T102" i="59"/>
  <c r="AN102" i="59" s="1"/>
  <c r="AB102" i="59"/>
  <c r="AV102" i="59" s="1"/>
  <c r="W102" i="59"/>
  <c r="X102" i="59"/>
  <c r="AH102" i="59" s="1"/>
  <c r="AQ94" i="59"/>
  <c r="U92" i="59"/>
  <c r="AO92" i="59" s="1"/>
  <c r="T92" i="59"/>
  <c r="AN92" i="59" s="1"/>
  <c r="Z92" i="59"/>
  <c r="V92" i="59"/>
  <c r="AP92" i="59" s="1"/>
  <c r="AA92" i="59"/>
  <c r="AU92" i="59" s="1"/>
  <c r="W92" i="59"/>
  <c r="AB92" i="59"/>
  <c r="AV92" i="59" s="1"/>
  <c r="T81" i="59"/>
  <c r="AN81" i="59" s="1"/>
  <c r="X81" i="59"/>
  <c r="AH81" i="59" s="1"/>
  <c r="AB81" i="59"/>
  <c r="AV81" i="59" s="1"/>
  <c r="U81" i="59"/>
  <c r="AO81" i="59" s="1"/>
  <c r="Y81" i="59"/>
  <c r="V81" i="59"/>
  <c r="AP81" i="59" s="1"/>
  <c r="Z81" i="59"/>
  <c r="AT81" i="59" s="1"/>
  <c r="U79" i="59"/>
  <c r="AO79" i="59" s="1"/>
  <c r="T79" i="59"/>
  <c r="AN79" i="59" s="1"/>
  <c r="Z79" i="59"/>
  <c r="V79" i="59"/>
  <c r="AP79" i="59" s="1"/>
  <c r="AA79" i="59"/>
  <c r="AU79" i="59" s="1"/>
  <c r="W79" i="59"/>
  <c r="AB79" i="59"/>
  <c r="AV79" i="59" s="1"/>
  <c r="AA70" i="59"/>
  <c r="AU70" i="59" s="1"/>
  <c r="W70" i="59"/>
  <c r="T114" i="59"/>
  <c r="AN114" i="59" s="1"/>
  <c r="W114" i="59"/>
  <c r="AG114" i="59" s="1"/>
  <c r="AA114" i="59"/>
  <c r="AU114" i="59" s="1"/>
  <c r="AQ107" i="59"/>
  <c r="AG107" i="59"/>
  <c r="T94" i="59"/>
  <c r="AN94" i="59" s="1"/>
  <c r="X94" i="59"/>
  <c r="AB94" i="59"/>
  <c r="AV94" i="59" s="1"/>
  <c r="U94" i="59"/>
  <c r="AO94" i="59" s="1"/>
  <c r="Y94" i="59"/>
  <c r="V94" i="59"/>
  <c r="AP94" i="59" s="1"/>
  <c r="Z94" i="59"/>
  <c r="U80" i="59"/>
  <c r="AO80" i="59" s="1"/>
  <c r="W80" i="59"/>
  <c r="AA80" i="59"/>
  <c r="AU80" i="59" s="1"/>
  <c r="AJ77" i="59"/>
  <c r="Y194" i="59"/>
  <c r="W188" i="59"/>
  <c r="AA187" i="59"/>
  <c r="AU187" i="59" s="1"/>
  <c r="U187" i="59"/>
  <c r="AO187" i="59" s="1"/>
  <c r="AS178" i="59"/>
  <c r="Z177" i="59"/>
  <c r="W172" i="59"/>
  <c r="AT169" i="59"/>
  <c r="Y169" i="59"/>
  <c r="AS169" i="59" s="1"/>
  <c r="W168" i="59"/>
  <c r="W164" i="59"/>
  <c r="Y161" i="59"/>
  <c r="W159" i="59"/>
  <c r="W156" i="59"/>
  <c r="Y153" i="59"/>
  <c r="W151" i="59"/>
  <c r="W148" i="59"/>
  <c r="Y145" i="59"/>
  <c r="W143" i="59"/>
  <c r="W140" i="59"/>
  <c r="Y137" i="59"/>
  <c r="AB135" i="59"/>
  <c r="AV135" i="59" s="1"/>
  <c r="W135" i="59"/>
  <c r="AA133" i="59"/>
  <c r="AU133" i="59" s="1"/>
  <c r="V133" i="59"/>
  <c r="AP133" i="59" s="1"/>
  <c r="Z127" i="59"/>
  <c r="AT127" i="59" s="1"/>
  <c r="AA121" i="59"/>
  <c r="AU121" i="59" s="1"/>
  <c r="T108" i="59"/>
  <c r="X108" i="59"/>
  <c r="AB108" i="59"/>
  <c r="AV108" i="59" s="1"/>
  <c r="U108" i="59"/>
  <c r="AO108" i="59" s="1"/>
  <c r="Y108" i="59"/>
  <c r="V108" i="59"/>
  <c r="AP108" i="59" s="1"/>
  <c r="Z108" i="59"/>
  <c r="V97" i="59"/>
  <c r="AP97" i="59" s="1"/>
  <c r="U97" i="59"/>
  <c r="AO97" i="59" s="1"/>
  <c r="W97" i="59"/>
  <c r="Y97" i="59"/>
  <c r="AI97" i="59" s="1"/>
  <c r="AH82" i="59"/>
  <c r="AR82" i="59"/>
  <c r="AA81" i="59"/>
  <c r="AU81" i="59" s="1"/>
  <c r="AI73" i="59"/>
  <c r="Z116" i="59"/>
  <c r="U116" i="59"/>
  <c r="AO116" i="59" s="1"/>
  <c r="V115" i="59"/>
  <c r="AP115" i="59" s="1"/>
  <c r="Z112" i="59"/>
  <c r="AJ112" i="59" s="1"/>
  <c r="U112" i="59"/>
  <c r="AO112" i="59" s="1"/>
  <c r="Z107" i="59"/>
  <c r="U107" i="59"/>
  <c r="AO107" i="59" s="1"/>
  <c r="Y104" i="59"/>
  <c r="W103" i="59"/>
  <c r="U101" i="59"/>
  <c r="AO101" i="59" s="1"/>
  <c r="AB98" i="59"/>
  <c r="AV98" i="59" s="1"/>
  <c r="X98" i="59"/>
  <c r="T98" i="59"/>
  <c r="AN98" i="59" s="1"/>
  <c r="AA96" i="59"/>
  <c r="AU96" i="59" s="1"/>
  <c r="V96" i="59"/>
  <c r="AP96" i="59" s="1"/>
  <c r="U93" i="59"/>
  <c r="AO93" i="59" s="1"/>
  <c r="AB90" i="59"/>
  <c r="AV90" i="59" s="1"/>
  <c r="X90" i="59"/>
  <c r="T90" i="59"/>
  <c r="AN90" i="59" s="1"/>
  <c r="Z88" i="59"/>
  <c r="T88" i="59"/>
  <c r="AN88" i="59" s="1"/>
  <c r="U75" i="59"/>
  <c r="AO75" i="59" s="1"/>
  <c r="T75" i="59"/>
  <c r="AN75" i="59" s="1"/>
  <c r="Z75" i="59"/>
  <c r="AJ75" i="59" s="1"/>
  <c r="W75" i="59"/>
  <c r="AB75" i="59"/>
  <c r="AV75" i="59" s="1"/>
  <c r="AH71" i="59"/>
  <c r="V60" i="59"/>
  <c r="AP60" i="59" s="1"/>
  <c r="U60" i="59"/>
  <c r="AO60" i="59" s="1"/>
  <c r="W60" i="59"/>
  <c r="Y60" i="59"/>
  <c r="V43" i="59"/>
  <c r="AP43" i="59" s="1"/>
  <c r="Z43" i="59"/>
  <c r="T43" i="59"/>
  <c r="AN43" i="59" s="1"/>
  <c r="X43" i="59"/>
  <c r="AB43" i="59"/>
  <c r="AV43" i="59" s="1"/>
  <c r="U43" i="59"/>
  <c r="AO43" i="59" s="1"/>
  <c r="W43" i="59"/>
  <c r="Y43" i="59"/>
  <c r="AG16" i="59"/>
  <c r="AQ16" i="59"/>
  <c r="AJ7" i="59"/>
  <c r="AG69" i="59"/>
  <c r="AQ69" i="59"/>
  <c r="AG65" i="59"/>
  <c r="AQ65" i="59"/>
  <c r="U63" i="59"/>
  <c r="AO63" i="59" s="1"/>
  <c r="T63" i="59"/>
  <c r="AN63" i="59" s="1"/>
  <c r="Z63" i="59"/>
  <c r="AJ63" i="59" s="1"/>
  <c r="V63" i="59"/>
  <c r="AP63" i="59" s="1"/>
  <c r="AA63" i="59"/>
  <c r="AU63" i="59" s="1"/>
  <c r="W63" i="59"/>
  <c r="AB63" i="59"/>
  <c r="AV63" i="59" s="1"/>
  <c r="AT47" i="59"/>
  <c r="AJ47" i="59"/>
  <c r="T22" i="59"/>
  <c r="AN22" i="59" s="1"/>
  <c r="V22" i="59"/>
  <c r="AP22" i="59" s="1"/>
  <c r="W22" i="59"/>
  <c r="Z22" i="59"/>
  <c r="AJ22" i="59" s="1"/>
  <c r="AA22" i="59"/>
  <c r="AU22" i="59" s="1"/>
  <c r="Y128" i="59"/>
  <c r="AA126" i="59"/>
  <c r="AU126" i="59" s="1"/>
  <c r="AA124" i="59"/>
  <c r="AU124" i="59" s="1"/>
  <c r="V124" i="59"/>
  <c r="AP124" i="59" s="1"/>
  <c r="W116" i="59"/>
  <c r="Y113" i="59"/>
  <c r="AS113" i="59" s="1"/>
  <c r="W112" i="59"/>
  <c r="AA103" i="59"/>
  <c r="AU103" i="59" s="1"/>
  <c r="Y101" i="59"/>
  <c r="AQ100" i="59"/>
  <c r="Z98" i="59"/>
  <c r="Y93" i="59"/>
  <c r="AI93" i="59" s="1"/>
  <c r="Z90" i="59"/>
  <c r="AB88" i="59"/>
  <c r="AV88" i="59" s="1"/>
  <c r="W88" i="59"/>
  <c r="AS86" i="59"/>
  <c r="W85" i="59"/>
  <c r="Y82" i="59"/>
  <c r="W76" i="59"/>
  <c r="AA74" i="59"/>
  <c r="AU74" i="59" s="1"/>
  <c r="W74" i="59"/>
  <c r="T73" i="59"/>
  <c r="AN73" i="59" s="1"/>
  <c r="X73" i="59"/>
  <c r="AB73" i="59"/>
  <c r="AV73" i="59" s="1"/>
  <c r="U73" i="59"/>
  <c r="AO73" i="59" s="1"/>
  <c r="V73" i="59"/>
  <c r="AP73" i="59" s="1"/>
  <c r="Z73" i="59"/>
  <c r="AG72" i="59"/>
  <c r="AQ72" i="59"/>
  <c r="U71" i="59"/>
  <c r="AO71" i="59" s="1"/>
  <c r="T71" i="59"/>
  <c r="AN71" i="59" s="1"/>
  <c r="Z71" i="59"/>
  <c r="AJ71" i="59" s="1"/>
  <c r="V71" i="59"/>
  <c r="AP71" i="59" s="1"/>
  <c r="AA71" i="59"/>
  <c r="AU71" i="59" s="1"/>
  <c r="W71" i="59"/>
  <c r="AB71" i="59"/>
  <c r="AV71" i="59" s="1"/>
  <c r="T69" i="59"/>
  <c r="AN69" i="59" s="1"/>
  <c r="X69" i="59"/>
  <c r="AB69" i="59"/>
  <c r="AV69" i="59" s="1"/>
  <c r="U69" i="59"/>
  <c r="AO69" i="59" s="1"/>
  <c r="Y69" i="59"/>
  <c r="V69" i="59"/>
  <c r="AP69" i="59" s="1"/>
  <c r="Z69" i="59"/>
  <c r="AG68" i="59"/>
  <c r="AQ68" i="59"/>
  <c r="U67" i="59"/>
  <c r="AO67" i="59" s="1"/>
  <c r="T67" i="59"/>
  <c r="AN67" i="59" s="1"/>
  <c r="Z67" i="59"/>
  <c r="AJ67" i="59" s="1"/>
  <c r="V67" i="59"/>
  <c r="AP67" i="59" s="1"/>
  <c r="AA67" i="59"/>
  <c r="AU67" i="59" s="1"/>
  <c r="W67" i="59"/>
  <c r="AB67" i="59"/>
  <c r="AV67" i="59" s="1"/>
  <c r="T65" i="59"/>
  <c r="AN65" i="59" s="1"/>
  <c r="X65" i="59"/>
  <c r="AB65" i="59"/>
  <c r="AV65" i="59" s="1"/>
  <c r="U65" i="59"/>
  <c r="AO65" i="59" s="1"/>
  <c r="Y65" i="59"/>
  <c r="V65" i="59"/>
  <c r="AP65" i="59" s="1"/>
  <c r="Z65" i="59"/>
  <c r="AT51" i="59"/>
  <c r="AJ51" i="59"/>
  <c r="U72" i="59"/>
  <c r="AO72" i="59" s="1"/>
  <c r="U68" i="59"/>
  <c r="AO68" i="59" s="1"/>
  <c r="Y57" i="59"/>
  <c r="U57" i="59"/>
  <c r="AO57" i="59" s="1"/>
  <c r="W54" i="59"/>
  <c r="W50" i="59"/>
  <c r="AA49" i="59"/>
  <c r="AU49" i="59" s="1"/>
  <c r="V49" i="59"/>
  <c r="AP49" i="59" s="1"/>
  <c r="AG44" i="59"/>
  <c r="V42" i="59"/>
  <c r="AP42" i="59" s="1"/>
  <c r="U42" i="59"/>
  <c r="AO42" i="59" s="1"/>
  <c r="Y42" i="59"/>
  <c r="AI42" i="59" s="1"/>
  <c r="X41" i="59"/>
  <c r="AI32" i="59"/>
  <c r="AS32" i="59"/>
  <c r="AJ30" i="59"/>
  <c r="AT30" i="59"/>
  <c r="AJ23" i="59"/>
  <c r="AT23" i="59"/>
  <c r="AH14" i="59"/>
  <c r="AR14" i="59"/>
  <c r="AI58" i="59"/>
  <c r="AB57" i="59"/>
  <c r="AV57" i="59" s="1"/>
  <c r="X57" i="59"/>
  <c r="AB51" i="59"/>
  <c r="AV51" i="59" s="1"/>
  <c r="W51" i="59"/>
  <c r="U50" i="59"/>
  <c r="AO50" i="59" s="1"/>
  <c r="Z49" i="59"/>
  <c r="T49" i="59"/>
  <c r="AN49" i="59" s="1"/>
  <c r="AT45" i="59"/>
  <c r="T26" i="59"/>
  <c r="AN26" i="59" s="1"/>
  <c r="V26" i="59"/>
  <c r="AP26" i="59" s="1"/>
  <c r="W26" i="59"/>
  <c r="Z26" i="59"/>
  <c r="AH19" i="59"/>
  <c r="AH6" i="59"/>
  <c r="U41" i="59"/>
  <c r="AO41" i="59" s="1"/>
  <c r="W41" i="59"/>
  <c r="AB41" i="59"/>
  <c r="AV41" i="59" s="1"/>
  <c r="T41" i="59"/>
  <c r="AN41" i="59" s="1"/>
  <c r="Z41" i="59"/>
  <c r="AH24" i="59"/>
  <c r="AR24" i="59"/>
  <c r="AG13" i="59"/>
  <c r="AQ13" i="59"/>
  <c r="W46" i="59"/>
  <c r="AR34" i="59"/>
  <c r="AB32" i="59"/>
  <c r="AV32" i="59" s="1"/>
  <c r="X32" i="59"/>
  <c r="AH32" i="59" s="1"/>
  <c r="T32" i="59"/>
  <c r="AS27" i="59"/>
  <c r="Z27" i="59"/>
  <c r="U27" i="59"/>
  <c r="AO27" i="59" s="1"/>
  <c r="Y23" i="59"/>
  <c r="U23" i="59"/>
  <c r="V21" i="59"/>
  <c r="AP21" i="59" s="1"/>
  <c r="AG10" i="59"/>
  <c r="Y10" i="59"/>
  <c r="U10" i="59"/>
  <c r="AO10" i="59" s="1"/>
  <c r="AB8" i="59"/>
  <c r="AV8" i="59" s="1"/>
  <c r="Y17" i="59"/>
  <c r="AI17" i="59" s="1"/>
  <c r="Z16" i="59"/>
  <c r="T16" i="59"/>
  <c r="AN16" i="59" s="1"/>
  <c r="Y15" i="59"/>
  <c r="Z14" i="59"/>
  <c r="V14" i="59"/>
  <c r="AP14" i="59" s="1"/>
  <c r="AB12" i="59"/>
  <c r="AV12" i="59" s="1"/>
  <c r="W12" i="59"/>
  <c r="AB11" i="59"/>
  <c r="AV11" i="59" s="1"/>
  <c r="W11" i="59"/>
  <c r="AB10" i="59"/>
  <c r="AV10" i="59" s="1"/>
  <c r="X10" i="59"/>
  <c r="AB7" i="59"/>
  <c r="AV7" i="59" s="1"/>
  <c r="X7" i="59"/>
  <c r="Z6" i="59"/>
  <c r="AT6" i="59" s="1"/>
  <c r="V6" i="59"/>
  <c r="AP6" i="59" s="1"/>
  <c r="AA47" i="59"/>
  <c r="AU47" i="59" s="1"/>
  <c r="V47" i="59"/>
  <c r="AP47" i="59" s="1"/>
  <c r="W38" i="59"/>
  <c r="V37" i="59"/>
  <c r="AP37" i="59" s="1"/>
  <c r="Z32" i="59"/>
  <c r="AA31" i="59"/>
  <c r="AU31" i="59" s="1"/>
  <c r="V31" i="59"/>
  <c r="AP31" i="59" s="1"/>
  <c r="Y28" i="59"/>
  <c r="AB27" i="59"/>
  <c r="AV27" i="59" s="1"/>
  <c r="W27" i="59"/>
  <c r="AA23" i="59"/>
  <c r="AU23" i="59" s="1"/>
  <c r="W23" i="59"/>
  <c r="W15" i="59"/>
  <c r="Y14" i="59"/>
  <c r="AA12" i="59"/>
  <c r="AU12" i="59" s="1"/>
  <c r="V12" i="59"/>
  <c r="AP12" i="59" s="1"/>
  <c r="Y6" i="59"/>
  <c r="AG429" i="59"/>
  <c r="AQ429" i="59"/>
  <c r="AG420" i="59"/>
  <c r="AQ420" i="59"/>
  <c r="AG437" i="59"/>
  <c r="AQ437" i="59"/>
  <c r="AR363" i="59"/>
  <c r="AH363" i="59"/>
  <c r="W459" i="59"/>
  <c r="T453" i="59"/>
  <c r="AN453" i="59" s="1"/>
  <c r="X453" i="59"/>
  <c r="AB453" i="59"/>
  <c r="AV453" i="59" s="1"/>
  <c r="U448" i="59"/>
  <c r="AO448" i="59" s="1"/>
  <c r="Y448" i="59"/>
  <c r="AX444" i="59"/>
  <c r="U436" i="59"/>
  <c r="AO436" i="59" s="1"/>
  <c r="Y436" i="59"/>
  <c r="V436" i="59"/>
  <c r="AP436" i="59" s="1"/>
  <c r="Z436" i="59"/>
  <c r="AX436" i="59"/>
  <c r="AX433" i="59"/>
  <c r="AA428" i="59"/>
  <c r="AU428" i="59" s="1"/>
  <c r="AN352" i="59"/>
  <c r="AN300" i="59"/>
  <c r="AX248" i="59"/>
  <c r="AX503" i="59"/>
  <c r="Z503" i="59"/>
  <c r="V503" i="59"/>
  <c r="AP503" i="59" s="1"/>
  <c r="AB501" i="59"/>
  <c r="AV501" i="59" s="1"/>
  <c r="X501" i="59"/>
  <c r="T501" i="59"/>
  <c r="AX499" i="59"/>
  <c r="Z499" i="59"/>
  <c r="V499" i="59"/>
  <c r="AP499" i="59" s="1"/>
  <c r="AB497" i="59"/>
  <c r="AV497" i="59" s="1"/>
  <c r="X497" i="59"/>
  <c r="T497" i="59"/>
  <c r="AX495" i="59"/>
  <c r="Z495" i="59"/>
  <c r="V495" i="59"/>
  <c r="AP495" i="59" s="1"/>
  <c r="AB493" i="59"/>
  <c r="AV493" i="59" s="1"/>
  <c r="X493" i="59"/>
  <c r="T493" i="59"/>
  <c r="Y492" i="59"/>
  <c r="AX491" i="59"/>
  <c r="Z491" i="59"/>
  <c r="V491" i="59"/>
  <c r="AP491" i="59" s="1"/>
  <c r="AB489" i="59"/>
  <c r="AV489" i="59" s="1"/>
  <c r="X489" i="59"/>
  <c r="T489" i="59"/>
  <c r="Y488" i="59"/>
  <c r="AX487" i="59"/>
  <c r="Z487" i="59"/>
  <c r="V487" i="59"/>
  <c r="AP487" i="59" s="1"/>
  <c r="AB485" i="59"/>
  <c r="AV485" i="59" s="1"/>
  <c r="X485" i="59"/>
  <c r="T485" i="59"/>
  <c r="Y484" i="59"/>
  <c r="AX483" i="59"/>
  <c r="Z483" i="59"/>
  <c r="V483" i="59"/>
  <c r="AP483" i="59" s="1"/>
  <c r="AB481" i="59"/>
  <c r="AV481" i="59" s="1"/>
  <c r="X481" i="59"/>
  <c r="T481" i="59"/>
  <c r="AX479" i="59"/>
  <c r="Z479" i="59"/>
  <c r="V479" i="59"/>
  <c r="AP479" i="59" s="1"/>
  <c r="AB477" i="59"/>
  <c r="AV477" i="59" s="1"/>
  <c r="X477" i="59"/>
  <c r="T477" i="59"/>
  <c r="AX475" i="59"/>
  <c r="Z475" i="59"/>
  <c r="V475" i="59"/>
  <c r="AP475" i="59" s="1"/>
  <c r="AB473" i="59"/>
  <c r="AV473" i="59" s="1"/>
  <c r="X473" i="59"/>
  <c r="T473" i="59"/>
  <c r="AX471" i="59"/>
  <c r="Z471" i="59"/>
  <c r="V471" i="59"/>
  <c r="AP471" i="59" s="1"/>
  <c r="AB469" i="59"/>
  <c r="AV469" i="59" s="1"/>
  <c r="X469" i="59"/>
  <c r="T469" i="59"/>
  <c r="AX467" i="59"/>
  <c r="Z467" i="59"/>
  <c r="V467" i="59"/>
  <c r="AP467" i="59" s="1"/>
  <c r="AB465" i="59"/>
  <c r="AV465" i="59" s="1"/>
  <c r="X465" i="59"/>
  <c r="T465" i="59"/>
  <c r="Y464" i="59"/>
  <c r="AX463" i="59"/>
  <c r="Z463" i="59"/>
  <c r="V463" i="59"/>
  <c r="AP463" i="59" s="1"/>
  <c r="AB461" i="59"/>
  <c r="AV461" i="59" s="1"/>
  <c r="X461" i="59"/>
  <c r="T461" i="59"/>
  <c r="Y460" i="59"/>
  <c r="AX459" i="59"/>
  <c r="Z459" i="59"/>
  <c r="V459" i="59"/>
  <c r="AP459" i="59" s="1"/>
  <c r="AB457" i="59"/>
  <c r="AV457" i="59" s="1"/>
  <c r="X457" i="59"/>
  <c r="T457" i="59"/>
  <c r="Y456" i="59"/>
  <c r="T456" i="59"/>
  <c r="AN456" i="59" s="1"/>
  <c r="AB455" i="59"/>
  <c r="AV455" i="59" s="1"/>
  <c r="W455" i="59"/>
  <c r="AX453" i="59"/>
  <c r="W453" i="59"/>
  <c r="V451" i="59"/>
  <c r="AP451" i="59" s="1"/>
  <c r="Z451" i="59"/>
  <c r="AX451" i="59"/>
  <c r="T449" i="59"/>
  <c r="X449" i="59"/>
  <c r="AB449" i="59"/>
  <c r="AV449" i="59" s="1"/>
  <c r="AB448" i="59"/>
  <c r="AV448" i="59" s="1"/>
  <c r="W448" i="59"/>
  <c r="Y447" i="59"/>
  <c r="AR446" i="59"/>
  <c r="AJ446" i="59"/>
  <c r="Z445" i="59"/>
  <c r="AQ444" i="59"/>
  <c r="U444" i="59"/>
  <c r="AO444" i="59" s="1"/>
  <c r="Y444" i="59"/>
  <c r="T441" i="59"/>
  <c r="X441" i="59"/>
  <c r="AB441" i="59"/>
  <c r="AV441" i="59" s="1"/>
  <c r="U441" i="59"/>
  <c r="AO441" i="59" s="1"/>
  <c r="Y441" i="59"/>
  <c r="AB440" i="59"/>
  <c r="AV440" i="59" s="1"/>
  <c r="AO439" i="59"/>
  <c r="X436" i="59"/>
  <c r="AR435" i="59"/>
  <c r="AX434" i="59"/>
  <c r="T433" i="59"/>
  <c r="AN433" i="59" s="1"/>
  <c r="X433" i="59"/>
  <c r="AB433" i="59"/>
  <c r="AV433" i="59" s="1"/>
  <c r="U433" i="59"/>
  <c r="AO433" i="59" s="1"/>
  <c r="Y433" i="59"/>
  <c r="AB432" i="59"/>
  <c r="AV432" i="59" s="1"/>
  <c r="X428" i="59"/>
  <c r="T425" i="59"/>
  <c r="AN425" i="59" s="1"/>
  <c r="X425" i="59"/>
  <c r="AB425" i="59"/>
  <c r="AV425" i="59" s="1"/>
  <c r="U425" i="59"/>
  <c r="AO425" i="59" s="1"/>
  <c r="Y425" i="59"/>
  <c r="AB424" i="59"/>
  <c r="AV424" i="59" s="1"/>
  <c r="T424" i="59"/>
  <c r="AN424" i="59" s="1"/>
  <c r="AO423" i="59"/>
  <c r="AX406" i="59"/>
  <c r="T408" i="59"/>
  <c r="AN408" i="59" s="1"/>
  <c r="X408" i="59"/>
  <c r="AB408" i="59"/>
  <c r="AV408" i="59" s="1"/>
  <c r="U408" i="59"/>
  <c r="AO408" i="59" s="1"/>
  <c r="Y408" i="59"/>
  <c r="V408" i="59"/>
  <c r="AP408" i="59" s="1"/>
  <c r="Z408" i="59"/>
  <c r="AX408" i="59"/>
  <c r="AR407" i="59"/>
  <c r="AS406" i="59"/>
  <c r="AX405" i="59"/>
  <c r="AT397" i="59"/>
  <c r="AX390" i="59"/>
  <c r="T392" i="59"/>
  <c r="AN392" i="59" s="1"/>
  <c r="X392" i="59"/>
  <c r="AB392" i="59"/>
  <c r="AV392" i="59" s="1"/>
  <c r="U392" i="59"/>
  <c r="AO392" i="59" s="1"/>
  <c r="Y392" i="59"/>
  <c r="V392" i="59"/>
  <c r="AP392" i="59" s="1"/>
  <c r="Z392" i="59"/>
  <c r="AX392" i="59"/>
  <c r="AX389" i="59"/>
  <c r="AX374" i="59"/>
  <c r="T376" i="59"/>
  <c r="AN376" i="59" s="1"/>
  <c r="X376" i="59"/>
  <c r="AB376" i="59"/>
  <c r="AV376" i="59" s="1"/>
  <c r="U376" i="59"/>
  <c r="AO376" i="59" s="1"/>
  <c r="Y376" i="59"/>
  <c r="V376" i="59"/>
  <c r="AP376" i="59" s="1"/>
  <c r="Z376" i="59"/>
  <c r="AX376" i="59"/>
  <c r="AR375" i="59"/>
  <c r="AX373" i="59"/>
  <c r="AQ368" i="59"/>
  <c r="T355" i="59"/>
  <c r="AN355" i="59" s="1"/>
  <c r="X355" i="59"/>
  <c r="AB355" i="59"/>
  <c r="AV355" i="59" s="1"/>
  <c r="U355" i="59"/>
  <c r="AO355" i="59" s="1"/>
  <c r="Y355" i="59"/>
  <c r="V355" i="59"/>
  <c r="AP355" i="59" s="1"/>
  <c r="AX355" i="59"/>
  <c r="W355" i="59"/>
  <c r="Z355" i="59"/>
  <c r="AX352" i="59"/>
  <c r="AX353" i="59"/>
  <c r="U354" i="59"/>
  <c r="AO354" i="59" s="1"/>
  <c r="Y354" i="59"/>
  <c r="V354" i="59"/>
  <c r="AP354" i="59" s="1"/>
  <c r="Z354" i="59"/>
  <c r="AX354" i="59"/>
  <c r="T354" i="59"/>
  <c r="AN354" i="59" s="1"/>
  <c r="AB354" i="59"/>
  <c r="AV354" i="59" s="1"/>
  <c r="W354" i="59"/>
  <c r="AX351" i="59"/>
  <c r="X354" i="59"/>
  <c r="AA503" i="59"/>
  <c r="AU503" i="59" s="1"/>
  <c r="W503" i="59"/>
  <c r="AX500" i="59"/>
  <c r="AA499" i="59"/>
  <c r="AU499" i="59" s="1"/>
  <c r="W499" i="59"/>
  <c r="AA495" i="59"/>
  <c r="AU495" i="59" s="1"/>
  <c r="W495" i="59"/>
  <c r="AX488" i="59"/>
  <c r="AX484" i="59"/>
  <c r="AX480" i="59"/>
  <c r="AA479" i="59"/>
  <c r="AU479" i="59" s="1"/>
  <c r="W479" i="59"/>
  <c r="AX468" i="59"/>
  <c r="AX460" i="59"/>
  <c r="AX456" i="59"/>
  <c r="V455" i="59"/>
  <c r="AP455" i="59" s="1"/>
  <c r="Z455" i="59"/>
  <c r="AX455" i="59"/>
  <c r="X448" i="59"/>
  <c r="AX442" i="59"/>
  <c r="U428" i="59"/>
  <c r="AO428" i="59" s="1"/>
  <c r="Y428" i="59"/>
  <c r="V428" i="59"/>
  <c r="AP428" i="59" s="1"/>
  <c r="Z428" i="59"/>
  <c r="AX428" i="59"/>
  <c r="AX425" i="59"/>
  <c r="AX410" i="59"/>
  <c r="T412" i="59"/>
  <c r="AN412" i="59" s="1"/>
  <c r="X412" i="59"/>
  <c r="AB412" i="59"/>
  <c r="AV412" i="59" s="1"/>
  <c r="U412" i="59"/>
  <c r="AO412" i="59" s="1"/>
  <c r="Y412" i="59"/>
  <c r="V412" i="59"/>
  <c r="AP412" i="59" s="1"/>
  <c r="Z412" i="59"/>
  <c r="AX412" i="59"/>
  <c r="AX393" i="59"/>
  <c r="AX377" i="59"/>
  <c r="AN348" i="59"/>
  <c r="AQ346" i="59"/>
  <c r="AN336" i="59"/>
  <c r="AS328" i="59"/>
  <c r="AN324" i="59"/>
  <c r="AN320" i="59"/>
  <c r="AN316" i="59"/>
  <c r="AN312" i="59"/>
  <c r="AQ290" i="59"/>
  <c r="AN280" i="59"/>
  <c r="T266" i="59"/>
  <c r="AN266" i="59" s="1"/>
  <c r="X266" i="59"/>
  <c r="AB266" i="59"/>
  <c r="AV266" i="59" s="1"/>
  <c r="AX265" i="59"/>
  <c r="U266" i="59"/>
  <c r="AO266" i="59" s="1"/>
  <c r="Y266" i="59"/>
  <c r="V266" i="59"/>
  <c r="AP266" i="59" s="1"/>
  <c r="Z266" i="59"/>
  <c r="AX266" i="59"/>
  <c r="AX260" i="59"/>
  <c r="W266" i="59"/>
  <c r="AX256" i="59"/>
  <c r="AA266" i="59"/>
  <c r="AU266" i="59" s="1"/>
  <c r="AX263" i="59"/>
  <c r="AH216" i="59"/>
  <c r="AX33" i="59"/>
  <c r="Y503" i="59"/>
  <c r="U503" i="59"/>
  <c r="AO503" i="59" s="1"/>
  <c r="AX502" i="59"/>
  <c r="Y499" i="59"/>
  <c r="U499" i="59"/>
  <c r="AO499" i="59" s="1"/>
  <c r="AX498" i="59"/>
  <c r="Y495" i="59"/>
  <c r="U495" i="59"/>
  <c r="AO495" i="59" s="1"/>
  <c r="AX494" i="59"/>
  <c r="Y491" i="59"/>
  <c r="U491" i="59"/>
  <c r="AO491" i="59" s="1"/>
  <c r="AX490" i="59"/>
  <c r="Y487" i="59"/>
  <c r="U487" i="59"/>
  <c r="AO487" i="59" s="1"/>
  <c r="AX486" i="59"/>
  <c r="Y483" i="59"/>
  <c r="U483" i="59"/>
  <c r="AO483" i="59" s="1"/>
  <c r="AX482" i="59"/>
  <c r="Y479" i="59"/>
  <c r="U479" i="59"/>
  <c r="AO479" i="59" s="1"/>
  <c r="AX478" i="59"/>
  <c r="Y475" i="59"/>
  <c r="U475" i="59"/>
  <c r="AO475" i="59" s="1"/>
  <c r="AX474" i="59"/>
  <c r="Y471" i="59"/>
  <c r="U471" i="59"/>
  <c r="AO471" i="59" s="1"/>
  <c r="AX470" i="59"/>
  <c r="Y467" i="59"/>
  <c r="U467" i="59"/>
  <c r="AO467" i="59" s="1"/>
  <c r="AX466" i="59"/>
  <c r="Y463" i="59"/>
  <c r="U463" i="59"/>
  <c r="AO463" i="59" s="1"/>
  <c r="AX462" i="59"/>
  <c r="Y459" i="59"/>
  <c r="U459" i="59"/>
  <c r="AO459" i="59" s="1"/>
  <c r="AX458" i="59"/>
  <c r="AA455" i="59"/>
  <c r="AU455" i="59" s="1"/>
  <c r="U455" i="59"/>
  <c r="AO455" i="59" s="1"/>
  <c r="AA453" i="59"/>
  <c r="AU453" i="59" s="1"/>
  <c r="V453" i="59"/>
  <c r="AP453" i="59" s="1"/>
  <c r="AX452" i="59"/>
  <c r="AX450" i="59"/>
  <c r="AX449" i="59"/>
  <c r="AA448" i="59"/>
  <c r="AU448" i="59" s="1"/>
  <c r="V448" i="59"/>
  <c r="AP448" i="59" s="1"/>
  <c r="V447" i="59"/>
  <c r="AP447" i="59" s="1"/>
  <c r="Z447" i="59"/>
  <c r="AX447" i="59"/>
  <c r="T445" i="59"/>
  <c r="X445" i="59"/>
  <c r="AB445" i="59"/>
  <c r="AV445" i="59" s="1"/>
  <c r="U440" i="59"/>
  <c r="AO440" i="59" s="1"/>
  <c r="Y440" i="59"/>
  <c r="V440" i="59"/>
  <c r="AP440" i="59" s="1"/>
  <c r="Z440" i="59"/>
  <c r="AX440" i="59"/>
  <c r="AX437" i="59"/>
  <c r="W436" i="59"/>
  <c r="U432" i="59"/>
  <c r="AO432" i="59" s="1"/>
  <c r="Y432" i="59"/>
  <c r="V432" i="59"/>
  <c r="AP432" i="59" s="1"/>
  <c r="Z432" i="59"/>
  <c r="AX432" i="59"/>
  <c r="AX429" i="59"/>
  <c r="W428" i="59"/>
  <c r="AQ424" i="59"/>
  <c r="U424" i="59"/>
  <c r="AO424" i="59" s="1"/>
  <c r="Y424" i="59"/>
  <c r="V424" i="59"/>
  <c r="AP424" i="59" s="1"/>
  <c r="Z424" i="59"/>
  <c r="AX424" i="59"/>
  <c r="AX418" i="59"/>
  <c r="T420" i="59"/>
  <c r="AN420" i="59" s="1"/>
  <c r="X420" i="59"/>
  <c r="AB420" i="59"/>
  <c r="AV420" i="59" s="1"/>
  <c r="U420" i="59"/>
  <c r="AO420" i="59" s="1"/>
  <c r="Y420" i="59"/>
  <c r="V420" i="59"/>
  <c r="AP420" i="59" s="1"/>
  <c r="Z420" i="59"/>
  <c r="AX420" i="59"/>
  <c r="AX417" i="59"/>
  <c r="AA412" i="59"/>
  <c r="AU412" i="59" s="1"/>
  <c r="AX402" i="59"/>
  <c r="T404" i="59"/>
  <c r="AN404" i="59" s="1"/>
  <c r="X404" i="59"/>
  <c r="AB404" i="59"/>
  <c r="AV404" i="59" s="1"/>
  <c r="U404" i="59"/>
  <c r="AO404" i="59" s="1"/>
  <c r="Y404" i="59"/>
  <c r="V404" i="59"/>
  <c r="AP404" i="59" s="1"/>
  <c r="Z404" i="59"/>
  <c r="AX404" i="59"/>
  <c r="AX401" i="59"/>
  <c r="AX386" i="59"/>
  <c r="T388" i="59"/>
  <c r="AN388" i="59" s="1"/>
  <c r="X388" i="59"/>
  <c r="AB388" i="59"/>
  <c r="AV388" i="59" s="1"/>
  <c r="U388" i="59"/>
  <c r="AO388" i="59" s="1"/>
  <c r="Y388" i="59"/>
  <c r="V388" i="59"/>
  <c r="AP388" i="59" s="1"/>
  <c r="Z388" i="59"/>
  <c r="AX388" i="59"/>
  <c r="AX385" i="59"/>
  <c r="AX370" i="59"/>
  <c r="T372" i="59"/>
  <c r="AN372" i="59" s="1"/>
  <c r="X372" i="59"/>
  <c r="AB372" i="59"/>
  <c r="AV372" i="59" s="1"/>
  <c r="U372" i="59"/>
  <c r="AO372" i="59" s="1"/>
  <c r="Y372" i="59"/>
  <c r="V372" i="59"/>
  <c r="AP372" i="59" s="1"/>
  <c r="Z372" i="59"/>
  <c r="AX372" i="59"/>
  <c r="AX369" i="59"/>
  <c r="U363" i="59"/>
  <c r="AO363" i="59" s="1"/>
  <c r="Y363" i="59"/>
  <c r="T363" i="59"/>
  <c r="AN363" i="59" s="1"/>
  <c r="Z363" i="59"/>
  <c r="AX363" i="59"/>
  <c r="V363" i="59"/>
  <c r="AP363" i="59" s="1"/>
  <c r="AA363" i="59"/>
  <c r="AU363" i="59" s="1"/>
  <c r="W363" i="59"/>
  <c r="AB363" i="59"/>
  <c r="AV363" i="59" s="1"/>
  <c r="AX361" i="59"/>
  <c r="U362" i="59"/>
  <c r="AO362" i="59" s="1"/>
  <c r="Y362" i="59"/>
  <c r="V362" i="59"/>
  <c r="AP362" i="59" s="1"/>
  <c r="Z362" i="59"/>
  <c r="AX362" i="59"/>
  <c r="AX356" i="59"/>
  <c r="T362" i="59"/>
  <c r="AN362" i="59" s="1"/>
  <c r="AB362" i="59"/>
  <c r="AV362" i="59" s="1"/>
  <c r="W362" i="59"/>
  <c r="AX359" i="59"/>
  <c r="AX360" i="59"/>
  <c r="X362" i="59"/>
  <c r="AX261" i="59"/>
  <c r="AX232" i="59"/>
  <c r="AX496" i="59"/>
  <c r="AX492" i="59"/>
  <c r="AA491" i="59"/>
  <c r="AU491" i="59" s="1"/>
  <c r="W491" i="59"/>
  <c r="AA487" i="59"/>
  <c r="AU487" i="59" s="1"/>
  <c r="W487" i="59"/>
  <c r="AA483" i="59"/>
  <c r="AU483" i="59" s="1"/>
  <c r="W483" i="59"/>
  <c r="AX476" i="59"/>
  <c r="AA475" i="59"/>
  <c r="AU475" i="59" s="1"/>
  <c r="W475" i="59"/>
  <c r="AX472" i="59"/>
  <c r="AA471" i="59"/>
  <c r="AU471" i="59" s="1"/>
  <c r="W471" i="59"/>
  <c r="AA467" i="59"/>
  <c r="AU467" i="59" s="1"/>
  <c r="W467" i="59"/>
  <c r="AX464" i="59"/>
  <c r="AA463" i="59"/>
  <c r="AU463" i="59" s="1"/>
  <c r="W463" i="59"/>
  <c r="X455" i="59"/>
  <c r="Y453" i="59"/>
  <c r="AX441" i="59"/>
  <c r="AA436" i="59"/>
  <c r="AU436" i="59" s="1"/>
  <c r="AX409" i="59"/>
  <c r="AX394" i="59"/>
  <c r="T396" i="59"/>
  <c r="AN396" i="59" s="1"/>
  <c r="X396" i="59"/>
  <c r="AB396" i="59"/>
  <c r="AV396" i="59" s="1"/>
  <c r="U396" i="59"/>
  <c r="AO396" i="59" s="1"/>
  <c r="Y396" i="59"/>
  <c r="V396" i="59"/>
  <c r="AP396" i="59" s="1"/>
  <c r="Z396" i="59"/>
  <c r="AX396" i="59"/>
  <c r="AX378" i="59"/>
  <c r="T380" i="59"/>
  <c r="AN380" i="59" s="1"/>
  <c r="X380" i="59"/>
  <c r="AB380" i="59"/>
  <c r="AV380" i="59" s="1"/>
  <c r="U380" i="59"/>
  <c r="AO380" i="59" s="1"/>
  <c r="Y380" i="59"/>
  <c r="V380" i="59"/>
  <c r="AP380" i="59" s="1"/>
  <c r="Z380" i="59"/>
  <c r="AX380" i="59"/>
  <c r="AQ350" i="59"/>
  <c r="AQ334" i="59"/>
  <c r="T274" i="59"/>
  <c r="AN274" i="59" s="1"/>
  <c r="X274" i="59"/>
  <c r="AB274" i="59"/>
  <c r="AV274" i="59" s="1"/>
  <c r="AX273" i="59"/>
  <c r="U274" i="59"/>
  <c r="AO274" i="59" s="1"/>
  <c r="Y274" i="59"/>
  <c r="V274" i="59"/>
  <c r="AP274" i="59" s="1"/>
  <c r="Z274" i="59"/>
  <c r="AX274" i="59"/>
  <c r="W274" i="59"/>
  <c r="AA274" i="59"/>
  <c r="AU274" i="59" s="1"/>
  <c r="AX271" i="59"/>
  <c r="T270" i="59"/>
  <c r="AN270" i="59" s="1"/>
  <c r="X270" i="59"/>
  <c r="AB270" i="59"/>
  <c r="AV270" i="59" s="1"/>
  <c r="AX269" i="59"/>
  <c r="U270" i="59"/>
  <c r="AO270" i="59" s="1"/>
  <c r="Y270" i="59"/>
  <c r="V270" i="59"/>
  <c r="AP270" i="59" s="1"/>
  <c r="Z270" i="59"/>
  <c r="AX270" i="59"/>
  <c r="W270" i="59"/>
  <c r="AA270" i="59"/>
  <c r="AU270" i="59" s="1"/>
  <c r="AX267" i="59"/>
  <c r="AH250" i="59"/>
  <c r="AR220" i="59"/>
  <c r="AH220" i="59"/>
  <c r="AX84" i="59"/>
  <c r="AH35" i="59"/>
  <c r="AR35" i="59"/>
  <c r="AB503" i="59"/>
  <c r="AV503" i="59" s="1"/>
  <c r="X503" i="59"/>
  <c r="Y502" i="59"/>
  <c r="AX501" i="59"/>
  <c r="Z501" i="59"/>
  <c r="AB499" i="59"/>
  <c r="AV499" i="59" s="1"/>
  <c r="X499" i="59"/>
  <c r="Y498" i="59"/>
  <c r="AX497" i="59"/>
  <c r="Z497" i="59"/>
  <c r="AB495" i="59"/>
  <c r="AV495" i="59" s="1"/>
  <c r="X495" i="59"/>
  <c r="Y494" i="59"/>
  <c r="AX493" i="59"/>
  <c r="Z493" i="59"/>
  <c r="AB491" i="59"/>
  <c r="AV491" i="59" s="1"/>
  <c r="X491" i="59"/>
  <c r="Y490" i="59"/>
  <c r="AX489" i="59"/>
  <c r="Z489" i="59"/>
  <c r="AB487" i="59"/>
  <c r="AV487" i="59" s="1"/>
  <c r="X487" i="59"/>
  <c r="Y486" i="59"/>
  <c r="AX485" i="59"/>
  <c r="Z485" i="59"/>
  <c r="AB483" i="59"/>
  <c r="AV483" i="59" s="1"/>
  <c r="X483" i="59"/>
  <c r="Y482" i="59"/>
  <c r="AX481" i="59"/>
  <c r="Z481" i="59"/>
  <c r="AB479" i="59"/>
  <c r="AV479" i="59" s="1"/>
  <c r="X479" i="59"/>
  <c r="Y478" i="59"/>
  <c r="AX477" i="59"/>
  <c r="Z477" i="59"/>
  <c r="AB475" i="59"/>
  <c r="AV475" i="59" s="1"/>
  <c r="X475" i="59"/>
  <c r="Y474" i="59"/>
  <c r="AX473" i="59"/>
  <c r="Z473" i="59"/>
  <c r="AB471" i="59"/>
  <c r="AV471" i="59" s="1"/>
  <c r="X471" i="59"/>
  <c r="Y470" i="59"/>
  <c r="AX469" i="59"/>
  <c r="Z469" i="59"/>
  <c r="AB467" i="59"/>
  <c r="AV467" i="59" s="1"/>
  <c r="X467" i="59"/>
  <c r="Y466" i="59"/>
  <c r="AX465" i="59"/>
  <c r="Z465" i="59"/>
  <c r="AB463" i="59"/>
  <c r="AV463" i="59" s="1"/>
  <c r="X463" i="59"/>
  <c r="Y462" i="59"/>
  <c r="AX461" i="59"/>
  <c r="Z461" i="59"/>
  <c r="AB459" i="59"/>
  <c r="AV459" i="59" s="1"/>
  <c r="X459" i="59"/>
  <c r="Y458" i="59"/>
  <c r="AX457" i="59"/>
  <c r="Z457" i="59"/>
  <c r="AA456" i="59"/>
  <c r="AU456" i="59" s="1"/>
  <c r="W456" i="59"/>
  <c r="Y455" i="59"/>
  <c r="T455" i="59"/>
  <c r="AN455" i="59" s="1"/>
  <c r="Z453" i="59"/>
  <c r="U453" i="59"/>
  <c r="AO453" i="59" s="1"/>
  <c r="AQ452" i="59"/>
  <c r="U452" i="59"/>
  <c r="AO452" i="59" s="1"/>
  <c r="Y452" i="59"/>
  <c r="AQ449" i="59"/>
  <c r="AX448" i="59"/>
  <c r="Z448" i="59"/>
  <c r="T448" i="59"/>
  <c r="AN448" i="59" s="1"/>
  <c r="AB447" i="59"/>
  <c r="AV447" i="59" s="1"/>
  <c r="W447" i="59"/>
  <c r="AX446" i="59"/>
  <c r="AX445" i="59"/>
  <c r="W445" i="59"/>
  <c r="AT444" i="59"/>
  <c r="AA444" i="59"/>
  <c r="AU444" i="59" s="1"/>
  <c r="V444" i="59"/>
  <c r="AP444" i="59" s="1"/>
  <c r="V443" i="59"/>
  <c r="AP443" i="59" s="1"/>
  <c r="Z443" i="59"/>
  <c r="AX443" i="59"/>
  <c r="W441" i="59"/>
  <c r="X440" i="59"/>
  <c r="AR439" i="59"/>
  <c r="AX438" i="59"/>
  <c r="T437" i="59"/>
  <c r="AN437" i="59" s="1"/>
  <c r="X437" i="59"/>
  <c r="AB437" i="59"/>
  <c r="AV437" i="59" s="1"/>
  <c r="U437" i="59"/>
  <c r="AO437" i="59" s="1"/>
  <c r="Y437" i="59"/>
  <c r="AB436" i="59"/>
  <c r="AV436" i="59" s="1"/>
  <c r="T436" i="59"/>
  <c r="AN436" i="59" s="1"/>
  <c r="W433" i="59"/>
  <c r="X432" i="59"/>
  <c r="AR431" i="59"/>
  <c r="AX430" i="59"/>
  <c r="T429" i="59"/>
  <c r="AN429" i="59" s="1"/>
  <c r="X429" i="59"/>
  <c r="AB429" i="59"/>
  <c r="AV429" i="59" s="1"/>
  <c r="U429" i="59"/>
  <c r="AO429" i="59" s="1"/>
  <c r="Y429" i="59"/>
  <c r="AB428" i="59"/>
  <c r="AV428" i="59" s="1"/>
  <c r="T428" i="59"/>
  <c r="AN428" i="59" s="1"/>
  <c r="W425" i="59"/>
  <c r="X424" i="59"/>
  <c r="AR423" i="59"/>
  <c r="AX422" i="59"/>
  <c r="AX414" i="59"/>
  <c r="T416" i="59"/>
  <c r="AN416" i="59" s="1"/>
  <c r="X416" i="59"/>
  <c r="AB416" i="59"/>
  <c r="AV416" i="59" s="1"/>
  <c r="U416" i="59"/>
  <c r="AO416" i="59" s="1"/>
  <c r="Y416" i="59"/>
  <c r="V416" i="59"/>
  <c r="AP416" i="59" s="1"/>
  <c r="Z416" i="59"/>
  <c r="AX416" i="59"/>
  <c r="AR415" i="59"/>
  <c r="AX413" i="59"/>
  <c r="W412" i="59"/>
  <c r="AN411" i="59"/>
  <c r="AX398" i="59"/>
  <c r="T400" i="59"/>
  <c r="AN400" i="59" s="1"/>
  <c r="X400" i="59"/>
  <c r="AB400" i="59"/>
  <c r="AV400" i="59" s="1"/>
  <c r="U400" i="59"/>
  <c r="AO400" i="59" s="1"/>
  <c r="Y400" i="59"/>
  <c r="V400" i="59"/>
  <c r="AP400" i="59" s="1"/>
  <c r="Z400" i="59"/>
  <c r="AX400" i="59"/>
  <c r="AR399" i="59"/>
  <c r="AX397" i="59"/>
  <c r="W396" i="59"/>
  <c r="AX382" i="59"/>
  <c r="T384" i="59"/>
  <c r="AN384" i="59" s="1"/>
  <c r="X384" i="59"/>
  <c r="AB384" i="59"/>
  <c r="AV384" i="59" s="1"/>
  <c r="U384" i="59"/>
  <c r="AO384" i="59" s="1"/>
  <c r="Y384" i="59"/>
  <c r="V384" i="59"/>
  <c r="AP384" i="59" s="1"/>
  <c r="Z384" i="59"/>
  <c r="AX384" i="59"/>
  <c r="AR383" i="59"/>
  <c r="AX381" i="59"/>
  <c r="W380" i="59"/>
  <c r="AN379" i="59"/>
  <c r="AQ376" i="59"/>
  <c r="AA376" i="59"/>
  <c r="AU376" i="59" s="1"/>
  <c r="AT373" i="59"/>
  <c r="AX366" i="59"/>
  <c r="T368" i="59"/>
  <c r="AN368" i="59" s="1"/>
  <c r="X368" i="59"/>
  <c r="AB368" i="59"/>
  <c r="AV368" i="59" s="1"/>
  <c r="U368" i="59"/>
  <c r="AO368" i="59" s="1"/>
  <c r="Y368" i="59"/>
  <c r="V368" i="59"/>
  <c r="AP368" i="59" s="1"/>
  <c r="Z368" i="59"/>
  <c r="AX368" i="59"/>
  <c r="AR367" i="59"/>
  <c r="AX365" i="59"/>
  <c r="AI357" i="59"/>
  <c r="AS357" i="59"/>
  <c r="AX206" i="59"/>
  <c r="Y421" i="59"/>
  <c r="U421" i="59"/>
  <c r="AO421" i="59" s="1"/>
  <c r="Y417" i="59"/>
  <c r="U417" i="59"/>
  <c r="AO417" i="59" s="1"/>
  <c r="Y413" i="59"/>
  <c r="U413" i="59"/>
  <c r="AO413" i="59" s="1"/>
  <c r="Y409" i="59"/>
  <c r="U409" i="59"/>
  <c r="AO409" i="59" s="1"/>
  <c r="Y405" i="59"/>
  <c r="U405" i="59"/>
  <c r="AO405" i="59" s="1"/>
  <c r="Y401" i="59"/>
  <c r="U401" i="59"/>
  <c r="AO401" i="59" s="1"/>
  <c r="Y397" i="59"/>
  <c r="U397" i="59"/>
  <c r="AO397" i="59" s="1"/>
  <c r="Y393" i="59"/>
  <c r="U393" i="59"/>
  <c r="AO393" i="59" s="1"/>
  <c r="Y389" i="59"/>
  <c r="U389" i="59"/>
  <c r="AO389" i="59" s="1"/>
  <c r="Y385" i="59"/>
  <c r="U385" i="59"/>
  <c r="AO385" i="59" s="1"/>
  <c r="Y381" i="59"/>
  <c r="U381" i="59"/>
  <c r="AO381" i="59" s="1"/>
  <c r="Y377" i="59"/>
  <c r="U377" i="59"/>
  <c r="AO377" i="59" s="1"/>
  <c r="Y373" i="59"/>
  <c r="U373" i="59"/>
  <c r="AO373" i="59" s="1"/>
  <c r="Y369" i="59"/>
  <c r="U369" i="59"/>
  <c r="AO369" i="59" s="1"/>
  <c r="Y365" i="59"/>
  <c r="U365" i="59"/>
  <c r="AO365" i="59" s="1"/>
  <c r="AX364" i="59"/>
  <c r="T364" i="59"/>
  <c r="AN364" i="59" s="1"/>
  <c r="X364" i="59"/>
  <c r="AB364" i="59"/>
  <c r="AV364" i="59" s="1"/>
  <c r="AX348" i="59"/>
  <c r="T350" i="59"/>
  <c r="AN350" i="59" s="1"/>
  <c r="X350" i="59"/>
  <c r="AB350" i="59"/>
  <c r="AV350" i="59" s="1"/>
  <c r="AX349" i="59"/>
  <c r="U350" i="59"/>
  <c r="AO350" i="59" s="1"/>
  <c r="Y350" i="59"/>
  <c r="V350" i="59"/>
  <c r="AP350" i="59" s="1"/>
  <c r="Z350" i="59"/>
  <c r="AX350" i="59"/>
  <c r="AX347" i="59"/>
  <c r="AX344" i="59"/>
  <c r="T346" i="59"/>
  <c r="AN346" i="59" s="1"/>
  <c r="X346" i="59"/>
  <c r="AB346" i="59"/>
  <c r="AV346" i="59" s="1"/>
  <c r="AX345" i="59"/>
  <c r="U346" i="59"/>
  <c r="AO346" i="59" s="1"/>
  <c r="Y346" i="59"/>
  <c r="V346" i="59"/>
  <c r="AP346" i="59" s="1"/>
  <c r="Z346" i="59"/>
  <c r="AX346" i="59"/>
  <c r="AX343" i="59"/>
  <c r="AX340" i="59"/>
  <c r="T342" i="59"/>
  <c r="AN342" i="59" s="1"/>
  <c r="X342" i="59"/>
  <c r="AB342" i="59"/>
  <c r="AV342" i="59" s="1"/>
  <c r="AX341" i="59"/>
  <c r="U342" i="59"/>
  <c r="AO342" i="59" s="1"/>
  <c r="Y342" i="59"/>
  <c r="V342" i="59"/>
  <c r="AP342" i="59" s="1"/>
  <c r="Z342" i="59"/>
  <c r="AX342" i="59"/>
  <c r="AX339" i="59"/>
  <c r="AX336" i="59"/>
  <c r="T338" i="59"/>
  <c r="AN338" i="59" s="1"/>
  <c r="X338" i="59"/>
  <c r="AB338" i="59"/>
  <c r="AV338" i="59" s="1"/>
  <c r="AX337" i="59"/>
  <c r="U338" i="59"/>
  <c r="AO338" i="59" s="1"/>
  <c r="Y338" i="59"/>
  <c r="V338" i="59"/>
  <c r="AP338" i="59" s="1"/>
  <c r="Z338" i="59"/>
  <c r="AX338" i="59"/>
  <c r="AX335" i="59"/>
  <c r="AX332" i="59"/>
  <c r="T334" i="59"/>
  <c r="AN334" i="59" s="1"/>
  <c r="X334" i="59"/>
  <c r="AB334" i="59"/>
  <c r="AV334" i="59" s="1"/>
  <c r="AX333" i="59"/>
  <c r="U334" i="59"/>
  <c r="AO334" i="59" s="1"/>
  <c r="Y334" i="59"/>
  <c r="V334" i="59"/>
  <c r="AP334" i="59" s="1"/>
  <c r="Z334" i="59"/>
  <c r="AX334" i="59"/>
  <c r="AX331" i="59"/>
  <c r="AX328" i="59"/>
  <c r="T330" i="59"/>
  <c r="AN330" i="59" s="1"/>
  <c r="X330" i="59"/>
  <c r="AB330" i="59"/>
  <c r="AV330" i="59" s="1"/>
  <c r="AX329" i="59"/>
  <c r="U330" i="59"/>
  <c r="AO330" i="59" s="1"/>
  <c r="Y330" i="59"/>
  <c r="V330" i="59"/>
  <c r="AP330" i="59" s="1"/>
  <c r="Z330" i="59"/>
  <c r="AX330" i="59"/>
  <c r="AX327" i="59"/>
  <c r="AX324" i="59"/>
  <c r="T326" i="59"/>
  <c r="AN326" i="59" s="1"/>
  <c r="X326" i="59"/>
  <c r="AB326" i="59"/>
  <c r="AV326" i="59" s="1"/>
  <c r="AX325" i="59"/>
  <c r="U326" i="59"/>
  <c r="AO326" i="59" s="1"/>
  <c r="Y326" i="59"/>
  <c r="V326" i="59"/>
  <c r="AP326" i="59" s="1"/>
  <c r="Z326" i="59"/>
  <c r="AX326" i="59"/>
  <c r="AX323" i="59"/>
  <c r="AX320" i="59"/>
  <c r="T322" i="59"/>
  <c r="AN322" i="59" s="1"/>
  <c r="X322" i="59"/>
  <c r="AB322" i="59"/>
  <c r="AV322" i="59" s="1"/>
  <c r="AX321" i="59"/>
  <c r="U322" i="59"/>
  <c r="AO322" i="59" s="1"/>
  <c r="Y322" i="59"/>
  <c r="V322" i="59"/>
  <c r="AP322" i="59" s="1"/>
  <c r="Z322" i="59"/>
  <c r="AX322" i="59"/>
  <c r="AX319" i="59"/>
  <c r="AX316" i="59"/>
  <c r="T318" i="59"/>
  <c r="AN318" i="59" s="1"/>
  <c r="X318" i="59"/>
  <c r="AB318" i="59"/>
  <c r="AV318" i="59" s="1"/>
  <c r="AX317" i="59"/>
  <c r="U318" i="59"/>
  <c r="AO318" i="59" s="1"/>
  <c r="Y318" i="59"/>
  <c r="V318" i="59"/>
  <c r="AP318" i="59" s="1"/>
  <c r="Z318" i="59"/>
  <c r="AX318" i="59"/>
  <c r="AX315" i="59"/>
  <c r="AX312" i="59"/>
  <c r="T314" i="59"/>
  <c r="AN314" i="59" s="1"/>
  <c r="X314" i="59"/>
  <c r="AB314" i="59"/>
  <c r="AV314" i="59" s="1"/>
  <c r="AX313" i="59"/>
  <c r="U314" i="59"/>
  <c r="AO314" i="59" s="1"/>
  <c r="Y314" i="59"/>
  <c r="V314" i="59"/>
  <c r="AP314" i="59" s="1"/>
  <c r="Z314" i="59"/>
  <c r="AX314" i="59"/>
  <c r="AX311" i="59"/>
  <c r="AX308" i="59"/>
  <c r="T310" i="59"/>
  <c r="AN310" i="59" s="1"/>
  <c r="X310" i="59"/>
  <c r="AB310" i="59"/>
  <c r="AV310" i="59" s="1"/>
  <c r="AX309" i="59"/>
  <c r="U310" i="59"/>
  <c r="AO310" i="59" s="1"/>
  <c r="Y310" i="59"/>
  <c r="V310" i="59"/>
  <c r="AP310" i="59" s="1"/>
  <c r="Z310" i="59"/>
  <c r="AX310" i="59"/>
  <c r="AX307" i="59"/>
  <c r="AX304" i="59"/>
  <c r="T306" i="59"/>
  <c r="AN306" i="59" s="1"/>
  <c r="X306" i="59"/>
  <c r="AB306" i="59"/>
  <c r="AV306" i="59" s="1"/>
  <c r="AX305" i="59"/>
  <c r="U306" i="59"/>
  <c r="AO306" i="59" s="1"/>
  <c r="Y306" i="59"/>
  <c r="V306" i="59"/>
  <c r="AP306" i="59" s="1"/>
  <c r="Z306" i="59"/>
  <c r="AX306" i="59"/>
  <c r="AX303" i="59"/>
  <c r="AX300" i="59"/>
  <c r="T302" i="59"/>
  <c r="AN302" i="59" s="1"/>
  <c r="X302" i="59"/>
  <c r="AB302" i="59"/>
  <c r="AV302" i="59" s="1"/>
  <c r="AX301" i="59"/>
  <c r="U302" i="59"/>
  <c r="AO302" i="59" s="1"/>
  <c r="Y302" i="59"/>
  <c r="V302" i="59"/>
  <c r="AP302" i="59" s="1"/>
  <c r="Z302" i="59"/>
  <c r="AX302" i="59"/>
  <c r="AX299" i="59"/>
  <c r="AX296" i="59"/>
  <c r="T298" i="59"/>
  <c r="AN298" i="59" s="1"/>
  <c r="X298" i="59"/>
  <c r="AB298" i="59"/>
  <c r="AV298" i="59" s="1"/>
  <c r="AX297" i="59"/>
  <c r="U298" i="59"/>
  <c r="AO298" i="59" s="1"/>
  <c r="Y298" i="59"/>
  <c r="V298" i="59"/>
  <c r="AP298" i="59" s="1"/>
  <c r="Z298" i="59"/>
  <c r="AX298" i="59"/>
  <c r="AX295" i="59"/>
  <c r="AX292" i="59"/>
  <c r="T294" i="59"/>
  <c r="AN294" i="59" s="1"/>
  <c r="X294" i="59"/>
  <c r="AB294" i="59"/>
  <c r="AV294" i="59" s="1"/>
  <c r="AX293" i="59"/>
  <c r="U294" i="59"/>
  <c r="AO294" i="59" s="1"/>
  <c r="Y294" i="59"/>
  <c r="V294" i="59"/>
  <c r="AP294" i="59" s="1"/>
  <c r="Z294" i="59"/>
  <c r="AX294" i="59"/>
  <c r="AX291" i="59"/>
  <c r="AX288" i="59"/>
  <c r="T290" i="59"/>
  <c r="AN290" i="59" s="1"/>
  <c r="X290" i="59"/>
  <c r="AB290" i="59"/>
  <c r="AV290" i="59" s="1"/>
  <c r="AX289" i="59"/>
  <c r="U290" i="59"/>
  <c r="AO290" i="59" s="1"/>
  <c r="Y290" i="59"/>
  <c r="V290" i="59"/>
  <c r="AP290" i="59" s="1"/>
  <c r="Z290" i="59"/>
  <c r="AX290" i="59"/>
  <c r="AX287" i="59"/>
  <c r="AX284" i="59"/>
  <c r="T286" i="59"/>
  <c r="AN286" i="59" s="1"/>
  <c r="X286" i="59"/>
  <c r="AB286" i="59"/>
  <c r="AV286" i="59" s="1"/>
  <c r="AX285" i="59"/>
  <c r="U286" i="59"/>
  <c r="AO286" i="59" s="1"/>
  <c r="Y286" i="59"/>
  <c r="V286" i="59"/>
  <c r="AP286" i="59" s="1"/>
  <c r="Z286" i="59"/>
  <c r="AX286" i="59"/>
  <c r="AX283" i="59"/>
  <c r="AX280" i="59"/>
  <c r="T282" i="59"/>
  <c r="AN282" i="59" s="1"/>
  <c r="X282" i="59"/>
  <c r="AB282" i="59"/>
  <c r="AV282" i="59" s="1"/>
  <c r="AX281" i="59"/>
  <c r="U282" i="59"/>
  <c r="AO282" i="59" s="1"/>
  <c r="Y282" i="59"/>
  <c r="V282" i="59"/>
  <c r="AP282" i="59" s="1"/>
  <c r="Z282" i="59"/>
  <c r="AX282" i="59"/>
  <c r="AX279" i="59"/>
  <c r="AX276" i="59"/>
  <c r="T278" i="59"/>
  <c r="AN278" i="59" s="1"/>
  <c r="X278" i="59"/>
  <c r="AB278" i="59"/>
  <c r="AV278" i="59" s="1"/>
  <c r="AX277" i="59"/>
  <c r="U278" i="59"/>
  <c r="AO278" i="59" s="1"/>
  <c r="Y278" i="59"/>
  <c r="V278" i="59"/>
  <c r="AP278" i="59" s="1"/>
  <c r="Z278" i="59"/>
  <c r="AX278" i="59"/>
  <c r="AX275" i="59"/>
  <c r="AR273" i="59"/>
  <c r="AR265" i="59"/>
  <c r="AN263" i="59"/>
  <c r="AO249" i="59"/>
  <c r="AO237" i="59"/>
  <c r="AG231" i="59"/>
  <c r="AQ231" i="59"/>
  <c r="AX164" i="59"/>
  <c r="AX165" i="59"/>
  <c r="U166" i="59"/>
  <c r="AO166" i="59" s="1"/>
  <c r="Y166" i="59"/>
  <c r="V166" i="59"/>
  <c r="AP166" i="59" s="1"/>
  <c r="Z166" i="59"/>
  <c r="AX166" i="59"/>
  <c r="T166" i="59"/>
  <c r="AN166" i="59" s="1"/>
  <c r="AB166" i="59"/>
  <c r="AV166" i="59" s="1"/>
  <c r="W166" i="59"/>
  <c r="AX163" i="59"/>
  <c r="X166" i="59"/>
  <c r="AA166" i="59"/>
  <c r="AU166" i="59" s="1"/>
  <c r="AG158" i="59"/>
  <c r="AQ158" i="59"/>
  <c r="AG150" i="59"/>
  <c r="AQ150" i="59"/>
  <c r="AG142" i="59"/>
  <c r="AQ142" i="59"/>
  <c r="AX439" i="59"/>
  <c r="Z439" i="59"/>
  <c r="AX435" i="59"/>
  <c r="Z435" i="59"/>
  <c r="AX431" i="59"/>
  <c r="Z431" i="59"/>
  <c r="AX427" i="59"/>
  <c r="Z427" i="59"/>
  <c r="AX423" i="59"/>
  <c r="Z423" i="59"/>
  <c r="AB421" i="59"/>
  <c r="AV421" i="59" s="1"/>
  <c r="X421" i="59"/>
  <c r="AX419" i="59"/>
  <c r="Z419" i="59"/>
  <c r="AB417" i="59"/>
  <c r="AV417" i="59" s="1"/>
  <c r="X417" i="59"/>
  <c r="AX415" i="59"/>
  <c r="Z415" i="59"/>
  <c r="AB413" i="59"/>
  <c r="AV413" i="59" s="1"/>
  <c r="X413" i="59"/>
  <c r="AX411" i="59"/>
  <c r="Z411" i="59"/>
  <c r="AB409" i="59"/>
  <c r="AV409" i="59" s="1"/>
  <c r="X409" i="59"/>
  <c r="AX407" i="59"/>
  <c r="Z407" i="59"/>
  <c r="AB405" i="59"/>
  <c r="AV405" i="59" s="1"/>
  <c r="X405" i="59"/>
  <c r="AX403" i="59"/>
  <c r="Z403" i="59"/>
  <c r="AB401" i="59"/>
  <c r="AV401" i="59" s="1"/>
  <c r="X401" i="59"/>
  <c r="AX399" i="59"/>
  <c r="Z399" i="59"/>
  <c r="AB397" i="59"/>
  <c r="AV397" i="59" s="1"/>
  <c r="X397" i="59"/>
  <c r="AX395" i="59"/>
  <c r="Z395" i="59"/>
  <c r="AB393" i="59"/>
  <c r="AV393" i="59" s="1"/>
  <c r="X393" i="59"/>
  <c r="AX391" i="59"/>
  <c r="Z391" i="59"/>
  <c r="AB389" i="59"/>
  <c r="AV389" i="59" s="1"/>
  <c r="X389" i="59"/>
  <c r="AX387" i="59"/>
  <c r="Z387" i="59"/>
  <c r="AB385" i="59"/>
  <c r="AV385" i="59" s="1"/>
  <c r="X385" i="59"/>
  <c r="AX383" i="59"/>
  <c r="Z383" i="59"/>
  <c r="AB381" i="59"/>
  <c r="AV381" i="59" s="1"/>
  <c r="X381" i="59"/>
  <c r="AX379" i="59"/>
  <c r="Z379" i="59"/>
  <c r="AB377" i="59"/>
  <c r="AV377" i="59" s="1"/>
  <c r="X377" i="59"/>
  <c r="AX375" i="59"/>
  <c r="Z375" i="59"/>
  <c r="AB373" i="59"/>
  <c r="AV373" i="59" s="1"/>
  <c r="X373" i="59"/>
  <c r="AX371" i="59"/>
  <c r="Z371" i="59"/>
  <c r="AB369" i="59"/>
  <c r="AV369" i="59" s="1"/>
  <c r="X369" i="59"/>
  <c r="AX367" i="59"/>
  <c r="Z367" i="59"/>
  <c r="AB365" i="59"/>
  <c r="AV365" i="59" s="1"/>
  <c r="X365" i="59"/>
  <c r="W364" i="59"/>
  <c r="AR361" i="59"/>
  <c r="T359" i="59"/>
  <c r="AN359" i="59" s="1"/>
  <c r="X359" i="59"/>
  <c r="AB359" i="59"/>
  <c r="AV359" i="59" s="1"/>
  <c r="U359" i="59"/>
  <c r="AO359" i="59" s="1"/>
  <c r="Y359" i="59"/>
  <c r="AR358" i="59"/>
  <c r="AX357" i="59"/>
  <c r="U358" i="59"/>
  <c r="AO358" i="59" s="1"/>
  <c r="Y358" i="59"/>
  <c r="V358" i="59"/>
  <c r="AP358" i="59" s="1"/>
  <c r="Z358" i="59"/>
  <c r="AX358" i="59"/>
  <c r="AR345" i="59"/>
  <c r="AR325" i="59"/>
  <c r="AR313" i="59"/>
  <c r="AR301" i="59"/>
  <c r="AR293" i="59"/>
  <c r="AR289" i="59"/>
  <c r="AX257" i="59"/>
  <c r="AG252" i="59"/>
  <c r="AQ252" i="59"/>
  <c r="AG247" i="59"/>
  <c r="AQ247" i="59"/>
  <c r="AG217" i="59"/>
  <c r="AQ217" i="59"/>
  <c r="AX190" i="59"/>
  <c r="AO257" i="59"/>
  <c r="U251" i="59"/>
  <c r="AO251" i="59" s="1"/>
  <c r="Y251" i="59"/>
  <c r="V251" i="59"/>
  <c r="AP251" i="59" s="1"/>
  <c r="Z251" i="59"/>
  <c r="AX251" i="59"/>
  <c r="T251" i="59"/>
  <c r="AN251" i="59" s="1"/>
  <c r="AB251" i="59"/>
  <c r="AV251" i="59" s="1"/>
  <c r="W251" i="59"/>
  <c r="AX249" i="59"/>
  <c r="X251" i="59"/>
  <c r="AX244" i="59"/>
  <c r="AX233" i="59"/>
  <c r="T235" i="59"/>
  <c r="AN235" i="59" s="1"/>
  <c r="X235" i="59"/>
  <c r="AB235" i="59"/>
  <c r="AV235" i="59" s="1"/>
  <c r="U235" i="59"/>
  <c r="AO235" i="59" s="1"/>
  <c r="Y235" i="59"/>
  <c r="V235" i="59"/>
  <c r="AP235" i="59" s="1"/>
  <c r="Z235" i="59"/>
  <c r="AX235" i="59"/>
  <c r="W235" i="59"/>
  <c r="AA235" i="59"/>
  <c r="AU235" i="59" s="1"/>
  <c r="AB360" i="59"/>
  <c r="AV360" i="59" s="1"/>
  <c r="X360" i="59"/>
  <c r="AB356" i="59"/>
  <c r="AV356" i="59" s="1"/>
  <c r="X356" i="59"/>
  <c r="AB352" i="59"/>
  <c r="AV352" i="59" s="1"/>
  <c r="X352" i="59"/>
  <c r="Y351" i="59"/>
  <c r="U351" i="59"/>
  <c r="AO351" i="59" s="1"/>
  <c r="AB348" i="59"/>
  <c r="AV348" i="59" s="1"/>
  <c r="X348" i="59"/>
  <c r="Y347" i="59"/>
  <c r="U347" i="59"/>
  <c r="AO347" i="59" s="1"/>
  <c r="AB344" i="59"/>
  <c r="AV344" i="59" s="1"/>
  <c r="X344" i="59"/>
  <c r="Y343" i="59"/>
  <c r="U343" i="59"/>
  <c r="AO343" i="59" s="1"/>
  <c r="AB340" i="59"/>
  <c r="AV340" i="59" s="1"/>
  <c r="X340" i="59"/>
  <c r="Y339" i="59"/>
  <c r="U339" i="59"/>
  <c r="AO339" i="59" s="1"/>
  <c r="AB336" i="59"/>
  <c r="AV336" i="59" s="1"/>
  <c r="X336" i="59"/>
  <c r="Y335" i="59"/>
  <c r="U335" i="59"/>
  <c r="AO335" i="59" s="1"/>
  <c r="AB332" i="59"/>
  <c r="AV332" i="59" s="1"/>
  <c r="X332" i="59"/>
  <c r="Y331" i="59"/>
  <c r="U331" i="59"/>
  <c r="AO331" i="59" s="1"/>
  <c r="AB328" i="59"/>
  <c r="AV328" i="59" s="1"/>
  <c r="X328" i="59"/>
  <c r="Y327" i="59"/>
  <c r="U327" i="59"/>
  <c r="AO327" i="59" s="1"/>
  <c r="AB324" i="59"/>
  <c r="AV324" i="59" s="1"/>
  <c r="X324" i="59"/>
  <c r="Y323" i="59"/>
  <c r="U323" i="59"/>
  <c r="AO323" i="59" s="1"/>
  <c r="AB320" i="59"/>
  <c r="AV320" i="59" s="1"/>
  <c r="X320" i="59"/>
  <c r="Y319" i="59"/>
  <c r="U319" i="59"/>
  <c r="AO319" i="59" s="1"/>
  <c r="AB316" i="59"/>
  <c r="AV316" i="59" s="1"/>
  <c r="X316" i="59"/>
  <c r="Y315" i="59"/>
  <c r="U315" i="59"/>
  <c r="AO315" i="59" s="1"/>
  <c r="AB312" i="59"/>
  <c r="AV312" i="59" s="1"/>
  <c r="X312" i="59"/>
  <c r="Y311" i="59"/>
  <c r="U311" i="59"/>
  <c r="AO311" i="59" s="1"/>
  <c r="AB308" i="59"/>
  <c r="AV308" i="59" s="1"/>
  <c r="X308" i="59"/>
  <c r="Y307" i="59"/>
  <c r="U307" i="59"/>
  <c r="AO307" i="59" s="1"/>
  <c r="AB304" i="59"/>
  <c r="AV304" i="59" s="1"/>
  <c r="X304" i="59"/>
  <c r="Y303" i="59"/>
  <c r="U303" i="59"/>
  <c r="AO303" i="59" s="1"/>
  <c r="AB300" i="59"/>
  <c r="AV300" i="59" s="1"/>
  <c r="X300" i="59"/>
  <c r="Y299" i="59"/>
  <c r="U299" i="59"/>
  <c r="AO299" i="59" s="1"/>
  <c r="AB296" i="59"/>
  <c r="AV296" i="59" s="1"/>
  <c r="X296" i="59"/>
  <c r="Y295" i="59"/>
  <c r="U295" i="59"/>
  <c r="AO295" i="59" s="1"/>
  <c r="AB292" i="59"/>
  <c r="AV292" i="59" s="1"/>
  <c r="X292" i="59"/>
  <c r="Y291" i="59"/>
  <c r="U291" i="59"/>
  <c r="AO291" i="59" s="1"/>
  <c r="AB288" i="59"/>
  <c r="AV288" i="59" s="1"/>
  <c r="X288" i="59"/>
  <c r="Y287" i="59"/>
  <c r="U287" i="59"/>
  <c r="AO287" i="59" s="1"/>
  <c r="AB284" i="59"/>
  <c r="AV284" i="59" s="1"/>
  <c r="X284" i="59"/>
  <c r="Y283" i="59"/>
  <c r="U283" i="59"/>
  <c r="AO283" i="59" s="1"/>
  <c r="AB280" i="59"/>
  <c r="AV280" i="59" s="1"/>
  <c r="X280" i="59"/>
  <c r="Y279" i="59"/>
  <c r="U279" i="59"/>
  <c r="AO279" i="59" s="1"/>
  <c r="AB276" i="59"/>
  <c r="AV276" i="59" s="1"/>
  <c r="X276" i="59"/>
  <c r="T276" i="59"/>
  <c r="Y275" i="59"/>
  <c r="AB272" i="59"/>
  <c r="AV272" i="59" s="1"/>
  <c r="X272" i="59"/>
  <c r="T272" i="59"/>
  <c r="Y271" i="59"/>
  <c r="AB268" i="59"/>
  <c r="AV268" i="59" s="1"/>
  <c r="X268" i="59"/>
  <c r="T268" i="59"/>
  <c r="Y267" i="59"/>
  <c r="AB264" i="59"/>
  <c r="AV264" i="59" s="1"/>
  <c r="X264" i="59"/>
  <c r="T264" i="59"/>
  <c r="AG263" i="59"/>
  <c r="U263" i="59"/>
  <c r="AO263" i="59" s="1"/>
  <c r="Y263" i="59"/>
  <c r="AA262" i="59"/>
  <c r="AU262" i="59" s="1"/>
  <c r="AA260" i="59"/>
  <c r="AU260" i="59" s="1"/>
  <c r="AX259" i="59"/>
  <c r="Z259" i="59"/>
  <c r="T259" i="59"/>
  <c r="AN259" i="59" s="1"/>
  <c r="T256" i="59"/>
  <c r="AN256" i="59" s="1"/>
  <c r="X256" i="59"/>
  <c r="AB256" i="59"/>
  <c r="AV256" i="59" s="1"/>
  <c r="U256" i="59"/>
  <c r="AO256" i="59" s="1"/>
  <c r="Y256" i="59"/>
  <c r="AB255" i="59"/>
  <c r="AV255" i="59" s="1"/>
  <c r="T248" i="59"/>
  <c r="AN248" i="59" s="1"/>
  <c r="X248" i="59"/>
  <c r="AB248" i="59"/>
  <c r="AV248" i="59" s="1"/>
  <c r="U248" i="59"/>
  <c r="AO248" i="59" s="1"/>
  <c r="Y248" i="59"/>
  <c r="AB247" i="59"/>
  <c r="AV247" i="59" s="1"/>
  <c r="T247" i="59"/>
  <c r="AN247" i="59" s="1"/>
  <c r="AQ239" i="59"/>
  <c r="AX229" i="59"/>
  <c r="T231" i="59"/>
  <c r="AN231" i="59" s="1"/>
  <c r="X231" i="59"/>
  <c r="AB231" i="59"/>
  <c r="AV231" i="59" s="1"/>
  <c r="U231" i="59"/>
  <c r="AO231" i="59" s="1"/>
  <c r="Y231" i="59"/>
  <c r="V231" i="59"/>
  <c r="AP231" i="59" s="1"/>
  <c r="Z231" i="59"/>
  <c r="AX231" i="59"/>
  <c r="AX228" i="59"/>
  <c r="AQ223" i="59"/>
  <c r="U220" i="59"/>
  <c r="AO220" i="59" s="1"/>
  <c r="Y220" i="59"/>
  <c r="T220" i="59"/>
  <c r="AN220" i="59" s="1"/>
  <c r="Z220" i="59"/>
  <c r="AX220" i="59"/>
  <c r="AX218" i="59"/>
  <c r="V220" i="59"/>
  <c r="AP220" i="59" s="1"/>
  <c r="AA220" i="59"/>
  <c r="AU220" i="59" s="1"/>
  <c r="AX217" i="59"/>
  <c r="W220" i="59"/>
  <c r="AB220" i="59"/>
  <c r="AV220" i="59" s="1"/>
  <c r="AX194" i="59"/>
  <c r="AG181" i="59"/>
  <c r="AQ181" i="59"/>
  <c r="AJ176" i="59"/>
  <c r="AT176" i="59"/>
  <c r="AG123" i="59"/>
  <c r="AQ123" i="59"/>
  <c r="AB351" i="59"/>
  <c r="AV351" i="59" s="1"/>
  <c r="X351" i="59"/>
  <c r="AB347" i="59"/>
  <c r="AV347" i="59" s="1"/>
  <c r="X347" i="59"/>
  <c r="AB343" i="59"/>
  <c r="AV343" i="59" s="1"/>
  <c r="X343" i="59"/>
  <c r="AB339" i="59"/>
  <c r="AV339" i="59" s="1"/>
  <c r="X339" i="59"/>
  <c r="AB335" i="59"/>
  <c r="AV335" i="59" s="1"/>
  <c r="X335" i="59"/>
  <c r="AB331" i="59"/>
  <c r="AV331" i="59" s="1"/>
  <c r="X331" i="59"/>
  <c r="AB327" i="59"/>
  <c r="AV327" i="59" s="1"/>
  <c r="X327" i="59"/>
  <c r="AB323" i="59"/>
  <c r="AV323" i="59" s="1"/>
  <c r="X323" i="59"/>
  <c r="AB319" i="59"/>
  <c r="AV319" i="59" s="1"/>
  <c r="X319" i="59"/>
  <c r="AB315" i="59"/>
  <c r="AV315" i="59" s="1"/>
  <c r="X315" i="59"/>
  <c r="AB311" i="59"/>
  <c r="AV311" i="59" s="1"/>
  <c r="X311" i="59"/>
  <c r="AB307" i="59"/>
  <c r="AV307" i="59" s="1"/>
  <c r="X307" i="59"/>
  <c r="AB303" i="59"/>
  <c r="AV303" i="59" s="1"/>
  <c r="X303" i="59"/>
  <c r="AB299" i="59"/>
  <c r="AV299" i="59" s="1"/>
  <c r="X299" i="59"/>
  <c r="AB295" i="59"/>
  <c r="AV295" i="59" s="1"/>
  <c r="X295" i="59"/>
  <c r="AB291" i="59"/>
  <c r="AV291" i="59" s="1"/>
  <c r="X291" i="59"/>
  <c r="AB287" i="59"/>
  <c r="AV287" i="59" s="1"/>
  <c r="X287" i="59"/>
  <c r="AB283" i="59"/>
  <c r="AV283" i="59" s="1"/>
  <c r="X283" i="59"/>
  <c r="AB279" i="59"/>
  <c r="AV279" i="59" s="1"/>
  <c r="X279" i="59"/>
  <c r="U259" i="59"/>
  <c r="AO259" i="59" s="1"/>
  <c r="Y259" i="59"/>
  <c r="U255" i="59"/>
  <c r="AO255" i="59" s="1"/>
  <c r="Y255" i="59"/>
  <c r="V255" i="59"/>
  <c r="AP255" i="59" s="1"/>
  <c r="Z255" i="59"/>
  <c r="AX255" i="59"/>
  <c r="AX252" i="59"/>
  <c r="U247" i="59"/>
  <c r="AO247" i="59" s="1"/>
  <c r="Y247" i="59"/>
  <c r="V247" i="59"/>
  <c r="AP247" i="59" s="1"/>
  <c r="Z247" i="59"/>
  <c r="AX247" i="59"/>
  <c r="AX241" i="59"/>
  <c r="T243" i="59"/>
  <c r="AN243" i="59" s="1"/>
  <c r="X243" i="59"/>
  <c r="AB243" i="59"/>
  <c r="AV243" i="59" s="1"/>
  <c r="U243" i="59"/>
  <c r="AO243" i="59" s="1"/>
  <c r="Y243" i="59"/>
  <c r="V243" i="59"/>
  <c r="AP243" i="59" s="1"/>
  <c r="Z243" i="59"/>
  <c r="AX243" i="59"/>
  <c r="AX240" i="59"/>
  <c r="AX225" i="59"/>
  <c r="T227" i="59"/>
  <c r="AN227" i="59" s="1"/>
  <c r="X227" i="59"/>
  <c r="AB227" i="59"/>
  <c r="AV227" i="59" s="1"/>
  <c r="U227" i="59"/>
  <c r="AO227" i="59" s="1"/>
  <c r="Y227" i="59"/>
  <c r="V227" i="59"/>
  <c r="AP227" i="59" s="1"/>
  <c r="Z227" i="59"/>
  <c r="AX227" i="59"/>
  <c r="AX224" i="59"/>
  <c r="AT221" i="59"/>
  <c r="T213" i="59"/>
  <c r="AN213" i="59" s="1"/>
  <c r="X213" i="59"/>
  <c r="AB213" i="59"/>
  <c r="AV213" i="59" s="1"/>
  <c r="U213" i="59"/>
  <c r="AO213" i="59" s="1"/>
  <c r="Y213" i="59"/>
  <c r="V213" i="59"/>
  <c r="AP213" i="59" s="1"/>
  <c r="AX213" i="59"/>
  <c r="W213" i="59"/>
  <c r="Z213" i="59"/>
  <c r="AI211" i="59"/>
  <c r="AS211" i="59"/>
  <c r="AX198" i="59"/>
  <c r="AX182" i="59"/>
  <c r="T167" i="59"/>
  <c r="AN167" i="59" s="1"/>
  <c r="X167" i="59"/>
  <c r="AB167" i="59"/>
  <c r="AV167" i="59" s="1"/>
  <c r="U167" i="59"/>
  <c r="AO167" i="59" s="1"/>
  <c r="Y167" i="59"/>
  <c r="V167" i="59"/>
  <c r="AP167" i="59" s="1"/>
  <c r="AX167" i="59"/>
  <c r="W167" i="59"/>
  <c r="Z167" i="59"/>
  <c r="AA167" i="59"/>
  <c r="AU167" i="59" s="1"/>
  <c r="AG162" i="59"/>
  <c r="AQ162" i="59"/>
  <c r="AG154" i="59"/>
  <c r="AQ154" i="59"/>
  <c r="AG146" i="59"/>
  <c r="AQ146" i="59"/>
  <c r="AG138" i="59"/>
  <c r="AQ138" i="59"/>
  <c r="Z276" i="59"/>
  <c r="AX272" i="59"/>
  <c r="Z272" i="59"/>
  <c r="AX268" i="59"/>
  <c r="Z268" i="59"/>
  <c r="AX264" i="59"/>
  <c r="Z264" i="59"/>
  <c r="V262" i="59"/>
  <c r="AP262" i="59" s="1"/>
  <c r="Z262" i="59"/>
  <c r="AX262" i="59"/>
  <c r="T260" i="59"/>
  <c r="AN260" i="59" s="1"/>
  <c r="X260" i="59"/>
  <c r="AB260" i="59"/>
  <c r="AV260" i="59" s="1"/>
  <c r="AB259" i="59"/>
  <c r="AV259" i="59" s="1"/>
  <c r="W259" i="59"/>
  <c r="X255" i="59"/>
  <c r="AR254" i="59"/>
  <c r="AX253" i="59"/>
  <c r="T252" i="59"/>
  <c r="AN252" i="59" s="1"/>
  <c r="X252" i="59"/>
  <c r="AB252" i="59"/>
  <c r="AV252" i="59" s="1"/>
  <c r="U252" i="59"/>
  <c r="AO252" i="59" s="1"/>
  <c r="Y252" i="59"/>
  <c r="X247" i="59"/>
  <c r="AX245" i="59"/>
  <c r="AX237" i="59"/>
  <c r="T239" i="59"/>
  <c r="AN239" i="59" s="1"/>
  <c r="X239" i="59"/>
  <c r="AB239" i="59"/>
  <c r="AV239" i="59" s="1"/>
  <c r="U239" i="59"/>
  <c r="AO239" i="59" s="1"/>
  <c r="Y239" i="59"/>
  <c r="V239" i="59"/>
  <c r="AP239" i="59" s="1"/>
  <c r="Z239" i="59"/>
  <c r="AX239" i="59"/>
  <c r="AR238" i="59"/>
  <c r="AX236" i="59"/>
  <c r="AX221" i="59"/>
  <c r="T223" i="59"/>
  <c r="AN223" i="59" s="1"/>
  <c r="X223" i="59"/>
  <c r="AB223" i="59"/>
  <c r="AV223" i="59" s="1"/>
  <c r="U223" i="59"/>
  <c r="AO223" i="59" s="1"/>
  <c r="Y223" i="59"/>
  <c r="V223" i="59"/>
  <c r="AP223" i="59" s="1"/>
  <c r="Z223" i="59"/>
  <c r="AX223" i="59"/>
  <c r="AJ218" i="59"/>
  <c r="AT218" i="59"/>
  <c r="AP218" i="59"/>
  <c r="AX214" i="59"/>
  <c r="AX202" i="59"/>
  <c r="AI199" i="59"/>
  <c r="AS199" i="59"/>
  <c r="AX186" i="59"/>
  <c r="AI183" i="59"/>
  <c r="AS183" i="59"/>
  <c r="AH179" i="59"/>
  <c r="AR179" i="59"/>
  <c r="Y244" i="59"/>
  <c r="U244" i="59"/>
  <c r="AO244" i="59" s="1"/>
  <c r="Y240" i="59"/>
  <c r="U240" i="59"/>
  <c r="AO240" i="59" s="1"/>
  <c r="Y236" i="59"/>
  <c r="U236" i="59"/>
  <c r="AO236" i="59" s="1"/>
  <c r="Y232" i="59"/>
  <c r="U232" i="59"/>
  <c r="AO232" i="59" s="1"/>
  <c r="Y228" i="59"/>
  <c r="U228" i="59"/>
  <c r="AO228" i="59" s="1"/>
  <c r="Y224" i="59"/>
  <c r="U224" i="59"/>
  <c r="AO224" i="59" s="1"/>
  <c r="T221" i="59"/>
  <c r="X221" i="59"/>
  <c r="AB221" i="59"/>
  <c r="AV221" i="59" s="1"/>
  <c r="W216" i="59"/>
  <c r="AQ212" i="59"/>
  <c r="U212" i="59"/>
  <c r="AO212" i="59" s="1"/>
  <c r="Y212" i="59"/>
  <c r="V212" i="59"/>
  <c r="AP212" i="59" s="1"/>
  <c r="Z212" i="59"/>
  <c r="AX212" i="59"/>
  <c r="AA209" i="59"/>
  <c r="AU209" i="59" s="1"/>
  <c r="AT206" i="59"/>
  <c r="AA205" i="59"/>
  <c r="AU205" i="59" s="1"/>
  <c r="AT202" i="59"/>
  <c r="AA201" i="59"/>
  <c r="AU201" i="59" s="1"/>
  <c r="AA197" i="59"/>
  <c r="AU197" i="59" s="1"/>
  <c r="AA193" i="59"/>
  <c r="AU193" i="59" s="1"/>
  <c r="AA189" i="59"/>
  <c r="AU189" i="59" s="1"/>
  <c r="AT186" i="59"/>
  <c r="AA185" i="59"/>
  <c r="AU185" i="59" s="1"/>
  <c r="AT182" i="59"/>
  <c r="AA181" i="59"/>
  <c r="AU181" i="59" s="1"/>
  <c r="U179" i="59"/>
  <c r="AO179" i="59" s="1"/>
  <c r="Y179" i="59"/>
  <c r="T179" i="59"/>
  <c r="Z179" i="59"/>
  <c r="AX179" i="59"/>
  <c r="V179" i="59"/>
  <c r="AP179" i="59" s="1"/>
  <c r="AA179" i="59"/>
  <c r="AU179" i="59" s="1"/>
  <c r="W179" i="59"/>
  <c r="AB179" i="59"/>
  <c r="AV179" i="59" s="1"/>
  <c r="AI113" i="59"/>
  <c r="AX258" i="59"/>
  <c r="Z258" i="59"/>
  <c r="AX254" i="59"/>
  <c r="Z254" i="59"/>
  <c r="AX250" i="59"/>
  <c r="Z250" i="59"/>
  <c r="AX246" i="59"/>
  <c r="Z246" i="59"/>
  <c r="AB244" i="59"/>
  <c r="AV244" i="59" s="1"/>
  <c r="X244" i="59"/>
  <c r="AX242" i="59"/>
  <c r="Z242" i="59"/>
  <c r="AB240" i="59"/>
  <c r="AV240" i="59" s="1"/>
  <c r="X240" i="59"/>
  <c r="AX238" i="59"/>
  <c r="Z238" i="59"/>
  <c r="AB236" i="59"/>
  <c r="AV236" i="59" s="1"/>
  <c r="X236" i="59"/>
  <c r="AX234" i="59"/>
  <c r="Z234" i="59"/>
  <c r="AB232" i="59"/>
  <c r="AV232" i="59" s="1"/>
  <c r="X232" i="59"/>
  <c r="AX230" i="59"/>
  <c r="Z230" i="59"/>
  <c r="AB228" i="59"/>
  <c r="AV228" i="59" s="1"/>
  <c r="X228" i="59"/>
  <c r="AX226" i="59"/>
  <c r="Z226" i="59"/>
  <c r="AB224" i="59"/>
  <c r="AV224" i="59" s="1"/>
  <c r="X224" i="59"/>
  <c r="AX222" i="59"/>
  <c r="Z222" i="59"/>
  <c r="W221" i="59"/>
  <c r="T217" i="59"/>
  <c r="AN217" i="59" s="1"/>
  <c r="X217" i="59"/>
  <c r="AB217" i="59"/>
  <c r="AV217" i="59" s="1"/>
  <c r="U217" i="59"/>
  <c r="AO217" i="59" s="1"/>
  <c r="Y217" i="59"/>
  <c r="AB216" i="59"/>
  <c r="AV216" i="59" s="1"/>
  <c r="X212" i="59"/>
  <c r="AX210" i="59"/>
  <c r="W209" i="59"/>
  <c r="W205" i="59"/>
  <c r="AR204" i="59"/>
  <c r="W201" i="59"/>
  <c r="W197" i="59"/>
  <c r="AR196" i="59"/>
  <c r="W193" i="59"/>
  <c r="AR192" i="59"/>
  <c r="W189" i="59"/>
  <c r="AR188" i="59"/>
  <c r="W185" i="59"/>
  <c r="U216" i="59"/>
  <c r="AO216" i="59" s="1"/>
  <c r="Y216" i="59"/>
  <c r="V216" i="59"/>
  <c r="AP216" i="59" s="1"/>
  <c r="Z216" i="59"/>
  <c r="AX216" i="59"/>
  <c r="T209" i="59"/>
  <c r="AN209" i="59" s="1"/>
  <c r="X209" i="59"/>
  <c r="AB209" i="59"/>
  <c r="AV209" i="59" s="1"/>
  <c r="U209" i="59"/>
  <c r="AO209" i="59" s="1"/>
  <c r="Y209" i="59"/>
  <c r="V209" i="59"/>
  <c r="AP209" i="59" s="1"/>
  <c r="Z209" i="59"/>
  <c r="AX209" i="59"/>
  <c r="T205" i="59"/>
  <c r="AN205" i="59" s="1"/>
  <c r="X205" i="59"/>
  <c r="AB205" i="59"/>
  <c r="AV205" i="59" s="1"/>
  <c r="U205" i="59"/>
  <c r="AO205" i="59" s="1"/>
  <c r="Y205" i="59"/>
  <c r="V205" i="59"/>
  <c r="AP205" i="59" s="1"/>
  <c r="Z205" i="59"/>
  <c r="AX205" i="59"/>
  <c r="T201" i="59"/>
  <c r="AN201" i="59" s="1"/>
  <c r="X201" i="59"/>
  <c r="AB201" i="59"/>
  <c r="AV201" i="59" s="1"/>
  <c r="U201" i="59"/>
  <c r="AO201" i="59" s="1"/>
  <c r="Y201" i="59"/>
  <c r="V201" i="59"/>
  <c r="AP201" i="59" s="1"/>
  <c r="Z201" i="59"/>
  <c r="AX201" i="59"/>
  <c r="T197" i="59"/>
  <c r="AN197" i="59" s="1"/>
  <c r="X197" i="59"/>
  <c r="AB197" i="59"/>
  <c r="AV197" i="59" s="1"/>
  <c r="U197" i="59"/>
  <c r="AO197" i="59" s="1"/>
  <c r="Y197" i="59"/>
  <c r="V197" i="59"/>
  <c r="AP197" i="59" s="1"/>
  <c r="Z197" i="59"/>
  <c r="AX197" i="59"/>
  <c r="T193" i="59"/>
  <c r="AN193" i="59" s="1"/>
  <c r="X193" i="59"/>
  <c r="AB193" i="59"/>
  <c r="AV193" i="59" s="1"/>
  <c r="U193" i="59"/>
  <c r="AO193" i="59" s="1"/>
  <c r="Y193" i="59"/>
  <c r="V193" i="59"/>
  <c r="AP193" i="59" s="1"/>
  <c r="Z193" i="59"/>
  <c r="AX193" i="59"/>
  <c r="T189" i="59"/>
  <c r="AN189" i="59" s="1"/>
  <c r="X189" i="59"/>
  <c r="AB189" i="59"/>
  <c r="AV189" i="59" s="1"/>
  <c r="U189" i="59"/>
  <c r="AO189" i="59" s="1"/>
  <c r="Y189" i="59"/>
  <c r="V189" i="59"/>
  <c r="AP189" i="59" s="1"/>
  <c r="Z189" i="59"/>
  <c r="AX189" i="59"/>
  <c r="T185" i="59"/>
  <c r="AN185" i="59" s="1"/>
  <c r="X185" i="59"/>
  <c r="AB185" i="59"/>
  <c r="AV185" i="59" s="1"/>
  <c r="U185" i="59"/>
  <c r="AO185" i="59" s="1"/>
  <c r="Y185" i="59"/>
  <c r="V185" i="59"/>
  <c r="AP185" i="59" s="1"/>
  <c r="Z185" i="59"/>
  <c r="AX185" i="59"/>
  <c r="T181" i="59"/>
  <c r="AN181" i="59" s="1"/>
  <c r="X181" i="59"/>
  <c r="AB181" i="59"/>
  <c r="AV181" i="59" s="1"/>
  <c r="U181" i="59"/>
  <c r="AO181" i="59" s="1"/>
  <c r="Y181" i="59"/>
  <c r="V181" i="59"/>
  <c r="AP181" i="59" s="1"/>
  <c r="Z181" i="59"/>
  <c r="AX181" i="59"/>
  <c r="T175" i="59"/>
  <c r="AN175" i="59" s="1"/>
  <c r="X175" i="59"/>
  <c r="AB175" i="59"/>
  <c r="AV175" i="59" s="1"/>
  <c r="U175" i="59"/>
  <c r="AO175" i="59" s="1"/>
  <c r="Y175" i="59"/>
  <c r="V175" i="59"/>
  <c r="AP175" i="59" s="1"/>
  <c r="AX175" i="59"/>
  <c r="W175" i="59"/>
  <c r="Z175" i="59"/>
  <c r="AX173" i="59"/>
  <c r="U174" i="59"/>
  <c r="AO174" i="59" s="1"/>
  <c r="Y174" i="59"/>
  <c r="V174" i="59"/>
  <c r="AP174" i="59" s="1"/>
  <c r="Z174" i="59"/>
  <c r="AX174" i="59"/>
  <c r="T174" i="59"/>
  <c r="AN174" i="59" s="1"/>
  <c r="AB174" i="59"/>
  <c r="AV174" i="59" s="1"/>
  <c r="W174" i="59"/>
  <c r="AX171" i="59"/>
  <c r="AX172" i="59"/>
  <c r="X174" i="59"/>
  <c r="AN152" i="59"/>
  <c r="AN140" i="59"/>
  <c r="T134" i="59"/>
  <c r="AN134" i="59" s="1"/>
  <c r="X134" i="59"/>
  <c r="AB134" i="59"/>
  <c r="AV134" i="59" s="1"/>
  <c r="AX133" i="59"/>
  <c r="U134" i="59"/>
  <c r="AO134" i="59" s="1"/>
  <c r="Y134" i="59"/>
  <c r="V134" i="59"/>
  <c r="AP134" i="59" s="1"/>
  <c r="Z134" i="59"/>
  <c r="AX134" i="59"/>
  <c r="AX125" i="59"/>
  <c r="W134" i="59"/>
  <c r="AX131" i="59"/>
  <c r="AA134" i="59"/>
  <c r="AU134" i="59" s="1"/>
  <c r="AX127" i="59"/>
  <c r="AJ107" i="59"/>
  <c r="AT107" i="59"/>
  <c r="AX160" i="59"/>
  <c r="T162" i="59"/>
  <c r="AN162" i="59" s="1"/>
  <c r="X162" i="59"/>
  <c r="AB162" i="59"/>
  <c r="AV162" i="59" s="1"/>
  <c r="AX161" i="59"/>
  <c r="U162" i="59"/>
  <c r="AO162" i="59" s="1"/>
  <c r="Y162" i="59"/>
  <c r="V162" i="59"/>
  <c r="AP162" i="59" s="1"/>
  <c r="Z162" i="59"/>
  <c r="AX162" i="59"/>
  <c r="AX159" i="59"/>
  <c r="AX156" i="59"/>
  <c r="T158" i="59"/>
  <c r="AN158" i="59" s="1"/>
  <c r="X158" i="59"/>
  <c r="AB158" i="59"/>
  <c r="AV158" i="59" s="1"/>
  <c r="AX157" i="59"/>
  <c r="U158" i="59"/>
  <c r="AO158" i="59" s="1"/>
  <c r="Y158" i="59"/>
  <c r="V158" i="59"/>
  <c r="AP158" i="59" s="1"/>
  <c r="Z158" i="59"/>
  <c r="AX158" i="59"/>
  <c r="AX155" i="59"/>
  <c r="AX152" i="59"/>
  <c r="T154" i="59"/>
  <c r="AN154" i="59" s="1"/>
  <c r="X154" i="59"/>
  <c r="AB154" i="59"/>
  <c r="AV154" i="59" s="1"/>
  <c r="AX153" i="59"/>
  <c r="U154" i="59"/>
  <c r="AO154" i="59" s="1"/>
  <c r="Y154" i="59"/>
  <c r="V154" i="59"/>
  <c r="AP154" i="59" s="1"/>
  <c r="Z154" i="59"/>
  <c r="AX154" i="59"/>
  <c r="AX151" i="59"/>
  <c r="AX148" i="59"/>
  <c r="T150" i="59"/>
  <c r="AN150" i="59" s="1"/>
  <c r="X150" i="59"/>
  <c r="AB150" i="59"/>
  <c r="AV150" i="59" s="1"/>
  <c r="AX149" i="59"/>
  <c r="U150" i="59"/>
  <c r="AO150" i="59" s="1"/>
  <c r="Y150" i="59"/>
  <c r="V150" i="59"/>
  <c r="AP150" i="59" s="1"/>
  <c r="Z150" i="59"/>
  <c r="AX150" i="59"/>
  <c r="AX147" i="59"/>
  <c r="AX144" i="59"/>
  <c r="T146" i="59"/>
  <c r="AN146" i="59" s="1"/>
  <c r="X146" i="59"/>
  <c r="AB146" i="59"/>
  <c r="AV146" i="59" s="1"/>
  <c r="AX145" i="59"/>
  <c r="U146" i="59"/>
  <c r="AO146" i="59" s="1"/>
  <c r="Y146" i="59"/>
  <c r="V146" i="59"/>
  <c r="AP146" i="59" s="1"/>
  <c r="Z146" i="59"/>
  <c r="AX146" i="59"/>
  <c r="AX143" i="59"/>
  <c r="AX140" i="59"/>
  <c r="T142" i="59"/>
  <c r="AN142" i="59" s="1"/>
  <c r="X142" i="59"/>
  <c r="AB142" i="59"/>
  <c r="AV142" i="59" s="1"/>
  <c r="AX141" i="59"/>
  <c r="U142" i="59"/>
  <c r="AO142" i="59" s="1"/>
  <c r="Y142" i="59"/>
  <c r="V142" i="59"/>
  <c r="AP142" i="59" s="1"/>
  <c r="Z142" i="59"/>
  <c r="AX142" i="59"/>
  <c r="AX139" i="59"/>
  <c r="AX136" i="59"/>
  <c r="T138" i="59"/>
  <c r="AN138" i="59" s="1"/>
  <c r="X138" i="59"/>
  <c r="AB138" i="59"/>
  <c r="AV138" i="59" s="1"/>
  <c r="AX137" i="59"/>
  <c r="U138" i="59"/>
  <c r="AO138" i="59" s="1"/>
  <c r="Y138" i="59"/>
  <c r="V138" i="59"/>
  <c r="AP138" i="59" s="1"/>
  <c r="Z138" i="59"/>
  <c r="AX138" i="59"/>
  <c r="AX135" i="59"/>
  <c r="T119" i="59"/>
  <c r="AN119" i="59" s="1"/>
  <c r="X119" i="59"/>
  <c r="AB119" i="59"/>
  <c r="AV119" i="59" s="1"/>
  <c r="U119" i="59"/>
  <c r="AO119" i="59" s="1"/>
  <c r="Y119" i="59"/>
  <c r="V119" i="59"/>
  <c r="AP119" i="59" s="1"/>
  <c r="AX119" i="59"/>
  <c r="W119" i="59"/>
  <c r="Z119" i="59"/>
  <c r="AX117" i="59"/>
  <c r="U118" i="59"/>
  <c r="AO118" i="59" s="1"/>
  <c r="Y118" i="59"/>
  <c r="V118" i="59"/>
  <c r="AP118" i="59" s="1"/>
  <c r="Z118" i="59"/>
  <c r="AX118" i="59"/>
  <c r="T118" i="59"/>
  <c r="AN118" i="59" s="1"/>
  <c r="AB118" i="59"/>
  <c r="AV118" i="59" s="1"/>
  <c r="W118" i="59"/>
  <c r="AX115" i="59"/>
  <c r="AX116" i="59"/>
  <c r="X118" i="59"/>
  <c r="AX208" i="59"/>
  <c r="Z208" i="59"/>
  <c r="V208" i="59"/>
  <c r="AP208" i="59" s="1"/>
  <c r="AX204" i="59"/>
  <c r="Z204" i="59"/>
  <c r="V204" i="59"/>
  <c r="AP204" i="59" s="1"/>
  <c r="AX200" i="59"/>
  <c r="Z200" i="59"/>
  <c r="V200" i="59"/>
  <c r="AP200" i="59" s="1"/>
  <c r="AX196" i="59"/>
  <c r="Z196" i="59"/>
  <c r="V196" i="59"/>
  <c r="AP196" i="59" s="1"/>
  <c r="AX192" i="59"/>
  <c r="Z192" i="59"/>
  <c r="V192" i="59"/>
  <c r="AP192" i="59" s="1"/>
  <c r="AX188" i="59"/>
  <c r="Z188" i="59"/>
  <c r="V188" i="59"/>
  <c r="AP188" i="59" s="1"/>
  <c r="AX184" i="59"/>
  <c r="Z184" i="59"/>
  <c r="V184" i="59"/>
  <c r="AP184" i="59" s="1"/>
  <c r="AX180" i="59"/>
  <c r="Z180" i="59"/>
  <c r="V180" i="59"/>
  <c r="AP180" i="59" s="1"/>
  <c r="AX177" i="59"/>
  <c r="V178" i="59"/>
  <c r="AP178" i="59" s="1"/>
  <c r="Z178" i="59"/>
  <c r="AX178" i="59"/>
  <c r="T171" i="59"/>
  <c r="AN171" i="59" s="1"/>
  <c r="X171" i="59"/>
  <c r="AB171" i="59"/>
  <c r="AV171" i="59" s="1"/>
  <c r="U171" i="59"/>
  <c r="AO171" i="59" s="1"/>
  <c r="Y171" i="59"/>
  <c r="AX169" i="59"/>
  <c r="U170" i="59"/>
  <c r="AO170" i="59" s="1"/>
  <c r="Y170" i="59"/>
  <c r="V170" i="59"/>
  <c r="AP170" i="59" s="1"/>
  <c r="Z170" i="59"/>
  <c r="AX170" i="59"/>
  <c r="AX123" i="59"/>
  <c r="T111" i="59"/>
  <c r="AN111" i="59" s="1"/>
  <c r="X111" i="59"/>
  <c r="AB111" i="59"/>
  <c r="AV111" i="59" s="1"/>
  <c r="U111" i="59"/>
  <c r="AO111" i="59" s="1"/>
  <c r="Y111" i="59"/>
  <c r="V111" i="59"/>
  <c r="AP111" i="59" s="1"/>
  <c r="AX111" i="59"/>
  <c r="W111" i="59"/>
  <c r="Z111" i="59"/>
  <c r="AX107" i="59"/>
  <c r="AX108" i="59"/>
  <c r="AX109" i="59"/>
  <c r="U110" i="59"/>
  <c r="AO110" i="59" s="1"/>
  <c r="Y110" i="59"/>
  <c r="V110" i="59"/>
  <c r="AP110" i="59" s="1"/>
  <c r="Z110" i="59"/>
  <c r="AX110" i="59"/>
  <c r="T110" i="59"/>
  <c r="AN110" i="59" s="1"/>
  <c r="AB110" i="59"/>
  <c r="AV110" i="59" s="1"/>
  <c r="AX106" i="59"/>
  <c r="W110" i="59"/>
  <c r="X110" i="59"/>
  <c r="AO109" i="59"/>
  <c r="AX104" i="59"/>
  <c r="AX96" i="59"/>
  <c r="AX219" i="59"/>
  <c r="Z219" i="59"/>
  <c r="AX215" i="59"/>
  <c r="Z215" i="59"/>
  <c r="AX211" i="59"/>
  <c r="Z211" i="59"/>
  <c r="Y208" i="59"/>
  <c r="AX207" i="59"/>
  <c r="Z207" i="59"/>
  <c r="Y204" i="59"/>
  <c r="AX203" i="59"/>
  <c r="Z203" i="59"/>
  <c r="Y200" i="59"/>
  <c r="AX199" i="59"/>
  <c r="Z199" i="59"/>
  <c r="Y196" i="59"/>
  <c r="AX195" i="59"/>
  <c r="Z195" i="59"/>
  <c r="Y192" i="59"/>
  <c r="AX191" i="59"/>
  <c r="Z191" i="59"/>
  <c r="Y188" i="59"/>
  <c r="AX187" i="59"/>
  <c r="Z187" i="59"/>
  <c r="Y184" i="59"/>
  <c r="AX183" i="59"/>
  <c r="Z183" i="59"/>
  <c r="Y180" i="59"/>
  <c r="AB178" i="59"/>
  <c r="AV178" i="59" s="1"/>
  <c r="W178" i="59"/>
  <c r="AX176" i="59"/>
  <c r="Z171" i="59"/>
  <c r="X170" i="59"/>
  <c r="AX168" i="59"/>
  <c r="AA162" i="59"/>
  <c r="AU162" i="59" s="1"/>
  <c r="AA158" i="59"/>
  <c r="AU158" i="59" s="1"/>
  <c r="AT155" i="59"/>
  <c r="AA154" i="59"/>
  <c r="AU154" i="59" s="1"/>
  <c r="AA150" i="59"/>
  <c r="AU150" i="59" s="1"/>
  <c r="AA146" i="59"/>
  <c r="AU146" i="59" s="1"/>
  <c r="AA142" i="59"/>
  <c r="AU142" i="59" s="1"/>
  <c r="AA138" i="59"/>
  <c r="AU138" i="59" s="1"/>
  <c r="T99" i="59"/>
  <c r="AN99" i="59" s="1"/>
  <c r="X99" i="59"/>
  <c r="AB99" i="59"/>
  <c r="AV99" i="59" s="1"/>
  <c r="AX98" i="59"/>
  <c r="U99" i="59"/>
  <c r="AO99" i="59" s="1"/>
  <c r="Y99" i="59"/>
  <c r="V99" i="59"/>
  <c r="AP99" i="59" s="1"/>
  <c r="Z99" i="59"/>
  <c r="AX99" i="59"/>
  <c r="W99" i="59"/>
  <c r="AA99" i="59"/>
  <c r="AU99" i="59" s="1"/>
  <c r="T87" i="59"/>
  <c r="AN87" i="59" s="1"/>
  <c r="X87" i="59"/>
  <c r="AB87" i="59"/>
  <c r="AV87" i="59" s="1"/>
  <c r="AX86" i="59"/>
  <c r="U87" i="59"/>
  <c r="AO87" i="59" s="1"/>
  <c r="Y87" i="59"/>
  <c r="V87" i="59"/>
  <c r="AP87" i="59" s="1"/>
  <c r="Z87" i="59"/>
  <c r="AX87" i="59"/>
  <c r="W87" i="59"/>
  <c r="AA87" i="59"/>
  <c r="AU87" i="59" s="1"/>
  <c r="AB176" i="59"/>
  <c r="AV176" i="59" s="1"/>
  <c r="X176" i="59"/>
  <c r="AB172" i="59"/>
  <c r="AV172" i="59" s="1"/>
  <c r="X172" i="59"/>
  <c r="AB168" i="59"/>
  <c r="AV168" i="59" s="1"/>
  <c r="X168" i="59"/>
  <c r="AB164" i="59"/>
  <c r="AV164" i="59" s="1"/>
  <c r="X164" i="59"/>
  <c r="Y163" i="59"/>
  <c r="U163" i="59"/>
  <c r="AO163" i="59" s="1"/>
  <c r="AB160" i="59"/>
  <c r="AV160" i="59" s="1"/>
  <c r="X160" i="59"/>
  <c r="Y159" i="59"/>
  <c r="U159" i="59"/>
  <c r="AO159" i="59" s="1"/>
  <c r="AB156" i="59"/>
  <c r="AV156" i="59" s="1"/>
  <c r="X156" i="59"/>
  <c r="Y155" i="59"/>
  <c r="U155" i="59"/>
  <c r="AO155" i="59" s="1"/>
  <c r="AB152" i="59"/>
  <c r="AV152" i="59" s="1"/>
  <c r="X152" i="59"/>
  <c r="Y151" i="59"/>
  <c r="U151" i="59"/>
  <c r="AO151" i="59" s="1"/>
  <c r="AB148" i="59"/>
  <c r="AV148" i="59" s="1"/>
  <c r="X148" i="59"/>
  <c r="Y147" i="59"/>
  <c r="U147" i="59"/>
  <c r="AO147" i="59" s="1"/>
  <c r="AB144" i="59"/>
  <c r="AV144" i="59" s="1"/>
  <c r="X144" i="59"/>
  <c r="Y143" i="59"/>
  <c r="U143" i="59"/>
  <c r="AO143" i="59" s="1"/>
  <c r="AB140" i="59"/>
  <c r="AV140" i="59" s="1"/>
  <c r="X140" i="59"/>
  <c r="Y139" i="59"/>
  <c r="U139" i="59"/>
  <c r="AO139" i="59" s="1"/>
  <c r="AB136" i="59"/>
  <c r="AV136" i="59" s="1"/>
  <c r="X136" i="59"/>
  <c r="Y135" i="59"/>
  <c r="AB132" i="59"/>
  <c r="AV132" i="59" s="1"/>
  <c r="X132" i="59"/>
  <c r="T132" i="59"/>
  <c r="Y131" i="59"/>
  <c r="AX130" i="59"/>
  <c r="Y130" i="59"/>
  <c r="Z128" i="59"/>
  <c r="AQ127" i="59"/>
  <c r="U127" i="59"/>
  <c r="AO127" i="59" s="1"/>
  <c r="Y127" i="59"/>
  <c r="AS125" i="59"/>
  <c r="AX124" i="59"/>
  <c r="U106" i="59"/>
  <c r="AO106" i="59" s="1"/>
  <c r="Y106" i="59"/>
  <c r="V106" i="59"/>
  <c r="AP106" i="59" s="1"/>
  <c r="AA106" i="59"/>
  <c r="AU106" i="59" s="1"/>
  <c r="W106" i="59"/>
  <c r="AB106" i="59"/>
  <c r="AV106" i="59" s="1"/>
  <c r="AX103" i="59"/>
  <c r="AX81" i="59"/>
  <c r="T83" i="59"/>
  <c r="AN83" i="59" s="1"/>
  <c r="X83" i="59"/>
  <c r="AB83" i="59"/>
  <c r="AV83" i="59" s="1"/>
  <c r="AX82" i="59"/>
  <c r="U83" i="59"/>
  <c r="AO83" i="59" s="1"/>
  <c r="Y83" i="59"/>
  <c r="V83" i="59"/>
  <c r="AP83" i="59" s="1"/>
  <c r="Z83" i="59"/>
  <c r="AX83" i="59"/>
  <c r="AX71" i="59"/>
  <c r="W83" i="59"/>
  <c r="AX59" i="59"/>
  <c r="AX67" i="59"/>
  <c r="AA83" i="59"/>
  <c r="AU83" i="59" s="1"/>
  <c r="AX37" i="59"/>
  <c r="AX63" i="59"/>
  <c r="AX75" i="59"/>
  <c r="AB163" i="59"/>
  <c r="AV163" i="59" s="1"/>
  <c r="X163" i="59"/>
  <c r="AB159" i="59"/>
  <c r="AV159" i="59" s="1"/>
  <c r="X159" i="59"/>
  <c r="AB155" i="59"/>
  <c r="AV155" i="59" s="1"/>
  <c r="X155" i="59"/>
  <c r="AB151" i="59"/>
  <c r="AV151" i="59" s="1"/>
  <c r="X151" i="59"/>
  <c r="AB147" i="59"/>
  <c r="AV147" i="59" s="1"/>
  <c r="X147" i="59"/>
  <c r="AB143" i="59"/>
  <c r="AV143" i="59" s="1"/>
  <c r="X143" i="59"/>
  <c r="AB139" i="59"/>
  <c r="AV139" i="59" s="1"/>
  <c r="X139" i="59"/>
  <c r="V130" i="59"/>
  <c r="AP130" i="59" s="1"/>
  <c r="Z130" i="59"/>
  <c r="T128" i="59"/>
  <c r="X128" i="59"/>
  <c r="AB128" i="59"/>
  <c r="AV128" i="59" s="1"/>
  <c r="T123" i="59"/>
  <c r="AN123" i="59" s="1"/>
  <c r="X123" i="59"/>
  <c r="AB123" i="59"/>
  <c r="AV123" i="59" s="1"/>
  <c r="U123" i="59"/>
  <c r="AO123" i="59" s="1"/>
  <c r="Y123" i="59"/>
  <c r="AX121" i="59"/>
  <c r="U122" i="59"/>
  <c r="AO122" i="59" s="1"/>
  <c r="Y122" i="59"/>
  <c r="V122" i="59"/>
  <c r="AP122" i="59" s="1"/>
  <c r="Z122" i="59"/>
  <c r="AX122" i="59"/>
  <c r="T115" i="59"/>
  <c r="AN115" i="59" s="1"/>
  <c r="X115" i="59"/>
  <c r="AB115" i="59"/>
  <c r="AV115" i="59" s="1"/>
  <c r="U115" i="59"/>
  <c r="AO115" i="59" s="1"/>
  <c r="Y115" i="59"/>
  <c r="AX113" i="59"/>
  <c r="U114" i="59"/>
  <c r="AO114" i="59" s="1"/>
  <c r="Y114" i="59"/>
  <c r="V114" i="59"/>
  <c r="AP114" i="59" s="1"/>
  <c r="Z114" i="59"/>
  <c r="AX114" i="59"/>
  <c r="AJ106" i="59"/>
  <c r="AT106" i="59"/>
  <c r="AI101" i="59"/>
  <c r="AS101" i="59"/>
  <c r="AX100" i="59"/>
  <c r="T95" i="59"/>
  <c r="AN95" i="59" s="1"/>
  <c r="X95" i="59"/>
  <c r="AB95" i="59"/>
  <c r="AV95" i="59" s="1"/>
  <c r="AX94" i="59"/>
  <c r="U95" i="59"/>
  <c r="AO95" i="59" s="1"/>
  <c r="Y95" i="59"/>
  <c r="V95" i="59"/>
  <c r="AP95" i="59" s="1"/>
  <c r="Z95" i="59"/>
  <c r="AX95" i="59"/>
  <c r="W95" i="59"/>
  <c r="AA95" i="59"/>
  <c r="AU95" i="59" s="1"/>
  <c r="AX92" i="59"/>
  <c r="AX132" i="59"/>
  <c r="Z132" i="59"/>
  <c r="AB130" i="59"/>
  <c r="AV130" i="59" s="1"/>
  <c r="W130" i="59"/>
  <c r="AX129" i="59"/>
  <c r="AX128" i="59"/>
  <c r="W128" i="59"/>
  <c r="AA127" i="59"/>
  <c r="AU127" i="59" s="1"/>
  <c r="V127" i="59"/>
  <c r="AP127" i="59" s="1"/>
  <c r="V126" i="59"/>
  <c r="AP126" i="59" s="1"/>
  <c r="Z126" i="59"/>
  <c r="AX126" i="59"/>
  <c r="Z123" i="59"/>
  <c r="X122" i="59"/>
  <c r="AX120" i="59"/>
  <c r="Z115" i="59"/>
  <c r="X114" i="59"/>
  <c r="AX112" i="59"/>
  <c r="X106" i="59"/>
  <c r="AH104" i="59"/>
  <c r="AR104" i="59"/>
  <c r="T91" i="59"/>
  <c r="AN91" i="59" s="1"/>
  <c r="X91" i="59"/>
  <c r="AB91" i="59"/>
  <c r="AV91" i="59" s="1"/>
  <c r="AX90" i="59"/>
  <c r="U91" i="59"/>
  <c r="AO91" i="59" s="1"/>
  <c r="Y91" i="59"/>
  <c r="V91" i="59"/>
  <c r="AP91" i="59" s="1"/>
  <c r="Z91" i="59"/>
  <c r="AX91" i="59"/>
  <c r="W91" i="59"/>
  <c r="AA91" i="59"/>
  <c r="AU91" i="59" s="1"/>
  <c r="AX88" i="59"/>
  <c r="AI64" i="59"/>
  <c r="AS64" i="59"/>
  <c r="AO37" i="59"/>
  <c r="AB124" i="59"/>
  <c r="AV124" i="59" s="1"/>
  <c r="X124" i="59"/>
  <c r="AB120" i="59"/>
  <c r="AV120" i="59" s="1"/>
  <c r="X120" i="59"/>
  <c r="AB116" i="59"/>
  <c r="AV116" i="59" s="1"/>
  <c r="X116" i="59"/>
  <c r="AB112" i="59"/>
  <c r="AV112" i="59" s="1"/>
  <c r="X112" i="59"/>
  <c r="V109" i="59"/>
  <c r="AP109" i="59" s="1"/>
  <c r="Z109" i="59"/>
  <c r="T107" i="59"/>
  <c r="X107" i="59"/>
  <c r="AB107" i="59"/>
  <c r="AV107" i="59" s="1"/>
  <c r="Y105" i="59"/>
  <c r="AI60" i="59"/>
  <c r="AS60" i="59"/>
  <c r="V105" i="59"/>
  <c r="AP105" i="59" s="1"/>
  <c r="Z105" i="59"/>
  <c r="AX105" i="59"/>
  <c r="T103" i="59"/>
  <c r="X103" i="59"/>
  <c r="AB103" i="59"/>
  <c r="AV103" i="59" s="1"/>
  <c r="U103" i="59"/>
  <c r="AO103" i="59" s="1"/>
  <c r="Y103" i="59"/>
  <c r="T48" i="59"/>
  <c r="AN48" i="59" s="1"/>
  <c r="X48" i="59"/>
  <c r="AB48" i="59"/>
  <c r="AV48" i="59" s="1"/>
  <c r="AX47" i="59"/>
  <c r="U48" i="59"/>
  <c r="AO48" i="59" s="1"/>
  <c r="Y48" i="59"/>
  <c r="V48" i="59"/>
  <c r="AP48" i="59" s="1"/>
  <c r="Z48" i="59"/>
  <c r="AX48" i="59"/>
  <c r="W48" i="59"/>
  <c r="AA48" i="59"/>
  <c r="AU48" i="59" s="1"/>
  <c r="AX45" i="59"/>
  <c r="AB101" i="59"/>
  <c r="AV101" i="59" s="1"/>
  <c r="X101" i="59"/>
  <c r="T101" i="59"/>
  <c r="Y100" i="59"/>
  <c r="AB97" i="59"/>
  <c r="AV97" i="59" s="1"/>
  <c r="X97" i="59"/>
  <c r="T97" i="59"/>
  <c r="Y96" i="59"/>
  <c r="AB93" i="59"/>
  <c r="AV93" i="59" s="1"/>
  <c r="X93" i="59"/>
  <c r="T93" i="59"/>
  <c r="Y92" i="59"/>
  <c r="AB89" i="59"/>
  <c r="AV89" i="59" s="1"/>
  <c r="X89" i="59"/>
  <c r="T89" i="59"/>
  <c r="Y88" i="59"/>
  <c r="AB85" i="59"/>
  <c r="AV85" i="59" s="1"/>
  <c r="X85" i="59"/>
  <c r="T85" i="59"/>
  <c r="Y84" i="59"/>
  <c r="AJ81" i="59"/>
  <c r="T78" i="59"/>
  <c r="X78" i="59"/>
  <c r="AB78" i="59"/>
  <c r="AV78" i="59" s="1"/>
  <c r="V78" i="59"/>
  <c r="AP78" i="59" s="1"/>
  <c r="Z78" i="59"/>
  <c r="AX78" i="59"/>
  <c r="T52" i="59"/>
  <c r="AN52" i="59" s="1"/>
  <c r="X52" i="59"/>
  <c r="AB52" i="59"/>
  <c r="AV52" i="59" s="1"/>
  <c r="AX51" i="59"/>
  <c r="U52" i="59"/>
  <c r="AO52" i="59" s="1"/>
  <c r="Y52" i="59"/>
  <c r="V52" i="59"/>
  <c r="AP52" i="59" s="1"/>
  <c r="Z52" i="59"/>
  <c r="AX52" i="59"/>
  <c r="W52" i="59"/>
  <c r="AA52" i="59"/>
  <c r="AU52" i="59" s="1"/>
  <c r="AX102" i="59"/>
  <c r="Z102" i="59"/>
  <c r="V102" i="59"/>
  <c r="AP102" i="59" s="1"/>
  <c r="V80" i="59"/>
  <c r="AP80" i="59" s="1"/>
  <c r="Z80" i="59"/>
  <c r="T80" i="59"/>
  <c r="X80" i="59"/>
  <c r="AB80" i="59"/>
  <c r="AV80" i="59" s="1"/>
  <c r="AX77" i="59"/>
  <c r="AX49" i="59"/>
  <c r="AG40" i="59"/>
  <c r="AQ40" i="59"/>
  <c r="AJ33" i="59"/>
  <c r="AT33" i="59"/>
  <c r="Y102" i="59"/>
  <c r="AX101" i="59"/>
  <c r="Z101" i="59"/>
  <c r="AX97" i="59"/>
  <c r="Z97" i="59"/>
  <c r="AX93" i="59"/>
  <c r="Z93" i="59"/>
  <c r="AX89" i="59"/>
  <c r="Z89" i="59"/>
  <c r="AX85" i="59"/>
  <c r="Z85" i="59"/>
  <c r="AX80" i="59"/>
  <c r="Y80" i="59"/>
  <c r="AX79" i="59"/>
  <c r="AN77" i="59"/>
  <c r="T74" i="59"/>
  <c r="AN74" i="59" s="1"/>
  <c r="X74" i="59"/>
  <c r="AB74" i="59"/>
  <c r="AV74" i="59" s="1"/>
  <c r="AX73" i="59"/>
  <c r="U74" i="59"/>
  <c r="AO74" i="59" s="1"/>
  <c r="Y74" i="59"/>
  <c r="V74" i="59"/>
  <c r="AP74" i="59" s="1"/>
  <c r="Z74" i="59"/>
  <c r="AX74" i="59"/>
  <c r="T70" i="59"/>
  <c r="AN70" i="59" s="1"/>
  <c r="X70" i="59"/>
  <c r="AB70" i="59"/>
  <c r="AV70" i="59" s="1"/>
  <c r="AX69" i="59"/>
  <c r="U70" i="59"/>
  <c r="AO70" i="59" s="1"/>
  <c r="Y70" i="59"/>
  <c r="V70" i="59"/>
  <c r="AP70" i="59" s="1"/>
  <c r="Z70" i="59"/>
  <c r="AX70" i="59"/>
  <c r="T66" i="59"/>
  <c r="AN66" i="59" s="1"/>
  <c r="X66" i="59"/>
  <c r="AB66" i="59"/>
  <c r="AV66" i="59" s="1"/>
  <c r="AX65" i="59"/>
  <c r="U66" i="59"/>
  <c r="AO66" i="59" s="1"/>
  <c r="Y66" i="59"/>
  <c r="V66" i="59"/>
  <c r="AP66" i="59" s="1"/>
  <c r="Z66" i="59"/>
  <c r="AX66" i="59"/>
  <c r="T62" i="59"/>
  <c r="AN62" i="59" s="1"/>
  <c r="X62" i="59"/>
  <c r="AB62" i="59"/>
  <c r="AV62" i="59" s="1"/>
  <c r="AX61" i="59"/>
  <c r="U62" i="59"/>
  <c r="AO62" i="59" s="1"/>
  <c r="Y62" i="59"/>
  <c r="V62" i="59"/>
  <c r="AP62" i="59" s="1"/>
  <c r="Z62" i="59"/>
  <c r="AX62" i="59"/>
  <c r="AX58" i="59"/>
  <c r="AN58" i="59"/>
  <c r="AJ53" i="59"/>
  <c r="Y79" i="59"/>
  <c r="AB76" i="59"/>
  <c r="AV76" i="59" s="1"/>
  <c r="X76" i="59"/>
  <c r="T76" i="59"/>
  <c r="Y75" i="59"/>
  <c r="AB72" i="59"/>
  <c r="AV72" i="59" s="1"/>
  <c r="X72" i="59"/>
  <c r="T72" i="59"/>
  <c r="Y71" i="59"/>
  <c r="AB68" i="59"/>
  <c r="AV68" i="59" s="1"/>
  <c r="X68" i="59"/>
  <c r="T68" i="59"/>
  <c r="Y67" i="59"/>
  <c r="AB64" i="59"/>
  <c r="AV64" i="59" s="1"/>
  <c r="X64" i="59"/>
  <c r="T64" i="59"/>
  <c r="Y63" i="59"/>
  <c r="AB60" i="59"/>
  <c r="AV60" i="59" s="1"/>
  <c r="X60" i="59"/>
  <c r="T60" i="59"/>
  <c r="Y59" i="59"/>
  <c r="U59" i="59"/>
  <c r="AO59" i="59" s="1"/>
  <c r="V58" i="59"/>
  <c r="AP58" i="59" s="1"/>
  <c r="Z58" i="59"/>
  <c r="V54" i="59"/>
  <c r="AP54" i="59" s="1"/>
  <c r="Z54" i="59"/>
  <c r="AX54" i="59"/>
  <c r="T54" i="59"/>
  <c r="X54" i="59"/>
  <c r="AB54" i="59"/>
  <c r="AV54" i="59" s="1"/>
  <c r="T44" i="59"/>
  <c r="AN44" i="59" s="1"/>
  <c r="X44" i="59"/>
  <c r="AB44" i="59"/>
  <c r="AV44" i="59" s="1"/>
  <c r="AX43" i="59"/>
  <c r="U44" i="59"/>
  <c r="AO44" i="59" s="1"/>
  <c r="Y44" i="59"/>
  <c r="V44" i="59"/>
  <c r="AP44" i="59" s="1"/>
  <c r="Z44" i="59"/>
  <c r="AX44" i="59"/>
  <c r="T36" i="59"/>
  <c r="AN36" i="59" s="1"/>
  <c r="X36" i="59"/>
  <c r="AB36" i="59"/>
  <c r="AV36" i="59" s="1"/>
  <c r="U36" i="59"/>
  <c r="AO36" i="59" s="1"/>
  <c r="Y36" i="59"/>
  <c r="V36" i="59"/>
  <c r="AP36" i="59" s="1"/>
  <c r="Z36" i="59"/>
  <c r="AX36" i="59"/>
  <c r="AG25" i="59"/>
  <c r="AQ25" i="59"/>
  <c r="AO11" i="59"/>
  <c r="AX57" i="59"/>
  <c r="T56" i="59"/>
  <c r="X56" i="59"/>
  <c r="AB56" i="59"/>
  <c r="AV56" i="59" s="1"/>
  <c r="V56" i="59"/>
  <c r="AP56" i="59" s="1"/>
  <c r="Z56" i="59"/>
  <c r="AX56" i="59"/>
  <c r="AX53" i="59"/>
  <c r="T40" i="59"/>
  <c r="AN40" i="59" s="1"/>
  <c r="X40" i="59"/>
  <c r="AB40" i="59"/>
  <c r="AV40" i="59" s="1"/>
  <c r="AX39" i="59"/>
  <c r="U40" i="59"/>
  <c r="AO40" i="59" s="1"/>
  <c r="Y40" i="59"/>
  <c r="V40" i="59"/>
  <c r="AP40" i="59" s="1"/>
  <c r="Z40" i="59"/>
  <c r="AX40" i="59"/>
  <c r="AX31" i="59"/>
  <c r="AX32" i="59"/>
  <c r="U33" i="59"/>
  <c r="AO33" i="59" s="1"/>
  <c r="Y33" i="59"/>
  <c r="V33" i="59"/>
  <c r="AP33" i="59" s="1"/>
  <c r="AX26" i="59"/>
  <c r="T33" i="59"/>
  <c r="AN33" i="59" s="1"/>
  <c r="AA33" i="59"/>
  <c r="AU33" i="59" s="1"/>
  <c r="W33" i="59"/>
  <c r="AB33" i="59"/>
  <c r="AV33" i="59" s="1"/>
  <c r="AX30" i="59"/>
  <c r="X33" i="59"/>
  <c r="AN31" i="59"/>
  <c r="AX22" i="59"/>
  <c r="AX76" i="59"/>
  <c r="Z76" i="59"/>
  <c r="AX72" i="59"/>
  <c r="Z72" i="59"/>
  <c r="AX68" i="59"/>
  <c r="Z68" i="59"/>
  <c r="AX64" i="59"/>
  <c r="Z64" i="59"/>
  <c r="AX60" i="59"/>
  <c r="Z60" i="59"/>
  <c r="Y56" i="59"/>
  <c r="AX55" i="59"/>
  <c r="AN53" i="59"/>
  <c r="AN51" i="59"/>
  <c r="AX41" i="59"/>
  <c r="AX34" i="59"/>
  <c r="AJ26" i="59"/>
  <c r="AT26" i="59"/>
  <c r="AB50" i="59"/>
  <c r="AV50" i="59" s="1"/>
  <c r="X50" i="59"/>
  <c r="T50" i="59"/>
  <c r="Y49" i="59"/>
  <c r="AB46" i="59"/>
  <c r="AV46" i="59" s="1"/>
  <c r="X46" i="59"/>
  <c r="T46" i="59"/>
  <c r="Y45" i="59"/>
  <c r="AB42" i="59"/>
  <c r="AV42" i="59" s="1"/>
  <c r="X42" i="59"/>
  <c r="T42" i="59"/>
  <c r="Y41" i="59"/>
  <c r="AB38" i="59"/>
  <c r="AV38" i="59" s="1"/>
  <c r="X38" i="59"/>
  <c r="T38" i="59"/>
  <c r="Y37" i="59"/>
  <c r="AX27" i="59"/>
  <c r="T29" i="59"/>
  <c r="AN29" i="59" s="1"/>
  <c r="X29" i="59"/>
  <c r="AB29" i="59"/>
  <c r="AV29" i="59" s="1"/>
  <c r="AX28" i="59"/>
  <c r="U29" i="59"/>
  <c r="AO29" i="59" s="1"/>
  <c r="Y29" i="59"/>
  <c r="V29" i="59"/>
  <c r="AP29" i="59" s="1"/>
  <c r="Z29" i="59"/>
  <c r="AX29" i="59"/>
  <c r="AA25" i="59"/>
  <c r="AU25" i="59" s="1"/>
  <c r="AX20" i="59"/>
  <c r="AJ20" i="59"/>
  <c r="AT20" i="59"/>
  <c r="AJ10" i="59"/>
  <c r="AP10" i="59"/>
  <c r="AX35" i="59"/>
  <c r="Z35" i="59"/>
  <c r="V35" i="59"/>
  <c r="AP35" i="59" s="1"/>
  <c r="AR32" i="59"/>
  <c r="AR28" i="59"/>
  <c r="Y55" i="59"/>
  <c r="Y51" i="59"/>
  <c r="AX50" i="59"/>
  <c r="Z50" i="59"/>
  <c r="Y47" i="59"/>
  <c r="AX46" i="59"/>
  <c r="Z46" i="59"/>
  <c r="AX42" i="59"/>
  <c r="Z42" i="59"/>
  <c r="AX38" i="59"/>
  <c r="Z38" i="59"/>
  <c r="Y35" i="59"/>
  <c r="U35" i="59"/>
  <c r="AO35" i="59" s="1"/>
  <c r="AX23" i="59"/>
  <c r="T25" i="59"/>
  <c r="AN25" i="59" s="1"/>
  <c r="X25" i="59"/>
  <c r="AB25" i="59"/>
  <c r="AV25" i="59" s="1"/>
  <c r="AX24" i="59"/>
  <c r="U25" i="59"/>
  <c r="AO25" i="59" s="1"/>
  <c r="Y25" i="59"/>
  <c r="V25" i="59"/>
  <c r="AP25" i="59" s="1"/>
  <c r="Z25" i="59"/>
  <c r="AX25" i="59"/>
  <c r="AN19" i="59"/>
  <c r="AN18" i="59"/>
  <c r="AX16" i="59"/>
  <c r="T9" i="59"/>
  <c r="AN9" i="59" s="1"/>
  <c r="X9" i="59"/>
  <c r="AB9" i="59"/>
  <c r="AV9" i="59" s="1"/>
  <c r="U9" i="59"/>
  <c r="AO9" i="59" s="1"/>
  <c r="Y9" i="59"/>
  <c r="V9" i="59"/>
  <c r="AP9" i="59" s="1"/>
  <c r="Z9" i="59"/>
  <c r="AX9" i="59"/>
  <c r="AX6" i="59"/>
  <c r="W9" i="59"/>
  <c r="AA9" i="59"/>
  <c r="AU9" i="59" s="1"/>
  <c r="AO7" i="59"/>
  <c r="AB31" i="59"/>
  <c r="AV31" i="59" s="1"/>
  <c r="X31" i="59"/>
  <c r="Y30" i="59"/>
  <c r="U30" i="59"/>
  <c r="AO30" i="59" s="1"/>
  <c r="X27" i="59"/>
  <c r="Y26" i="59"/>
  <c r="U26" i="59"/>
  <c r="AO26" i="59" s="1"/>
  <c r="Y22" i="59"/>
  <c r="U22" i="59"/>
  <c r="AO22" i="59" s="1"/>
  <c r="AX21" i="59"/>
  <c r="Z21" i="59"/>
  <c r="U20" i="59"/>
  <c r="AO20" i="59" s="1"/>
  <c r="Y20" i="59"/>
  <c r="AA19" i="59"/>
  <c r="AU19" i="59" s="1"/>
  <c r="U19" i="59"/>
  <c r="AO19" i="59" s="1"/>
  <c r="W17" i="59"/>
  <c r="AX14" i="59"/>
  <c r="T13" i="59"/>
  <c r="AN13" i="59" s="1"/>
  <c r="X13" i="59"/>
  <c r="AB13" i="59"/>
  <c r="AV13" i="59" s="1"/>
  <c r="AX12" i="59"/>
  <c r="U13" i="59"/>
  <c r="AO13" i="59" s="1"/>
  <c r="Y13" i="59"/>
  <c r="V13" i="59"/>
  <c r="AP13" i="59" s="1"/>
  <c r="Z13" i="59"/>
  <c r="AX13" i="59"/>
  <c r="AB30" i="59"/>
  <c r="AV30" i="59" s="1"/>
  <c r="X30" i="59"/>
  <c r="AB26" i="59"/>
  <c r="AV26" i="59" s="1"/>
  <c r="X26" i="59"/>
  <c r="AB22" i="59"/>
  <c r="AV22" i="59" s="1"/>
  <c r="X22" i="59"/>
  <c r="T21" i="59"/>
  <c r="X21" i="59"/>
  <c r="AB21" i="59"/>
  <c r="AV21" i="59" s="1"/>
  <c r="Y19" i="59"/>
  <c r="AX7" i="59"/>
  <c r="V19" i="59"/>
  <c r="AP19" i="59" s="1"/>
  <c r="Z19" i="59"/>
  <c r="AX19" i="59"/>
  <c r="T17" i="59"/>
  <c r="X17" i="59"/>
  <c r="AB17" i="59"/>
  <c r="AV17" i="59" s="1"/>
  <c r="V17" i="59"/>
  <c r="AP17" i="59" s="1"/>
  <c r="Z17" i="59"/>
  <c r="AX17" i="59"/>
  <c r="AX10" i="59"/>
  <c r="AB15" i="59"/>
  <c r="AV15" i="59" s="1"/>
  <c r="X15" i="59"/>
  <c r="T15" i="59"/>
  <c r="AX8" i="59"/>
  <c r="Z8" i="59"/>
  <c r="V8" i="59"/>
  <c r="AP8" i="59" s="1"/>
  <c r="Y16" i="59"/>
  <c r="AX15" i="59"/>
  <c r="Z15" i="59"/>
  <c r="Y12" i="59"/>
  <c r="AX11" i="59"/>
  <c r="Z11" i="59"/>
  <c r="Y8" i="59"/>
  <c r="U8" i="59"/>
  <c r="AO8" i="59" s="1"/>
  <c r="AI54" i="59" l="1"/>
  <c r="AS276" i="59"/>
  <c r="AI345" i="59"/>
  <c r="AS176" i="59"/>
  <c r="AI126" i="59"/>
  <c r="AS152" i="59"/>
  <c r="AS300" i="59"/>
  <c r="AS332" i="59"/>
  <c r="AI21" i="59"/>
  <c r="AS17" i="59"/>
  <c r="AS446" i="59"/>
  <c r="AS68" i="59"/>
  <c r="AS195" i="59"/>
  <c r="AR133" i="59"/>
  <c r="AS308" i="59"/>
  <c r="AT24" i="59"/>
  <c r="AS46" i="59"/>
  <c r="AH67" i="59"/>
  <c r="AQ101" i="59"/>
  <c r="AJ141" i="59"/>
  <c r="AT331" i="59"/>
  <c r="AT165" i="59"/>
  <c r="AG365" i="59"/>
  <c r="AT82" i="59"/>
  <c r="AS262" i="59"/>
  <c r="AG411" i="59"/>
  <c r="AH131" i="59"/>
  <c r="AT59" i="59"/>
  <c r="AT71" i="59"/>
  <c r="AS93" i="59"/>
  <c r="AT139" i="59"/>
  <c r="AS168" i="59"/>
  <c r="AQ78" i="59"/>
  <c r="AQ228" i="59"/>
  <c r="AR261" i="59"/>
  <c r="AT335" i="59"/>
  <c r="AT295" i="59"/>
  <c r="AS284" i="59"/>
  <c r="AR394" i="59"/>
  <c r="AS411" i="59"/>
  <c r="AH135" i="59"/>
  <c r="AH210" i="59"/>
  <c r="AQ276" i="59"/>
  <c r="AR474" i="59"/>
  <c r="AR333" i="59"/>
  <c r="AJ252" i="59"/>
  <c r="AQ384" i="59"/>
  <c r="AT452" i="59"/>
  <c r="AJ39" i="59"/>
  <c r="AI132" i="59"/>
  <c r="AR157" i="59"/>
  <c r="AT313" i="59"/>
  <c r="AH63" i="59"/>
  <c r="AG124" i="59"/>
  <c r="AS340" i="59"/>
  <c r="AT31" i="59"/>
  <c r="AG149" i="59"/>
  <c r="AQ36" i="59"/>
  <c r="AT151" i="59"/>
  <c r="AQ171" i="59"/>
  <c r="AS203" i="59"/>
  <c r="AT236" i="59"/>
  <c r="AT364" i="59"/>
  <c r="AS450" i="59"/>
  <c r="AS434" i="59"/>
  <c r="AQ57" i="59"/>
  <c r="AT145" i="59"/>
  <c r="AR149" i="59"/>
  <c r="AH92" i="59"/>
  <c r="AR468" i="59"/>
  <c r="AT237" i="59"/>
  <c r="AQ303" i="59"/>
  <c r="AS391" i="59"/>
  <c r="AT472" i="59"/>
  <c r="AG407" i="59"/>
  <c r="AJ133" i="59"/>
  <c r="AJ348" i="59"/>
  <c r="AT352" i="59"/>
  <c r="AR180" i="59"/>
  <c r="AT228" i="59"/>
  <c r="AS360" i="59"/>
  <c r="AT454" i="59"/>
  <c r="AQ388" i="59"/>
  <c r="AT28" i="59"/>
  <c r="AT96" i="59"/>
  <c r="AS172" i="59"/>
  <c r="AT153" i="59"/>
  <c r="AQ245" i="59"/>
  <c r="AT309" i="59"/>
  <c r="AR444" i="59"/>
  <c r="AI468" i="59"/>
  <c r="AT484" i="59"/>
  <c r="AQ502" i="59"/>
  <c r="AT328" i="59"/>
  <c r="AG58" i="59"/>
  <c r="AS493" i="59"/>
  <c r="AR398" i="59"/>
  <c r="AQ20" i="59"/>
  <c r="AI89" i="59"/>
  <c r="AT120" i="59"/>
  <c r="AR246" i="59"/>
  <c r="AR329" i="59"/>
  <c r="AT421" i="59"/>
  <c r="AQ310" i="59"/>
  <c r="AQ14" i="59"/>
  <c r="AT161" i="59"/>
  <c r="AQ232" i="59"/>
  <c r="AS304" i="59"/>
  <c r="AH109" i="59"/>
  <c r="AS7" i="59"/>
  <c r="AS50" i="59"/>
  <c r="AG260" i="59"/>
  <c r="AT441" i="59"/>
  <c r="AS426" i="59"/>
  <c r="AQ404" i="59"/>
  <c r="AQ21" i="59"/>
  <c r="AJ34" i="59"/>
  <c r="AQ82" i="59"/>
  <c r="AS116" i="59"/>
  <c r="AG132" i="59"/>
  <c r="AQ176" i="59"/>
  <c r="AR199" i="59"/>
  <c r="AH249" i="59"/>
  <c r="AS317" i="59"/>
  <c r="AQ333" i="59"/>
  <c r="AS375" i="59"/>
  <c r="AS395" i="59"/>
  <c r="AG203" i="59"/>
  <c r="AQ256" i="59"/>
  <c r="AQ473" i="59"/>
  <c r="AR443" i="59"/>
  <c r="AQ210" i="59"/>
  <c r="AT103" i="59"/>
  <c r="AQ114" i="59"/>
  <c r="AT190" i="59"/>
  <c r="AS191" i="59"/>
  <c r="AH230" i="59"/>
  <c r="AQ358" i="59"/>
  <c r="AQ62" i="59"/>
  <c r="AQ133" i="59"/>
  <c r="AR234" i="59"/>
  <c r="AT315" i="59"/>
  <c r="AT360" i="59"/>
  <c r="AT492" i="59"/>
  <c r="AS422" i="59"/>
  <c r="AS379" i="59"/>
  <c r="AS292" i="59"/>
  <c r="AQ492" i="59"/>
  <c r="AQ338" i="59"/>
  <c r="AS316" i="59"/>
  <c r="AQ482" i="59"/>
  <c r="AI78" i="59"/>
  <c r="AR102" i="59"/>
  <c r="AT147" i="59"/>
  <c r="AS97" i="59"/>
  <c r="AR184" i="59"/>
  <c r="AR200" i="59"/>
  <c r="AT405" i="59"/>
  <c r="AS414" i="59"/>
  <c r="AT365" i="59"/>
  <c r="AT37" i="59"/>
  <c r="AT113" i="59"/>
  <c r="AR141" i="59"/>
  <c r="AQ206" i="59"/>
  <c r="AR258" i="59"/>
  <c r="AT307" i="59"/>
  <c r="AR366" i="59"/>
  <c r="AG137" i="59"/>
  <c r="AQ137" i="59"/>
  <c r="AS177" i="59"/>
  <c r="AR353" i="59"/>
  <c r="AQ432" i="59"/>
  <c r="AJ12" i="59"/>
  <c r="AS61" i="59"/>
  <c r="AG215" i="59"/>
  <c r="AQ278" i="59"/>
  <c r="AR183" i="59"/>
  <c r="AS418" i="59"/>
  <c r="AH88" i="59"/>
  <c r="AR242" i="59"/>
  <c r="AQ61" i="59"/>
  <c r="AG61" i="59"/>
  <c r="AQ113" i="59"/>
  <c r="AG113" i="59"/>
  <c r="AH58" i="59"/>
  <c r="AR58" i="59"/>
  <c r="AQ361" i="59"/>
  <c r="AG361" i="59"/>
  <c r="AH357" i="59"/>
  <c r="AR357" i="59"/>
  <c r="AT261" i="59"/>
  <c r="AJ261" i="59"/>
  <c r="AG398" i="59"/>
  <c r="AQ398" i="59"/>
  <c r="AR81" i="59"/>
  <c r="AT124" i="59"/>
  <c r="AQ108" i="59"/>
  <c r="AJ351" i="59"/>
  <c r="AT67" i="59"/>
  <c r="AT75" i="59"/>
  <c r="AI72" i="59"/>
  <c r="AS38" i="59"/>
  <c r="AS112" i="59"/>
  <c r="AS120" i="59"/>
  <c r="AQ56" i="59"/>
  <c r="AS76" i="59"/>
  <c r="AT112" i="59"/>
  <c r="AQ122" i="59"/>
  <c r="AS85" i="59"/>
  <c r="AR129" i="59"/>
  <c r="AQ115" i="59"/>
  <c r="AR219" i="59"/>
  <c r="AQ170" i="59"/>
  <c r="AT244" i="59"/>
  <c r="AR285" i="59"/>
  <c r="AR305" i="59"/>
  <c r="AS237" i="59"/>
  <c r="AS249" i="59"/>
  <c r="AR269" i="59"/>
  <c r="AQ255" i="59"/>
  <c r="AT356" i="59"/>
  <c r="AS187" i="59"/>
  <c r="AS390" i="59"/>
  <c r="AQ400" i="59"/>
  <c r="AS18" i="59"/>
  <c r="AQ131" i="59"/>
  <c r="AS90" i="59"/>
  <c r="AT125" i="59"/>
  <c r="AQ93" i="59"/>
  <c r="AS98" i="59"/>
  <c r="AR125" i="59"/>
  <c r="AH145" i="59"/>
  <c r="AJ149" i="59"/>
  <c r="AT325" i="59"/>
  <c r="AJ289" i="59"/>
  <c r="AR241" i="59"/>
  <c r="AQ283" i="59"/>
  <c r="AQ342" i="59"/>
  <c r="AQ352" i="59"/>
  <c r="AT398" i="59"/>
  <c r="AT385" i="59"/>
  <c r="AT433" i="59"/>
  <c r="AG496" i="59"/>
  <c r="AT502" i="59"/>
  <c r="AS221" i="59"/>
  <c r="AG59" i="59"/>
  <c r="AS140" i="59"/>
  <c r="AR126" i="59"/>
  <c r="AT280" i="59"/>
  <c r="AR237" i="59"/>
  <c r="AH100" i="59"/>
  <c r="AI77" i="59"/>
  <c r="AS77" i="59"/>
  <c r="AH169" i="59"/>
  <c r="AR169" i="59"/>
  <c r="AG202" i="59"/>
  <c r="AQ202" i="59"/>
  <c r="AQ186" i="59"/>
  <c r="AG186" i="59"/>
  <c r="AT265" i="59"/>
  <c r="AJ265" i="59"/>
  <c r="AQ394" i="59"/>
  <c r="AG394" i="59"/>
  <c r="AT86" i="59"/>
  <c r="AJ86" i="59"/>
  <c r="AT198" i="59"/>
  <c r="AR277" i="59"/>
  <c r="AJ6" i="59"/>
  <c r="AT449" i="59"/>
  <c r="AT194" i="59"/>
  <c r="AT210" i="59"/>
  <c r="AR222" i="59"/>
  <c r="AT260" i="59"/>
  <c r="AS229" i="59"/>
  <c r="AT257" i="59"/>
  <c r="AR309" i="59"/>
  <c r="AS366" i="59"/>
  <c r="AQ392" i="59"/>
  <c r="AS398" i="59"/>
  <c r="AQ302" i="59"/>
  <c r="AT381" i="59"/>
  <c r="AR391" i="59"/>
  <c r="AQ416" i="59"/>
  <c r="AS320" i="59"/>
  <c r="AQ8" i="59"/>
  <c r="AQ49" i="59"/>
  <c r="AG64" i="59"/>
  <c r="AQ184" i="59"/>
  <c r="AQ225" i="59"/>
  <c r="AT285" i="59"/>
  <c r="AT410" i="59"/>
  <c r="AS353" i="59"/>
  <c r="AS457" i="59"/>
  <c r="AG73" i="59"/>
  <c r="AG293" i="59"/>
  <c r="AH75" i="59"/>
  <c r="AR75" i="59"/>
  <c r="AH105" i="59"/>
  <c r="AR105" i="59"/>
  <c r="AR259" i="59"/>
  <c r="AH259" i="59"/>
  <c r="AQ265" i="59"/>
  <c r="AG265" i="59"/>
  <c r="AH55" i="59"/>
  <c r="AR55" i="59"/>
  <c r="AR12" i="59"/>
  <c r="AR39" i="59"/>
  <c r="AJ129" i="59"/>
  <c r="AT163" i="59"/>
  <c r="AJ127" i="59"/>
  <c r="AS121" i="59"/>
  <c r="AS219" i="59"/>
  <c r="AT249" i="59"/>
  <c r="AQ408" i="59"/>
  <c r="AT413" i="59"/>
  <c r="AS442" i="59"/>
  <c r="AQ126" i="59"/>
  <c r="AR207" i="59"/>
  <c r="AR226" i="59"/>
  <c r="AT329" i="59"/>
  <c r="AQ208" i="59"/>
  <c r="AQ414" i="59"/>
  <c r="AQ293" i="59"/>
  <c r="AH442" i="59"/>
  <c r="AR442" i="59"/>
  <c r="AI454" i="59"/>
  <c r="AS454" i="59"/>
  <c r="AG129" i="59"/>
  <c r="AQ129" i="59"/>
  <c r="AI280" i="59"/>
  <c r="AS280" i="59"/>
  <c r="AQ378" i="59"/>
  <c r="AG378" i="59"/>
  <c r="AG466" i="59"/>
  <c r="AQ466" i="59"/>
  <c r="AG268" i="59"/>
  <c r="AQ268" i="59"/>
  <c r="AG163" i="59"/>
  <c r="AQ163" i="59"/>
  <c r="AG180" i="59"/>
  <c r="AQ180" i="59"/>
  <c r="AI285" i="59"/>
  <c r="AS285" i="59"/>
  <c r="AG329" i="59"/>
  <c r="AQ329" i="59"/>
  <c r="AH113" i="59"/>
  <c r="AR113" i="59"/>
  <c r="AR18" i="59"/>
  <c r="AS42" i="59"/>
  <c r="AT159" i="59"/>
  <c r="AI169" i="59"/>
  <c r="AR211" i="59"/>
  <c r="AT168" i="59"/>
  <c r="AS207" i="59"/>
  <c r="AI257" i="59"/>
  <c r="AS374" i="59"/>
  <c r="AQ29" i="59"/>
  <c r="AQ42" i="59"/>
  <c r="AS129" i="59"/>
  <c r="AS53" i="59"/>
  <c r="AT100" i="59"/>
  <c r="AQ84" i="59"/>
  <c r="AT137" i="59"/>
  <c r="AT293" i="59"/>
  <c r="AT301" i="59"/>
  <c r="AS297" i="59"/>
  <c r="AT277" i="59"/>
  <c r="AT366" i="59"/>
  <c r="AQ469" i="59"/>
  <c r="AQ348" i="59"/>
  <c r="AS438" i="59"/>
  <c r="AI260" i="59"/>
  <c r="AG472" i="59"/>
  <c r="AQ145" i="59"/>
  <c r="AG145" i="59"/>
  <c r="AT61" i="59"/>
  <c r="AJ61" i="59"/>
  <c r="AQ104" i="59"/>
  <c r="AG104" i="59"/>
  <c r="AI148" i="59"/>
  <c r="AS148" i="59"/>
  <c r="AQ24" i="59"/>
  <c r="AG24" i="59"/>
  <c r="AH47" i="59"/>
  <c r="AR47" i="59"/>
  <c r="AG155" i="59"/>
  <c r="AQ155" i="59"/>
  <c r="AQ242" i="59"/>
  <c r="AG242" i="59"/>
  <c r="AQ195" i="59"/>
  <c r="AG195" i="59"/>
  <c r="AG39" i="59"/>
  <c r="AQ39" i="59"/>
  <c r="AQ237" i="59"/>
  <c r="AG237" i="59"/>
  <c r="AI296" i="59"/>
  <c r="AS296" i="59"/>
  <c r="AI336" i="59"/>
  <c r="AS336" i="59"/>
  <c r="AG327" i="59"/>
  <c r="AQ327" i="59"/>
  <c r="AG249" i="59"/>
  <c r="AQ249" i="59"/>
  <c r="AG289" i="59"/>
  <c r="AQ289" i="59"/>
  <c r="AT22" i="59"/>
  <c r="AS109" i="59"/>
  <c r="AT143" i="59"/>
  <c r="AR281" i="59"/>
  <c r="AR321" i="59"/>
  <c r="AR341" i="59"/>
  <c r="AS382" i="59"/>
  <c r="AT389" i="59"/>
  <c r="AQ286" i="59"/>
  <c r="AR427" i="59"/>
  <c r="AS268" i="59"/>
  <c r="AQ418" i="59"/>
  <c r="AQ450" i="59"/>
  <c r="AG141" i="59"/>
  <c r="AQ141" i="59"/>
  <c r="AG18" i="59"/>
  <c r="AQ18" i="59"/>
  <c r="AQ47" i="59"/>
  <c r="AG47" i="59"/>
  <c r="AG177" i="59"/>
  <c r="AQ177" i="59"/>
  <c r="AQ325" i="59"/>
  <c r="AG325" i="59"/>
  <c r="AS449" i="59"/>
  <c r="AI449" i="59"/>
  <c r="AR194" i="59"/>
  <c r="AH194" i="59"/>
  <c r="AQ296" i="59"/>
  <c r="AG296" i="59"/>
  <c r="AG337" i="59"/>
  <c r="AQ337" i="59"/>
  <c r="AH8" i="59"/>
  <c r="AR8" i="59"/>
  <c r="AG6" i="59"/>
  <c r="AQ6" i="59"/>
  <c r="AR16" i="59"/>
  <c r="AH16" i="59"/>
  <c r="AI31" i="59"/>
  <c r="AS31" i="59"/>
  <c r="AQ105" i="59"/>
  <c r="AG105" i="59"/>
  <c r="AH11" i="59"/>
  <c r="AR11" i="59"/>
  <c r="AJ55" i="59"/>
  <c r="AT55" i="59"/>
  <c r="AH61" i="59"/>
  <c r="AR61" i="59"/>
  <c r="AJ84" i="59"/>
  <c r="AT84" i="59"/>
  <c r="AG28" i="59"/>
  <c r="AQ28" i="59"/>
  <c r="AN125" i="59"/>
  <c r="AI156" i="59"/>
  <c r="AS156" i="59"/>
  <c r="AG165" i="59"/>
  <c r="AQ165" i="59"/>
  <c r="AI241" i="59"/>
  <c r="AS241" i="59"/>
  <c r="AT57" i="59"/>
  <c r="AJ57" i="59"/>
  <c r="AH187" i="59"/>
  <c r="AR187" i="59"/>
  <c r="AG305" i="59"/>
  <c r="AQ305" i="59"/>
  <c r="AG309" i="59"/>
  <c r="AQ309" i="59"/>
  <c r="AJ344" i="59"/>
  <c r="AT344" i="59"/>
  <c r="AQ391" i="59"/>
  <c r="AG391" i="59"/>
  <c r="AH203" i="59"/>
  <c r="AR203" i="59"/>
  <c r="AQ229" i="59"/>
  <c r="AG229" i="59"/>
  <c r="AI344" i="59"/>
  <c r="AS344" i="59"/>
  <c r="AG410" i="59"/>
  <c r="AQ410" i="59"/>
  <c r="AG470" i="59"/>
  <c r="AQ470" i="59"/>
  <c r="AH492" i="59"/>
  <c r="AR492" i="59"/>
  <c r="AG426" i="59"/>
  <c r="AQ426" i="59"/>
  <c r="AQ468" i="59"/>
  <c r="AG468" i="59"/>
  <c r="AJ470" i="59"/>
  <c r="AT470" i="59"/>
  <c r="AJ490" i="59"/>
  <c r="AT490" i="59"/>
  <c r="AG504" i="59"/>
  <c r="AQ504" i="59"/>
  <c r="AI477" i="59"/>
  <c r="AS477" i="59"/>
  <c r="AI485" i="59"/>
  <c r="AS485" i="59"/>
  <c r="AG7" i="59"/>
  <c r="AQ7" i="59"/>
  <c r="AG30" i="59"/>
  <c r="AQ30" i="59"/>
  <c r="AI124" i="59"/>
  <c r="AS124" i="59"/>
  <c r="AS39" i="59"/>
  <c r="AI39" i="59"/>
  <c r="AI164" i="59"/>
  <c r="AS164" i="59"/>
  <c r="AQ190" i="59"/>
  <c r="AG190" i="59"/>
  <c r="AI288" i="59"/>
  <c r="AS288" i="59"/>
  <c r="AG316" i="59"/>
  <c r="AQ316" i="59"/>
  <c r="AG261" i="59"/>
  <c r="AQ261" i="59"/>
  <c r="AR271" i="59"/>
  <c r="AH271" i="59"/>
  <c r="AI273" i="59"/>
  <c r="AS273" i="59"/>
  <c r="AI329" i="59"/>
  <c r="AS329" i="59"/>
  <c r="AG401" i="59"/>
  <c r="AQ401" i="59"/>
  <c r="AQ301" i="59"/>
  <c r="AG301" i="59"/>
  <c r="AG279" i="59"/>
  <c r="AQ279" i="59"/>
  <c r="AI309" i="59"/>
  <c r="AS309" i="59"/>
  <c r="AJ332" i="59"/>
  <c r="AT332" i="59"/>
  <c r="AG341" i="59"/>
  <c r="AQ341" i="59"/>
  <c r="AJ429" i="59"/>
  <c r="AT429" i="59"/>
  <c r="AH379" i="59"/>
  <c r="AR379" i="59"/>
  <c r="AJ336" i="59"/>
  <c r="AT336" i="59"/>
  <c r="AQ360" i="59"/>
  <c r="AG360" i="59"/>
  <c r="AH460" i="59"/>
  <c r="AR460" i="59"/>
  <c r="AI497" i="59"/>
  <c r="AS497" i="59"/>
  <c r="AG480" i="59"/>
  <c r="AQ480" i="59"/>
  <c r="AH488" i="59"/>
  <c r="AR488" i="59"/>
  <c r="AR20" i="59"/>
  <c r="AH20" i="59"/>
  <c r="AH51" i="59"/>
  <c r="AR51" i="59"/>
  <c r="AI107" i="59"/>
  <c r="AS107" i="59"/>
  <c r="AG157" i="59"/>
  <c r="AQ157" i="59"/>
  <c r="AG269" i="59"/>
  <c r="AQ269" i="59"/>
  <c r="AG161" i="59"/>
  <c r="AQ161" i="59"/>
  <c r="AG153" i="59"/>
  <c r="AQ153" i="59"/>
  <c r="AG262" i="59"/>
  <c r="AQ262" i="59"/>
  <c r="AG343" i="59"/>
  <c r="AQ343" i="59"/>
  <c r="AH178" i="59"/>
  <c r="AR178" i="59"/>
  <c r="AG277" i="59"/>
  <c r="AQ277" i="59"/>
  <c r="AI301" i="59"/>
  <c r="AS301" i="59"/>
  <c r="AJ369" i="59"/>
  <c r="AT369" i="59"/>
  <c r="AH411" i="59"/>
  <c r="AR411" i="59"/>
  <c r="AG434" i="59"/>
  <c r="AQ434" i="59"/>
  <c r="AG375" i="59"/>
  <c r="AQ375" i="59"/>
  <c r="AH452" i="59"/>
  <c r="AR452" i="59"/>
  <c r="AR472" i="59"/>
  <c r="AH472" i="59"/>
  <c r="AG454" i="59"/>
  <c r="AQ454" i="59"/>
  <c r="AI472" i="59"/>
  <c r="AS472" i="59"/>
  <c r="AH502" i="59"/>
  <c r="AR502" i="59"/>
  <c r="AI24" i="59"/>
  <c r="AS24" i="59"/>
  <c r="AG90" i="59"/>
  <c r="AQ90" i="59"/>
  <c r="AG32" i="59"/>
  <c r="AQ32" i="59"/>
  <c r="AJ18" i="59"/>
  <c r="AT18" i="59"/>
  <c r="AG35" i="59"/>
  <c r="AQ35" i="59"/>
  <c r="AG45" i="59"/>
  <c r="AQ45" i="59"/>
  <c r="AR53" i="59"/>
  <c r="AH53" i="59"/>
  <c r="AQ109" i="59"/>
  <c r="AG109" i="59"/>
  <c r="AG147" i="59"/>
  <c r="AQ147" i="59"/>
  <c r="AG194" i="59"/>
  <c r="AQ194" i="59"/>
  <c r="AJ224" i="59"/>
  <c r="AT224" i="59"/>
  <c r="AI361" i="59"/>
  <c r="AS361" i="59"/>
  <c r="AT273" i="59"/>
  <c r="AJ273" i="59"/>
  <c r="AG366" i="59"/>
  <c r="AQ366" i="59"/>
  <c r="AG382" i="59"/>
  <c r="AQ382" i="59"/>
  <c r="AH414" i="59"/>
  <c r="AR414" i="59"/>
  <c r="AQ211" i="59"/>
  <c r="AG211" i="59"/>
  <c r="AQ336" i="59"/>
  <c r="AG336" i="59"/>
  <c r="AH482" i="59"/>
  <c r="AR482" i="59"/>
  <c r="AG490" i="59"/>
  <c r="AQ490" i="59"/>
  <c r="AH484" i="59"/>
  <c r="AR484" i="59"/>
  <c r="AH490" i="59"/>
  <c r="AR490" i="59"/>
  <c r="AQ27" i="59"/>
  <c r="AG27" i="59"/>
  <c r="AG38" i="59"/>
  <c r="AQ38" i="59"/>
  <c r="AO23" i="59"/>
  <c r="AJ27" i="59"/>
  <c r="AT27" i="59"/>
  <c r="AJ41" i="59"/>
  <c r="AT41" i="59"/>
  <c r="AI65" i="59"/>
  <c r="AS65" i="59"/>
  <c r="AQ112" i="59"/>
  <c r="AG112" i="59"/>
  <c r="AS128" i="59"/>
  <c r="AI128" i="59"/>
  <c r="AQ148" i="59"/>
  <c r="AG148" i="59"/>
  <c r="AG188" i="59"/>
  <c r="AQ188" i="59"/>
  <c r="AG79" i="59"/>
  <c r="AQ79" i="59"/>
  <c r="AI81" i="59"/>
  <c r="AS81" i="59"/>
  <c r="AI149" i="59"/>
  <c r="AS149" i="59"/>
  <c r="AG196" i="59"/>
  <c r="AQ196" i="59"/>
  <c r="AH182" i="59"/>
  <c r="AR182" i="59"/>
  <c r="AG226" i="59"/>
  <c r="AQ226" i="59"/>
  <c r="AH190" i="59"/>
  <c r="AR190" i="59"/>
  <c r="AR206" i="59"/>
  <c r="AH206" i="59"/>
  <c r="AJ297" i="59"/>
  <c r="AT297" i="59"/>
  <c r="AJ317" i="59"/>
  <c r="AT317" i="59"/>
  <c r="AH198" i="59"/>
  <c r="AR198" i="59"/>
  <c r="AJ245" i="59"/>
  <c r="AT245" i="59"/>
  <c r="AI341" i="59"/>
  <c r="AS341" i="59"/>
  <c r="AJ263" i="59"/>
  <c r="AT263" i="59"/>
  <c r="AG322" i="59"/>
  <c r="AQ322" i="59"/>
  <c r="AJ333" i="59"/>
  <c r="AT333" i="59"/>
  <c r="AH387" i="59"/>
  <c r="AR387" i="59"/>
  <c r="AG415" i="59"/>
  <c r="AQ415" i="59"/>
  <c r="AG292" i="59"/>
  <c r="AQ292" i="59"/>
  <c r="AI250" i="59"/>
  <c r="AS250" i="59"/>
  <c r="AG267" i="59"/>
  <c r="AQ267" i="59"/>
  <c r="AH386" i="59"/>
  <c r="AR386" i="59"/>
  <c r="AH464" i="59"/>
  <c r="AR464" i="59"/>
  <c r="AJ488" i="59"/>
  <c r="AT488" i="59"/>
  <c r="AH257" i="59"/>
  <c r="AR257" i="59"/>
  <c r="AG381" i="59"/>
  <c r="AQ381" i="59"/>
  <c r="AG371" i="59"/>
  <c r="AQ371" i="59"/>
  <c r="AJ321" i="59"/>
  <c r="AT321" i="59"/>
  <c r="AR406" i="59"/>
  <c r="AH406" i="59"/>
  <c r="AS445" i="59"/>
  <c r="AI445" i="59"/>
  <c r="AJ494" i="59"/>
  <c r="AT494" i="59"/>
  <c r="AN504" i="59"/>
  <c r="AN226" i="59"/>
  <c r="AR317" i="59"/>
  <c r="AR337" i="59"/>
  <c r="AR349" i="59"/>
  <c r="AQ372" i="59"/>
  <c r="AG15" i="59"/>
  <c r="AQ15" i="59"/>
  <c r="AH7" i="59"/>
  <c r="AR7" i="59"/>
  <c r="AG11" i="59"/>
  <c r="AQ11" i="59"/>
  <c r="AJ16" i="59"/>
  <c r="AT16" i="59"/>
  <c r="AI10" i="59"/>
  <c r="AS10" i="59"/>
  <c r="AI23" i="59"/>
  <c r="AS23" i="59"/>
  <c r="AG51" i="59"/>
  <c r="AQ51" i="59"/>
  <c r="AQ54" i="59"/>
  <c r="AG54" i="59"/>
  <c r="AG85" i="59"/>
  <c r="AQ85" i="59"/>
  <c r="AJ90" i="59"/>
  <c r="AT90" i="59"/>
  <c r="AG63" i="59"/>
  <c r="AQ63" i="59"/>
  <c r="AJ43" i="59"/>
  <c r="AT43" i="59"/>
  <c r="AJ88" i="59"/>
  <c r="AT88" i="59"/>
  <c r="AH98" i="59"/>
  <c r="AR98" i="59"/>
  <c r="AI104" i="59"/>
  <c r="AS104" i="59"/>
  <c r="AH108" i="59"/>
  <c r="AR108" i="59"/>
  <c r="AQ140" i="59"/>
  <c r="AG140" i="59"/>
  <c r="AG151" i="59"/>
  <c r="AQ151" i="59"/>
  <c r="AI161" i="59"/>
  <c r="AS161" i="59"/>
  <c r="AI194" i="59"/>
  <c r="AS194" i="59"/>
  <c r="AI94" i="59"/>
  <c r="AS94" i="59"/>
  <c r="AG70" i="59"/>
  <c r="AQ70" i="59"/>
  <c r="AJ92" i="59"/>
  <c r="AT92" i="59"/>
  <c r="AI157" i="59"/>
  <c r="AS157" i="59"/>
  <c r="AJ164" i="59"/>
  <c r="AT164" i="59"/>
  <c r="AN177" i="59"/>
  <c r="AJ152" i="59"/>
  <c r="AT152" i="59"/>
  <c r="AI182" i="59"/>
  <c r="AS182" i="59"/>
  <c r="AG183" i="59"/>
  <c r="AQ183" i="59"/>
  <c r="AG219" i="59"/>
  <c r="AQ219" i="59"/>
  <c r="AJ233" i="59"/>
  <c r="AT233" i="59"/>
  <c r="AG66" i="59"/>
  <c r="AQ66" i="59"/>
  <c r="AJ136" i="59"/>
  <c r="AT136" i="59"/>
  <c r="AJ144" i="59"/>
  <c r="AT144" i="59"/>
  <c r="AJ160" i="59"/>
  <c r="AT160" i="59"/>
  <c r="AG191" i="59"/>
  <c r="AQ191" i="59"/>
  <c r="AI210" i="59"/>
  <c r="AS210" i="59"/>
  <c r="AI226" i="59"/>
  <c r="AS226" i="59"/>
  <c r="AI206" i="59"/>
  <c r="AS206" i="59"/>
  <c r="AI253" i="59"/>
  <c r="AS253" i="59"/>
  <c r="AQ288" i="59"/>
  <c r="AG288" i="59"/>
  <c r="AQ300" i="59"/>
  <c r="AG300" i="59"/>
  <c r="AQ320" i="59"/>
  <c r="AG320" i="59"/>
  <c r="AJ337" i="59"/>
  <c r="AT337" i="59"/>
  <c r="AG117" i="59"/>
  <c r="AQ117" i="59"/>
  <c r="AJ173" i="59"/>
  <c r="AT173" i="59"/>
  <c r="AI246" i="59"/>
  <c r="AS246" i="59"/>
  <c r="AJ248" i="59"/>
  <c r="AT248" i="59"/>
  <c r="AG254" i="59"/>
  <c r="AQ254" i="59"/>
  <c r="AJ256" i="59"/>
  <c r="AT256" i="59"/>
  <c r="AI277" i="59"/>
  <c r="AS277" i="59"/>
  <c r="AG307" i="59"/>
  <c r="AQ307" i="59"/>
  <c r="AI378" i="59"/>
  <c r="AS378" i="59"/>
  <c r="AG389" i="59"/>
  <c r="AQ389" i="59"/>
  <c r="AR374" i="59"/>
  <c r="AH374" i="59"/>
  <c r="AI410" i="59"/>
  <c r="AS410" i="59"/>
  <c r="AG427" i="59"/>
  <c r="AQ427" i="59"/>
  <c r="AJ438" i="59"/>
  <c r="AT438" i="59"/>
  <c r="AQ460" i="59"/>
  <c r="AG460" i="59"/>
  <c r="AI469" i="59"/>
  <c r="AS469" i="59"/>
  <c r="AI480" i="59"/>
  <c r="AS480" i="59"/>
  <c r="AG275" i="59"/>
  <c r="AQ275" i="59"/>
  <c r="AI281" i="59"/>
  <c r="AS281" i="59"/>
  <c r="AG339" i="59"/>
  <c r="AQ339" i="59"/>
  <c r="AG367" i="59"/>
  <c r="AQ367" i="59"/>
  <c r="AJ299" i="59"/>
  <c r="AT299" i="59"/>
  <c r="AG312" i="59"/>
  <c r="AQ312" i="59"/>
  <c r="AG387" i="59"/>
  <c r="AQ387" i="59"/>
  <c r="AH418" i="59"/>
  <c r="AR418" i="59"/>
  <c r="AN446" i="59"/>
  <c r="AQ457" i="59"/>
  <c r="AG457" i="59"/>
  <c r="AQ477" i="59"/>
  <c r="AG477" i="59"/>
  <c r="AH402" i="59"/>
  <c r="AR402" i="59"/>
  <c r="AJ462" i="59"/>
  <c r="AT462" i="59"/>
  <c r="AG489" i="59"/>
  <c r="AQ489" i="59"/>
  <c r="AH498" i="59"/>
  <c r="AR498" i="59"/>
  <c r="AH478" i="59"/>
  <c r="AR478" i="59"/>
  <c r="AQ486" i="59"/>
  <c r="AG486" i="59"/>
  <c r="AH500" i="59"/>
  <c r="AR500" i="59"/>
  <c r="AI324" i="59"/>
  <c r="AS324" i="59"/>
  <c r="AJ324" i="59"/>
  <c r="AT324" i="59"/>
  <c r="AJ464" i="59"/>
  <c r="AT464" i="59"/>
  <c r="AQ257" i="59"/>
  <c r="AG257" i="59"/>
  <c r="AH371" i="59"/>
  <c r="AR371" i="59"/>
  <c r="AI371" i="59"/>
  <c r="AS371" i="59"/>
  <c r="AI230" i="59"/>
  <c r="AS230" i="59"/>
  <c r="AG349" i="59"/>
  <c r="AQ349" i="59"/>
  <c r="AG370" i="59"/>
  <c r="AQ370" i="59"/>
  <c r="AI431" i="59"/>
  <c r="AS431" i="59"/>
  <c r="AJ458" i="59"/>
  <c r="AT458" i="59"/>
  <c r="AI465" i="59"/>
  <c r="AS465" i="59"/>
  <c r="AG498" i="59"/>
  <c r="AQ498" i="59"/>
  <c r="AJ500" i="59"/>
  <c r="AT500" i="59"/>
  <c r="AH504" i="59"/>
  <c r="AR504" i="59"/>
  <c r="AJ476" i="59"/>
  <c r="AT476" i="59"/>
  <c r="AG478" i="59"/>
  <c r="AQ478" i="59"/>
  <c r="AI6" i="59"/>
  <c r="AS6" i="59"/>
  <c r="AQ50" i="59"/>
  <c r="AG50" i="59"/>
  <c r="AI69" i="59"/>
  <c r="AS69" i="59"/>
  <c r="AG74" i="59"/>
  <c r="AQ74" i="59"/>
  <c r="AG22" i="59"/>
  <c r="AQ22" i="59"/>
  <c r="AQ43" i="59"/>
  <c r="AG43" i="59"/>
  <c r="AG60" i="59"/>
  <c r="AQ60" i="59"/>
  <c r="AG75" i="59"/>
  <c r="AQ75" i="59"/>
  <c r="AG103" i="59"/>
  <c r="AQ103" i="59"/>
  <c r="AG159" i="59"/>
  <c r="AQ159" i="59"/>
  <c r="AJ177" i="59"/>
  <c r="AT177" i="59"/>
  <c r="AH94" i="59"/>
  <c r="AR94" i="59"/>
  <c r="AH121" i="59"/>
  <c r="AR121" i="59"/>
  <c r="AR127" i="59"/>
  <c r="AH127" i="59"/>
  <c r="AH225" i="59"/>
  <c r="AR225" i="59"/>
  <c r="AI234" i="59"/>
  <c r="AS234" i="59"/>
  <c r="AG271" i="59"/>
  <c r="AQ271" i="59"/>
  <c r="AI117" i="59"/>
  <c r="AS117" i="59"/>
  <c r="AG173" i="59"/>
  <c r="AQ173" i="59"/>
  <c r="AH253" i="59"/>
  <c r="AR253" i="59"/>
  <c r="AQ218" i="59"/>
  <c r="AG218" i="59"/>
  <c r="AJ353" i="59"/>
  <c r="AT353" i="59"/>
  <c r="AG405" i="59"/>
  <c r="AQ405" i="59"/>
  <c r="AG419" i="59"/>
  <c r="AQ419" i="59"/>
  <c r="AJ275" i="59"/>
  <c r="AT275" i="59"/>
  <c r="AG284" i="59"/>
  <c r="AQ284" i="59"/>
  <c r="AJ339" i="59"/>
  <c r="AT339" i="59"/>
  <c r="AJ312" i="59"/>
  <c r="AT312" i="59"/>
  <c r="AI430" i="59"/>
  <c r="AS430" i="59"/>
  <c r="AI349" i="59"/>
  <c r="AS349" i="59"/>
  <c r="AI370" i="59"/>
  <c r="AS370" i="59"/>
  <c r="AG287" i="59"/>
  <c r="AQ287" i="59"/>
  <c r="AG451" i="59"/>
  <c r="AQ451" i="59"/>
  <c r="AR208" i="59"/>
  <c r="AN219" i="59"/>
  <c r="AR297" i="59"/>
  <c r="AS261" i="59"/>
  <c r="AG23" i="59"/>
  <c r="AQ23" i="59"/>
  <c r="AI28" i="59"/>
  <c r="AS28" i="59"/>
  <c r="AT32" i="59"/>
  <c r="AJ32" i="59"/>
  <c r="AJ14" i="59"/>
  <c r="AT14" i="59"/>
  <c r="AN32" i="59"/>
  <c r="AQ46" i="59"/>
  <c r="AG46" i="59"/>
  <c r="AG26" i="59"/>
  <c r="AQ26" i="59"/>
  <c r="AH41" i="59"/>
  <c r="AR41" i="59"/>
  <c r="AT65" i="59"/>
  <c r="AJ65" i="59"/>
  <c r="AG67" i="59"/>
  <c r="AQ67" i="59"/>
  <c r="AT69" i="59"/>
  <c r="AJ69" i="59"/>
  <c r="AG71" i="59"/>
  <c r="AQ71" i="59"/>
  <c r="AT73" i="59"/>
  <c r="AJ73" i="59"/>
  <c r="AH73" i="59"/>
  <c r="AR73" i="59"/>
  <c r="AG76" i="59"/>
  <c r="AQ76" i="59"/>
  <c r="AI108" i="59"/>
  <c r="AS108" i="59"/>
  <c r="AN108" i="59"/>
  <c r="AG135" i="59"/>
  <c r="AQ135" i="59"/>
  <c r="AG143" i="59"/>
  <c r="AQ143" i="59"/>
  <c r="AI153" i="59"/>
  <c r="AS153" i="59"/>
  <c r="AQ164" i="59"/>
  <c r="AG164" i="59"/>
  <c r="AG172" i="59"/>
  <c r="AQ172" i="59"/>
  <c r="AG92" i="59"/>
  <c r="AQ92" i="59"/>
  <c r="AJ135" i="59"/>
  <c r="AT135" i="59"/>
  <c r="AJ140" i="59"/>
  <c r="AT140" i="59"/>
  <c r="AI165" i="59"/>
  <c r="AS165" i="59"/>
  <c r="AH177" i="59"/>
  <c r="AR177" i="59"/>
  <c r="AG120" i="59"/>
  <c r="AQ120" i="59"/>
  <c r="AG152" i="59"/>
  <c r="AQ152" i="59"/>
  <c r="AG207" i="59"/>
  <c r="AQ207" i="59"/>
  <c r="AG234" i="59"/>
  <c r="AQ234" i="59"/>
  <c r="AG136" i="59"/>
  <c r="AQ136" i="59"/>
  <c r="AG144" i="59"/>
  <c r="AQ144" i="59"/>
  <c r="AG160" i="59"/>
  <c r="AQ160" i="59"/>
  <c r="AJ291" i="59"/>
  <c r="AT291" i="59"/>
  <c r="AJ303" i="59"/>
  <c r="AT303" i="59"/>
  <c r="AJ323" i="59"/>
  <c r="AT323" i="59"/>
  <c r="AQ340" i="59"/>
  <c r="AG340" i="59"/>
  <c r="AJ117" i="59"/>
  <c r="AT117" i="59"/>
  <c r="AH173" i="59"/>
  <c r="AR173" i="59"/>
  <c r="AI198" i="59"/>
  <c r="AS198" i="59"/>
  <c r="AJ214" i="59"/>
  <c r="AT214" i="59"/>
  <c r="AG238" i="59"/>
  <c r="AQ238" i="59"/>
  <c r="AJ253" i="59"/>
  <c r="AT253" i="59"/>
  <c r="AI254" i="59"/>
  <c r="AS254" i="59"/>
  <c r="AQ264" i="59"/>
  <c r="AG264" i="59"/>
  <c r="AJ271" i="59"/>
  <c r="AT271" i="59"/>
  <c r="AG295" i="59"/>
  <c r="AQ295" i="59"/>
  <c r="AG335" i="59"/>
  <c r="AQ335" i="59"/>
  <c r="AI394" i="59"/>
  <c r="AS394" i="59"/>
  <c r="AR218" i="59"/>
  <c r="AH218" i="59"/>
  <c r="AI333" i="59"/>
  <c r="AS333" i="59"/>
  <c r="AJ345" i="59"/>
  <c r="AT345" i="59"/>
  <c r="AQ356" i="59"/>
  <c r="AG356" i="59"/>
  <c r="AJ359" i="59"/>
  <c r="AT359" i="59"/>
  <c r="AJ374" i="59"/>
  <c r="AT374" i="59"/>
  <c r="AJ377" i="59"/>
  <c r="AT377" i="59"/>
  <c r="AJ393" i="59"/>
  <c r="AT393" i="59"/>
  <c r="AG399" i="59"/>
  <c r="AQ399" i="59"/>
  <c r="AG417" i="59"/>
  <c r="AQ417" i="59"/>
  <c r="AJ422" i="59"/>
  <c r="AT422" i="59"/>
  <c r="AG439" i="59"/>
  <c r="AQ439" i="59"/>
  <c r="AQ485" i="59"/>
  <c r="AG485" i="59"/>
  <c r="AG240" i="59"/>
  <c r="AQ240" i="59"/>
  <c r="AJ319" i="59"/>
  <c r="AT319" i="59"/>
  <c r="AI367" i="59"/>
  <c r="AS367" i="59"/>
  <c r="AG282" i="59"/>
  <c r="AQ282" i="59"/>
  <c r="AG299" i="59"/>
  <c r="AQ299" i="59"/>
  <c r="AJ304" i="59"/>
  <c r="AT304" i="59"/>
  <c r="AJ386" i="59"/>
  <c r="AT386" i="59"/>
  <c r="AI387" i="59"/>
  <c r="AS387" i="59"/>
  <c r="AI419" i="59"/>
  <c r="AS419" i="59"/>
  <c r="AH422" i="59"/>
  <c r="AR422" i="59"/>
  <c r="AI427" i="59"/>
  <c r="AS427" i="59"/>
  <c r="AH438" i="59"/>
  <c r="AR438" i="59"/>
  <c r="AQ493" i="59"/>
  <c r="AG493" i="59"/>
  <c r="AI402" i="59"/>
  <c r="AS402" i="59"/>
  <c r="AJ430" i="59"/>
  <c r="AT430" i="59"/>
  <c r="AQ462" i="59"/>
  <c r="AG462" i="59"/>
  <c r="AG500" i="59"/>
  <c r="AQ500" i="59"/>
  <c r="AJ486" i="59"/>
  <c r="AT486" i="59"/>
  <c r="AH496" i="59"/>
  <c r="AR496" i="59"/>
  <c r="AQ501" i="59"/>
  <c r="AG501" i="59"/>
  <c r="AG324" i="59"/>
  <c r="AQ324" i="59"/>
  <c r="AQ464" i="59"/>
  <c r="AG464" i="59"/>
  <c r="AJ409" i="59"/>
  <c r="AT409" i="59"/>
  <c r="AI443" i="59"/>
  <c r="AS443" i="59"/>
  <c r="AQ230" i="59"/>
  <c r="AG230" i="59"/>
  <c r="AI321" i="59"/>
  <c r="AS321" i="59"/>
  <c r="AT349" i="59"/>
  <c r="AJ349" i="59"/>
  <c r="AR370" i="59"/>
  <c r="AH370" i="59"/>
  <c r="AR390" i="59"/>
  <c r="AH390" i="59"/>
  <c r="AI403" i="59"/>
  <c r="AS403" i="59"/>
  <c r="AG431" i="59"/>
  <c r="AQ431" i="59"/>
  <c r="AQ458" i="59"/>
  <c r="AG458" i="59"/>
  <c r="AG465" i="59"/>
  <c r="AQ465" i="59"/>
  <c r="AI481" i="59"/>
  <c r="AS481" i="59"/>
  <c r="AJ498" i="59"/>
  <c r="AT498" i="59"/>
  <c r="AI501" i="59"/>
  <c r="AS501" i="59"/>
  <c r="AH476" i="59"/>
  <c r="AR476" i="59"/>
  <c r="AT478" i="59"/>
  <c r="AJ478" i="59"/>
  <c r="AJ98" i="59"/>
  <c r="AT98" i="59"/>
  <c r="AJ116" i="59"/>
  <c r="AT116" i="59"/>
  <c r="AJ108" i="59"/>
  <c r="AT108" i="59"/>
  <c r="AI137" i="59"/>
  <c r="AS137" i="59"/>
  <c r="AG139" i="59"/>
  <c r="AQ139" i="59"/>
  <c r="AJ156" i="59"/>
  <c r="AT156" i="59"/>
  <c r="AJ172" i="59"/>
  <c r="AT172" i="59"/>
  <c r="AG244" i="59"/>
  <c r="AQ244" i="59"/>
  <c r="AI313" i="59"/>
  <c r="AS313" i="59"/>
  <c r="AG331" i="59"/>
  <c r="AQ331" i="59"/>
  <c r="AG246" i="59"/>
  <c r="AQ246" i="59"/>
  <c r="AI269" i="59"/>
  <c r="AS269" i="59"/>
  <c r="AI289" i="59"/>
  <c r="AS289" i="59"/>
  <c r="AG369" i="59"/>
  <c r="AQ369" i="59"/>
  <c r="AH395" i="59"/>
  <c r="AR395" i="59"/>
  <c r="AI383" i="59"/>
  <c r="AS383" i="59"/>
  <c r="AJ437" i="59"/>
  <c r="AT437" i="59"/>
  <c r="AH447" i="59"/>
  <c r="AR447" i="59"/>
  <c r="AJ402" i="59"/>
  <c r="AT402" i="59"/>
  <c r="AG435" i="59"/>
  <c r="AQ435" i="59"/>
  <c r="AS496" i="59"/>
  <c r="AI496" i="59"/>
  <c r="AJ504" i="59"/>
  <c r="AT504" i="59"/>
  <c r="AQ222" i="59"/>
  <c r="AG222" i="59"/>
  <c r="AJ390" i="59"/>
  <c r="AT390" i="59"/>
  <c r="AT63" i="59"/>
  <c r="AS214" i="59"/>
  <c r="AQ440" i="59"/>
  <c r="AI14" i="59"/>
  <c r="AS14" i="59"/>
  <c r="AR10" i="59"/>
  <c r="AH10" i="59"/>
  <c r="AG12" i="59"/>
  <c r="AQ12" i="59"/>
  <c r="AI15" i="59"/>
  <c r="AS15" i="59"/>
  <c r="AG41" i="59"/>
  <c r="AQ41" i="59"/>
  <c r="AJ49" i="59"/>
  <c r="AT49" i="59"/>
  <c r="AH57" i="59"/>
  <c r="AR57" i="59"/>
  <c r="AI57" i="59"/>
  <c r="AS57" i="59"/>
  <c r="AH65" i="59"/>
  <c r="AR65" i="59"/>
  <c r="AH69" i="59"/>
  <c r="AR69" i="59"/>
  <c r="AI82" i="59"/>
  <c r="AS82" i="59"/>
  <c r="AG88" i="59"/>
  <c r="AQ88" i="59"/>
  <c r="AG116" i="59"/>
  <c r="AQ116" i="59"/>
  <c r="AI43" i="59"/>
  <c r="AS43" i="59"/>
  <c r="AH43" i="59"/>
  <c r="AR43" i="59"/>
  <c r="AH90" i="59"/>
  <c r="AR90" i="59"/>
  <c r="AG97" i="59"/>
  <c r="AQ97" i="59"/>
  <c r="AI145" i="59"/>
  <c r="AS145" i="59"/>
  <c r="AQ156" i="59"/>
  <c r="AG156" i="59"/>
  <c r="AQ168" i="59"/>
  <c r="AG168" i="59"/>
  <c r="AG80" i="59"/>
  <c r="AQ80" i="59"/>
  <c r="AT94" i="59"/>
  <c r="AJ94" i="59"/>
  <c r="AJ79" i="59"/>
  <c r="AT79" i="59"/>
  <c r="AG102" i="59"/>
  <c r="AQ102" i="59"/>
  <c r="AJ121" i="59"/>
  <c r="AT121" i="59"/>
  <c r="AS133" i="59"/>
  <c r="AI133" i="59"/>
  <c r="AI141" i="59"/>
  <c r="AS141" i="59"/>
  <c r="AJ148" i="59"/>
  <c r="AT148" i="59"/>
  <c r="AH130" i="59"/>
  <c r="AR130" i="59"/>
  <c r="AJ225" i="59"/>
  <c r="AT225" i="59"/>
  <c r="AG89" i="59"/>
  <c r="AQ89" i="59"/>
  <c r="AG204" i="59"/>
  <c r="AQ204" i="59"/>
  <c r="AH233" i="59"/>
  <c r="AR233" i="59"/>
  <c r="AI245" i="59"/>
  <c r="AS245" i="59"/>
  <c r="AJ283" i="59"/>
  <c r="AT283" i="59"/>
  <c r="AI305" i="59"/>
  <c r="AS305" i="59"/>
  <c r="AJ311" i="59"/>
  <c r="AT311" i="59"/>
  <c r="AI325" i="59"/>
  <c r="AS325" i="59"/>
  <c r="AG373" i="59"/>
  <c r="AQ373" i="59"/>
  <c r="AH117" i="59"/>
  <c r="AR117" i="59"/>
  <c r="AI173" i="59"/>
  <c r="AS173" i="59"/>
  <c r="AQ198" i="59"/>
  <c r="AG198" i="59"/>
  <c r="AR214" i="59"/>
  <c r="AH214" i="59"/>
  <c r="AI238" i="59"/>
  <c r="AS238" i="59"/>
  <c r="AH245" i="59"/>
  <c r="AR245" i="59"/>
  <c r="AG272" i="59"/>
  <c r="AQ272" i="59"/>
  <c r="AJ288" i="59"/>
  <c r="AT288" i="59"/>
  <c r="AJ300" i="59"/>
  <c r="AT300" i="59"/>
  <c r="AJ320" i="59"/>
  <c r="AT320" i="59"/>
  <c r="AJ340" i="59"/>
  <c r="AT340" i="59"/>
  <c r="AG347" i="59"/>
  <c r="AQ347" i="59"/>
  <c r="AI218" i="59"/>
  <c r="AS218" i="59"/>
  <c r="AG386" i="59"/>
  <c r="AQ386" i="59"/>
  <c r="AJ418" i="59"/>
  <c r="AT418" i="59"/>
  <c r="AG423" i="59"/>
  <c r="AQ423" i="59"/>
  <c r="AI461" i="59"/>
  <c r="AS461" i="59"/>
  <c r="AJ468" i="59"/>
  <c r="AT468" i="59"/>
  <c r="AI473" i="59"/>
  <c r="AS473" i="59"/>
  <c r="AJ240" i="59"/>
  <c r="AT240" i="59"/>
  <c r="AJ281" i="59"/>
  <c r="AT281" i="59"/>
  <c r="AJ284" i="59"/>
  <c r="AT284" i="59"/>
  <c r="AJ292" i="59"/>
  <c r="AT292" i="59"/>
  <c r="AG319" i="59"/>
  <c r="AQ319" i="59"/>
  <c r="AG250" i="59"/>
  <c r="AQ250" i="59"/>
  <c r="AJ267" i="59"/>
  <c r="AT267" i="59"/>
  <c r="AG304" i="59"/>
  <c r="AQ304" i="59"/>
  <c r="AQ383" i="59"/>
  <c r="AG383" i="59"/>
  <c r="AI399" i="59"/>
  <c r="AS399" i="59"/>
  <c r="AI415" i="59"/>
  <c r="AS415" i="59"/>
  <c r="AI423" i="59"/>
  <c r="AS423" i="59"/>
  <c r="AI439" i="59"/>
  <c r="AS439" i="59"/>
  <c r="AJ460" i="59"/>
  <c r="AT460" i="59"/>
  <c r="AQ497" i="59"/>
  <c r="AG497" i="59"/>
  <c r="AG413" i="59"/>
  <c r="AQ413" i="59"/>
  <c r="AH430" i="59"/>
  <c r="AR430" i="59"/>
  <c r="AI435" i="59"/>
  <c r="AS435" i="59"/>
  <c r="AH451" i="59"/>
  <c r="AR451" i="59"/>
  <c r="AG476" i="59"/>
  <c r="AQ476" i="59"/>
  <c r="AQ488" i="59"/>
  <c r="AG488" i="59"/>
  <c r="AH494" i="59"/>
  <c r="AR494" i="59"/>
  <c r="AJ496" i="59"/>
  <c r="AT496" i="59"/>
  <c r="AN496" i="59"/>
  <c r="AI222" i="59"/>
  <c r="AS222" i="59"/>
  <c r="AI489" i="59"/>
  <c r="AS489" i="59"/>
  <c r="AG397" i="59"/>
  <c r="AQ397" i="59"/>
  <c r="AG409" i="59"/>
  <c r="AQ409" i="59"/>
  <c r="AG443" i="59"/>
  <c r="AQ443" i="59"/>
  <c r="AI500" i="59"/>
  <c r="AS500" i="59"/>
  <c r="AS364" i="59"/>
  <c r="AI364" i="59"/>
  <c r="AJ425" i="59"/>
  <c r="AT425" i="59"/>
  <c r="AG321" i="59"/>
  <c r="AQ321" i="59"/>
  <c r="AJ370" i="59"/>
  <c r="AT370" i="59"/>
  <c r="AG390" i="59"/>
  <c r="AQ390" i="59"/>
  <c r="AG403" i="59"/>
  <c r="AQ403" i="59"/>
  <c r="AJ406" i="59"/>
  <c r="AT406" i="59"/>
  <c r="AQ494" i="59"/>
  <c r="AG494" i="59"/>
  <c r="AJ287" i="59"/>
  <c r="AT287" i="59"/>
  <c r="AI451" i="59"/>
  <c r="AS451" i="59"/>
  <c r="AS476" i="59"/>
  <c r="AI476" i="59"/>
  <c r="AN476" i="59"/>
  <c r="AI19" i="59"/>
  <c r="AS19" i="59"/>
  <c r="AS20" i="59"/>
  <c r="AI20" i="59"/>
  <c r="AJ25" i="59"/>
  <c r="AT25" i="59"/>
  <c r="AJ29" i="59"/>
  <c r="AT29" i="59"/>
  <c r="AJ66" i="59"/>
  <c r="AT66" i="59"/>
  <c r="AJ70" i="59"/>
  <c r="AT70" i="59"/>
  <c r="AI88" i="59"/>
  <c r="AS88" i="59"/>
  <c r="AI100" i="59"/>
  <c r="AS100" i="59"/>
  <c r="AR107" i="59"/>
  <c r="AH107" i="59"/>
  <c r="AR120" i="59"/>
  <c r="AH120" i="59"/>
  <c r="AJ91" i="59"/>
  <c r="AT91" i="59"/>
  <c r="AS87" i="59"/>
  <c r="AI87" i="59"/>
  <c r="AJ99" i="59"/>
  <c r="AT99" i="59"/>
  <c r="AT207" i="59"/>
  <c r="AJ207" i="59"/>
  <c r="AT184" i="59"/>
  <c r="AJ184" i="59"/>
  <c r="AH118" i="59"/>
  <c r="AR118" i="59"/>
  <c r="AJ138" i="59"/>
  <c r="AT138" i="59"/>
  <c r="AS158" i="59"/>
  <c r="AI158" i="59"/>
  <c r="AR158" i="59"/>
  <c r="AH158" i="59"/>
  <c r="AJ162" i="59"/>
  <c r="AT162" i="59"/>
  <c r="AG174" i="59"/>
  <c r="AQ174" i="59"/>
  <c r="AJ175" i="59"/>
  <c r="AT175" i="59"/>
  <c r="AJ185" i="59"/>
  <c r="AT185" i="59"/>
  <c r="AR189" i="59"/>
  <c r="AH189" i="59"/>
  <c r="AR205" i="59"/>
  <c r="AH205" i="59"/>
  <c r="AS209" i="59"/>
  <c r="AI209" i="59"/>
  <c r="AS216" i="59"/>
  <c r="AI216" i="59"/>
  <c r="AS243" i="59"/>
  <c r="AI243" i="59"/>
  <c r="AG220" i="59"/>
  <c r="AQ220" i="59"/>
  <c r="AS220" i="59"/>
  <c r="AI220" i="59"/>
  <c r="AN264" i="59"/>
  <c r="AI279" i="59"/>
  <c r="AS279" i="59"/>
  <c r="AI295" i="59"/>
  <c r="AS295" i="59"/>
  <c r="AI311" i="59"/>
  <c r="AS311" i="59"/>
  <c r="AI327" i="59"/>
  <c r="AS327" i="59"/>
  <c r="AI343" i="59"/>
  <c r="AS343" i="59"/>
  <c r="AR389" i="59"/>
  <c r="AH389" i="59"/>
  <c r="AT60" i="59"/>
  <c r="AJ60" i="59"/>
  <c r="AT68" i="59"/>
  <c r="AJ68" i="59"/>
  <c r="AT76" i="59"/>
  <c r="AJ76" i="59"/>
  <c r="AN54" i="59"/>
  <c r="AJ74" i="59"/>
  <c r="AT74" i="59"/>
  <c r="AG52" i="59"/>
  <c r="AQ52" i="59"/>
  <c r="AR52" i="59"/>
  <c r="AH52" i="59"/>
  <c r="AI84" i="59"/>
  <c r="AS84" i="59"/>
  <c r="AT105" i="59"/>
  <c r="AJ105" i="59"/>
  <c r="AR112" i="59"/>
  <c r="AH112" i="59"/>
  <c r="AG128" i="59"/>
  <c r="AQ128" i="59"/>
  <c r="AS114" i="59"/>
  <c r="AI114" i="59"/>
  <c r="AS115" i="59"/>
  <c r="AI115" i="59"/>
  <c r="AT122" i="59"/>
  <c r="AJ122" i="59"/>
  <c r="AH132" i="59"/>
  <c r="AR132" i="59"/>
  <c r="AG87" i="59"/>
  <c r="AQ87" i="59"/>
  <c r="AR87" i="59"/>
  <c r="AH87" i="59"/>
  <c r="AS184" i="59"/>
  <c r="AI184" i="59"/>
  <c r="AT191" i="59"/>
  <c r="AJ191" i="59"/>
  <c r="AS200" i="59"/>
  <c r="AI200" i="59"/>
  <c r="AG110" i="59"/>
  <c r="AQ110" i="59"/>
  <c r="AG111" i="59"/>
  <c r="AQ111" i="59"/>
  <c r="AT200" i="59"/>
  <c r="AJ200" i="59"/>
  <c r="AS142" i="59"/>
  <c r="AI142" i="59"/>
  <c r="AR142" i="59"/>
  <c r="AH142" i="59"/>
  <c r="AR150" i="59"/>
  <c r="AH150" i="59"/>
  <c r="AT174" i="59"/>
  <c r="AJ174" i="59"/>
  <c r="AS175" i="59"/>
  <c r="AI175" i="59"/>
  <c r="AS193" i="59"/>
  <c r="AI193" i="59"/>
  <c r="AJ201" i="59"/>
  <c r="AT201" i="59"/>
  <c r="AG185" i="59"/>
  <c r="AQ185" i="59"/>
  <c r="AG201" i="59"/>
  <c r="AQ201" i="59"/>
  <c r="AI224" i="59"/>
  <c r="AS224" i="59"/>
  <c r="AR223" i="59"/>
  <c r="AH223" i="59"/>
  <c r="AS239" i="59"/>
  <c r="AI239" i="59"/>
  <c r="AG167" i="59"/>
  <c r="AQ167" i="59"/>
  <c r="AS227" i="59"/>
  <c r="AI227" i="59"/>
  <c r="AR248" i="59"/>
  <c r="AH248" i="59"/>
  <c r="AR256" i="59"/>
  <c r="AH256" i="59"/>
  <c r="AN268" i="59"/>
  <c r="AI283" i="59"/>
  <c r="AS283" i="59"/>
  <c r="AI299" i="59"/>
  <c r="AS299" i="59"/>
  <c r="AI315" i="59"/>
  <c r="AS315" i="59"/>
  <c r="AI331" i="59"/>
  <c r="AS331" i="59"/>
  <c r="AI347" i="59"/>
  <c r="AS347" i="59"/>
  <c r="AR365" i="59"/>
  <c r="AH365" i="59"/>
  <c r="AR369" i="59"/>
  <c r="AH369" i="59"/>
  <c r="AR373" i="59"/>
  <c r="AH373" i="59"/>
  <c r="AR377" i="59"/>
  <c r="AH377" i="59"/>
  <c r="AR381" i="59"/>
  <c r="AH381" i="59"/>
  <c r="AR385" i="59"/>
  <c r="AH385" i="59"/>
  <c r="AR393" i="59"/>
  <c r="AH393" i="59"/>
  <c r="AR397" i="59"/>
  <c r="AH397" i="59"/>
  <c r="AR401" i="59"/>
  <c r="AH401" i="59"/>
  <c r="AR405" i="59"/>
  <c r="AH405" i="59"/>
  <c r="AR409" i="59"/>
  <c r="AH409" i="59"/>
  <c r="AR413" i="59"/>
  <c r="AH413" i="59"/>
  <c r="AR417" i="59"/>
  <c r="AH417" i="59"/>
  <c r="AR421" i="59"/>
  <c r="AH421" i="59"/>
  <c r="AT427" i="59"/>
  <c r="AJ427" i="59"/>
  <c r="AT435" i="59"/>
  <c r="AJ435" i="59"/>
  <c r="AS286" i="59"/>
  <c r="AI286" i="59"/>
  <c r="AR302" i="59"/>
  <c r="AH302" i="59"/>
  <c r="AR326" i="59"/>
  <c r="AH326" i="59"/>
  <c r="AJ330" i="59"/>
  <c r="AT330" i="59"/>
  <c r="AJ338" i="59"/>
  <c r="AT338" i="59"/>
  <c r="AS342" i="59"/>
  <c r="AI342" i="59"/>
  <c r="AH455" i="59"/>
  <c r="AR455" i="59"/>
  <c r="AQ487" i="59"/>
  <c r="AG487" i="59"/>
  <c r="AS463" i="59"/>
  <c r="AI463" i="59"/>
  <c r="AJ412" i="59"/>
  <c r="AT412" i="59"/>
  <c r="AR355" i="59"/>
  <c r="AH355" i="59"/>
  <c r="AT42" i="59"/>
  <c r="AJ42" i="59"/>
  <c r="AS55" i="59"/>
  <c r="AI55" i="59"/>
  <c r="AN42" i="59"/>
  <c r="AI63" i="59"/>
  <c r="AS63" i="59"/>
  <c r="AI75" i="59"/>
  <c r="AS75" i="59"/>
  <c r="AS95" i="59"/>
  <c r="AI95" i="59"/>
  <c r="AR95" i="59"/>
  <c r="AH95" i="59"/>
  <c r="AS180" i="59"/>
  <c r="AI180" i="59"/>
  <c r="AT187" i="59"/>
  <c r="AJ187" i="59"/>
  <c r="AT110" i="59"/>
  <c r="AJ110" i="59"/>
  <c r="AT178" i="59"/>
  <c r="AJ178" i="59"/>
  <c r="AT180" i="59"/>
  <c r="AJ180" i="59"/>
  <c r="AS118" i="59"/>
  <c r="AI118" i="59"/>
  <c r="AR119" i="59"/>
  <c r="AH119" i="59"/>
  <c r="AJ197" i="59"/>
  <c r="AT197" i="59"/>
  <c r="AR201" i="59"/>
  <c r="AH201" i="59"/>
  <c r="AS205" i="59"/>
  <c r="AI205" i="59"/>
  <c r="AG197" i="59"/>
  <c r="AQ197" i="59"/>
  <c r="AH212" i="59"/>
  <c r="AR212" i="59"/>
  <c r="AR224" i="59"/>
  <c r="AH224" i="59"/>
  <c r="AR228" i="59"/>
  <c r="AH228" i="59"/>
  <c r="AR232" i="59"/>
  <c r="AH232" i="59"/>
  <c r="AR236" i="59"/>
  <c r="AH236" i="59"/>
  <c r="AR240" i="59"/>
  <c r="AH240" i="59"/>
  <c r="AR244" i="59"/>
  <c r="AH244" i="59"/>
  <c r="AT250" i="59"/>
  <c r="AJ250" i="59"/>
  <c r="AT258" i="59"/>
  <c r="AJ258" i="59"/>
  <c r="AS212" i="59"/>
  <c r="AI212" i="59"/>
  <c r="AH221" i="59"/>
  <c r="AR221" i="59"/>
  <c r="AS223" i="59"/>
  <c r="AI223" i="59"/>
  <c r="AS252" i="59"/>
  <c r="AI252" i="59"/>
  <c r="AH255" i="59"/>
  <c r="AR255" i="59"/>
  <c r="AR260" i="59"/>
  <c r="AH260" i="59"/>
  <c r="AT262" i="59"/>
  <c r="AJ262" i="59"/>
  <c r="AT268" i="59"/>
  <c r="AJ268" i="59"/>
  <c r="AT276" i="59"/>
  <c r="AJ276" i="59"/>
  <c r="AR213" i="59"/>
  <c r="AH213" i="59"/>
  <c r="AT247" i="59"/>
  <c r="AJ247" i="59"/>
  <c r="AT255" i="59"/>
  <c r="AJ255" i="59"/>
  <c r="AR279" i="59"/>
  <c r="AH279" i="59"/>
  <c r="AR287" i="59"/>
  <c r="AH287" i="59"/>
  <c r="AR295" i="59"/>
  <c r="AH295" i="59"/>
  <c r="AR303" i="59"/>
  <c r="AH303" i="59"/>
  <c r="AR311" i="59"/>
  <c r="AH311" i="59"/>
  <c r="AR319" i="59"/>
  <c r="AH319" i="59"/>
  <c r="AR327" i="59"/>
  <c r="AH327" i="59"/>
  <c r="AR335" i="59"/>
  <c r="AH335" i="59"/>
  <c r="AR343" i="59"/>
  <c r="AH343" i="59"/>
  <c r="AR351" i="59"/>
  <c r="AH351" i="59"/>
  <c r="AR231" i="59"/>
  <c r="AH231" i="59"/>
  <c r="AS248" i="59"/>
  <c r="AI248" i="59"/>
  <c r="AS256" i="59"/>
  <c r="AI256" i="59"/>
  <c r="AJ259" i="59"/>
  <c r="AT259" i="59"/>
  <c r="AI263" i="59"/>
  <c r="AS263" i="59"/>
  <c r="AH264" i="59"/>
  <c r="AR264" i="59"/>
  <c r="AH268" i="59"/>
  <c r="AR268" i="59"/>
  <c r="AH272" i="59"/>
  <c r="AR272" i="59"/>
  <c r="AH276" i="59"/>
  <c r="AR276" i="59"/>
  <c r="AH280" i="59"/>
  <c r="AR280" i="59"/>
  <c r="AH284" i="59"/>
  <c r="AR284" i="59"/>
  <c r="AH288" i="59"/>
  <c r="AR288" i="59"/>
  <c r="AH292" i="59"/>
  <c r="AR292" i="59"/>
  <c r="AH296" i="59"/>
  <c r="AR296" i="59"/>
  <c r="AH300" i="59"/>
  <c r="AR300" i="59"/>
  <c r="AH304" i="59"/>
  <c r="AR304" i="59"/>
  <c r="AH308" i="59"/>
  <c r="AR308" i="59"/>
  <c r="AH312" i="59"/>
  <c r="AR312" i="59"/>
  <c r="AH316" i="59"/>
  <c r="AR316" i="59"/>
  <c r="AH320" i="59"/>
  <c r="AR320" i="59"/>
  <c r="AH324" i="59"/>
  <c r="AR324" i="59"/>
  <c r="AH328" i="59"/>
  <c r="AR328" i="59"/>
  <c r="AH332" i="59"/>
  <c r="AR332" i="59"/>
  <c r="AH336" i="59"/>
  <c r="AR336" i="59"/>
  <c r="AH340" i="59"/>
  <c r="AR340" i="59"/>
  <c r="AH344" i="59"/>
  <c r="AR344" i="59"/>
  <c r="AH348" i="59"/>
  <c r="AR348" i="59"/>
  <c r="AH352" i="59"/>
  <c r="AR352" i="59"/>
  <c r="AR360" i="59"/>
  <c r="AH360" i="59"/>
  <c r="AR235" i="59"/>
  <c r="AH235" i="59"/>
  <c r="AS358" i="59"/>
  <c r="AI358" i="59"/>
  <c r="AR359" i="59"/>
  <c r="AH359" i="59"/>
  <c r="AG166" i="59"/>
  <c r="AQ166" i="59"/>
  <c r="AT166" i="59"/>
  <c r="AJ166" i="59"/>
  <c r="AI369" i="59"/>
  <c r="AS369" i="59"/>
  <c r="AI377" i="59"/>
  <c r="AS377" i="59"/>
  <c r="AI385" i="59"/>
  <c r="AS385" i="59"/>
  <c r="AI393" i="59"/>
  <c r="AS393" i="59"/>
  <c r="AI401" i="59"/>
  <c r="AS401" i="59"/>
  <c r="AI409" i="59"/>
  <c r="AS409" i="59"/>
  <c r="AI417" i="59"/>
  <c r="AS417" i="59"/>
  <c r="AJ368" i="59"/>
  <c r="AT368" i="59"/>
  <c r="AJ384" i="59"/>
  <c r="AT384" i="59"/>
  <c r="AG396" i="59"/>
  <c r="AQ396" i="59"/>
  <c r="AR400" i="59"/>
  <c r="AH400" i="59"/>
  <c r="AS416" i="59"/>
  <c r="AI416" i="59"/>
  <c r="AH424" i="59"/>
  <c r="AR424" i="59"/>
  <c r="AS429" i="59"/>
  <c r="AI429" i="59"/>
  <c r="AH432" i="59"/>
  <c r="AR432" i="59"/>
  <c r="AS437" i="59"/>
  <c r="AI437" i="59"/>
  <c r="AH440" i="59"/>
  <c r="AR440" i="59"/>
  <c r="AT443" i="59"/>
  <c r="AJ443" i="59"/>
  <c r="AG447" i="59"/>
  <c r="AQ447" i="59"/>
  <c r="AS452" i="59"/>
  <c r="AI452" i="59"/>
  <c r="AQ456" i="59"/>
  <c r="AG456" i="59"/>
  <c r="AS458" i="59"/>
  <c r="AI458" i="59"/>
  <c r="AT465" i="59"/>
  <c r="AJ465" i="59"/>
  <c r="AR471" i="59"/>
  <c r="AH471" i="59"/>
  <c r="AS474" i="59"/>
  <c r="AI474" i="59"/>
  <c r="AT481" i="59"/>
  <c r="AJ481" i="59"/>
  <c r="AR487" i="59"/>
  <c r="AH487" i="59"/>
  <c r="AS490" i="59"/>
  <c r="AI490" i="59"/>
  <c r="AT497" i="59"/>
  <c r="AJ497" i="59"/>
  <c r="AR503" i="59"/>
  <c r="AH503" i="59"/>
  <c r="AG270" i="59"/>
  <c r="AQ270" i="59"/>
  <c r="AS270" i="59"/>
  <c r="AI270" i="59"/>
  <c r="AR270" i="59"/>
  <c r="AH270" i="59"/>
  <c r="AG274" i="59"/>
  <c r="AQ274" i="59"/>
  <c r="AS274" i="59"/>
  <c r="AI274" i="59"/>
  <c r="AR274" i="59"/>
  <c r="AH274" i="59"/>
  <c r="AQ471" i="59"/>
  <c r="AG471" i="59"/>
  <c r="AG475" i="59"/>
  <c r="AQ475" i="59"/>
  <c r="AG483" i="59"/>
  <c r="AQ483" i="59"/>
  <c r="AG362" i="59"/>
  <c r="AQ362" i="59"/>
  <c r="AS363" i="59"/>
  <c r="AI363" i="59"/>
  <c r="AJ372" i="59"/>
  <c r="AT372" i="59"/>
  <c r="AJ388" i="59"/>
  <c r="AT388" i="59"/>
  <c r="AJ404" i="59"/>
  <c r="AT404" i="59"/>
  <c r="AT424" i="59"/>
  <c r="AJ424" i="59"/>
  <c r="AG428" i="59"/>
  <c r="AQ428" i="59"/>
  <c r="AT432" i="59"/>
  <c r="AJ432" i="59"/>
  <c r="AG436" i="59"/>
  <c r="AQ436" i="59"/>
  <c r="AT440" i="59"/>
  <c r="AJ440" i="59"/>
  <c r="AN445" i="59"/>
  <c r="AI459" i="59"/>
  <c r="AS459" i="59"/>
  <c r="AS475" i="59"/>
  <c r="AI475" i="59"/>
  <c r="AS491" i="59"/>
  <c r="AI491" i="59"/>
  <c r="AS266" i="59"/>
  <c r="AI266" i="59"/>
  <c r="AR266" i="59"/>
  <c r="AH266" i="59"/>
  <c r="AR412" i="59"/>
  <c r="AH412" i="59"/>
  <c r="AS428" i="59"/>
  <c r="AI428" i="59"/>
  <c r="AT455" i="59"/>
  <c r="AJ455" i="59"/>
  <c r="AQ499" i="59"/>
  <c r="AG499" i="59"/>
  <c r="AQ503" i="59"/>
  <c r="AG503" i="59"/>
  <c r="AJ355" i="59"/>
  <c r="AT355" i="59"/>
  <c r="AS355" i="59"/>
  <c r="AI355" i="59"/>
  <c r="AS376" i="59"/>
  <c r="AI376" i="59"/>
  <c r="AR392" i="59"/>
  <c r="AH392" i="59"/>
  <c r="AJ408" i="59"/>
  <c r="AT408" i="59"/>
  <c r="AI447" i="59"/>
  <c r="AS447" i="59"/>
  <c r="AR449" i="59"/>
  <c r="AH449" i="59"/>
  <c r="AT451" i="59"/>
  <c r="AJ451" i="59"/>
  <c r="AN457" i="59"/>
  <c r="AJ459" i="59"/>
  <c r="AT459" i="59"/>
  <c r="AH461" i="59"/>
  <c r="AR461" i="59"/>
  <c r="AN469" i="59"/>
  <c r="AJ471" i="59"/>
  <c r="AT471" i="59"/>
  <c r="AN477" i="59"/>
  <c r="AJ479" i="59"/>
  <c r="AT479" i="59"/>
  <c r="AI484" i="59"/>
  <c r="AS484" i="59"/>
  <c r="AN489" i="59"/>
  <c r="AJ491" i="59"/>
  <c r="AT491" i="59"/>
  <c r="AH493" i="59"/>
  <c r="AR493" i="59"/>
  <c r="AH501" i="59"/>
  <c r="AR501" i="59"/>
  <c r="AS448" i="59"/>
  <c r="AI448" i="59"/>
  <c r="AS51" i="59"/>
  <c r="AI51" i="59"/>
  <c r="AI37" i="59"/>
  <c r="AS37" i="59"/>
  <c r="AI45" i="59"/>
  <c r="AS45" i="59"/>
  <c r="AI49" i="59"/>
  <c r="AS49" i="59"/>
  <c r="AR36" i="59"/>
  <c r="AH36" i="59"/>
  <c r="AJ62" i="59"/>
  <c r="AT62" i="59"/>
  <c r="AT85" i="59"/>
  <c r="AJ85" i="59"/>
  <c r="AT93" i="59"/>
  <c r="AJ93" i="59"/>
  <c r="AS52" i="59"/>
  <c r="AI52" i="59"/>
  <c r="AR78" i="59"/>
  <c r="AH78" i="59"/>
  <c r="AI92" i="59"/>
  <c r="AS92" i="59"/>
  <c r="AI96" i="59"/>
  <c r="AS96" i="59"/>
  <c r="AT126" i="59"/>
  <c r="AJ126" i="59"/>
  <c r="AS83" i="59"/>
  <c r="AI83" i="59"/>
  <c r="AS106" i="59"/>
  <c r="AI106" i="59"/>
  <c r="AI130" i="59"/>
  <c r="AS130" i="59"/>
  <c r="AG134" i="59"/>
  <c r="AQ134" i="59"/>
  <c r="AI240" i="59"/>
  <c r="AS240" i="59"/>
  <c r="AH247" i="59"/>
  <c r="AR247" i="59"/>
  <c r="AR252" i="59"/>
  <c r="AH252" i="59"/>
  <c r="AN276" i="59"/>
  <c r="AI291" i="59"/>
  <c r="AS291" i="59"/>
  <c r="AI307" i="59"/>
  <c r="AS307" i="59"/>
  <c r="AI323" i="59"/>
  <c r="AS323" i="59"/>
  <c r="AI339" i="59"/>
  <c r="AS339" i="59"/>
  <c r="AJ235" i="59"/>
  <c r="AT235" i="59"/>
  <c r="AH251" i="59"/>
  <c r="AR251" i="59"/>
  <c r="AS251" i="59"/>
  <c r="AI251" i="59"/>
  <c r="AJ290" i="59"/>
  <c r="AT290" i="59"/>
  <c r="AR294" i="59"/>
  <c r="AH294" i="59"/>
  <c r="AS302" i="59"/>
  <c r="AI302" i="59"/>
  <c r="AJ306" i="59"/>
  <c r="AT306" i="59"/>
  <c r="AR310" i="59"/>
  <c r="AH310" i="59"/>
  <c r="AS334" i="59"/>
  <c r="AI334" i="59"/>
  <c r="AR342" i="59"/>
  <c r="AH342" i="59"/>
  <c r="AS350" i="59"/>
  <c r="AI350" i="59"/>
  <c r="AR350" i="59"/>
  <c r="AH350" i="59"/>
  <c r="AG412" i="59"/>
  <c r="AQ412" i="59"/>
  <c r="AR429" i="59"/>
  <c r="AH429" i="59"/>
  <c r="AJ448" i="59"/>
  <c r="AT448" i="59"/>
  <c r="AS380" i="59"/>
  <c r="AI380" i="59"/>
  <c r="AS396" i="59"/>
  <c r="AI396" i="59"/>
  <c r="AS420" i="59"/>
  <c r="AI420" i="59"/>
  <c r="AR445" i="59"/>
  <c r="AH445" i="59"/>
  <c r="AT447" i="59"/>
  <c r="AJ447" i="59"/>
  <c r="AI479" i="59"/>
  <c r="AS479" i="59"/>
  <c r="AI495" i="59"/>
  <c r="AS495" i="59"/>
  <c r="AG266" i="59"/>
  <c r="AQ266" i="59"/>
  <c r="AQ479" i="59"/>
  <c r="AG479" i="59"/>
  <c r="AR376" i="59"/>
  <c r="AH376" i="59"/>
  <c r="AJ392" i="59"/>
  <c r="AT392" i="59"/>
  <c r="AH428" i="59"/>
  <c r="AR428" i="59"/>
  <c r="AN461" i="59"/>
  <c r="AJ463" i="59"/>
  <c r="AT463" i="59"/>
  <c r="AH465" i="59"/>
  <c r="AR465" i="59"/>
  <c r="AH473" i="59"/>
  <c r="AR473" i="59"/>
  <c r="AN493" i="59"/>
  <c r="AJ495" i="59"/>
  <c r="AT495" i="59"/>
  <c r="AN501" i="59"/>
  <c r="AT436" i="59"/>
  <c r="AJ436" i="59"/>
  <c r="AR453" i="59"/>
  <c r="AH453" i="59"/>
  <c r="AS8" i="59"/>
  <c r="AI8" i="59"/>
  <c r="AT15" i="59"/>
  <c r="AJ15" i="59"/>
  <c r="AT19" i="59"/>
  <c r="AJ19" i="59"/>
  <c r="AS13" i="59"/>
  <c r="AI13" i="59"/>
  <c r="AQ17" i="59"/>
  <c r="AG17" i="59"/>
  <c r="AI26" i="59"/>
  <c r="AS26" i="59"/>
  <c r="AG9" i="59"/>
  <c r="AQ9" i="59"/>
  <c r="AN38" i="59"/>
  <c r="AN50" i="59"/>
  <c r="AJ40" i="59"/>
  <c r="AT40" i="59"/>
  <c r="AJ56" i="59"/>
  <c r="AT56" i="59"/>
  <c r="AN56" i="59"/>
  <c r="AI59" i="59"/>
  <c r="AS59" i="59"/>
  <c r="AR103" i="59"/>
  <c r="AH103" i="59"/>
  <c r="AN107" i="59"/>
  <c r="AH106" i="59"/>
  <c r="AR106" i="59"/>
  <c r="AH114" i="59"/>
  <c r="AR114" i="59"/>
  <c r="AH122" i="59"/>
  <c r="AR122" i="59"/>
  <c r="AR123" i="59"/>
  <c r="AH123" i="59"/>
  <c r="AT130" i="59"/>
  <c r="AJ130" i="59"/>
  <c r="AG106" i="59"/>
  <c r="AQ106" i="59"/>
  <c r="AT196" i="59"/>
  <c r="AJ196" i="59"/>
  <c r="AG175" i="59"/>
  <c r="AQ175" i="59"/>
  <c r="AR185" i="59"/>
  <c r="AH185" i="59"/>
  <c r="AS189" i="59"/>
  <c r="AI189" i="59"/>
  <c r="AT11" i="59"/>
  <c r="AJ11" i="59"/>
  <c r="AR17" i="59"/>
  <c r="AH17" i="59"/>
  <c r="AH21" i="59"/>
  <c r="AR21" i="59"/>
  <c r="AR26" i="59"/>
  <c r="AH26" i="59"/>
  <c r="AH27" i="59"/>
  <c r="AR27" i="59"/>
  <c r="AS25" i="59"/>
  <c r="AI25" i="59"/>
  <c r="AR25" i="59"/>
  <c r="AH25" i="59"/>
  <c r="AS35" i="59"/>
  <c r="AI35" i="59"/>
  <c r="AT50" i="59"/>
  <c r="AJ50" i="59"/>
  <c r="AS29" i="59"/>
  <c r="AI29" i="59"/>
  <c r="AR29" i="59"/>
  <c r="AH29" i="59"/>
  <c r="AH38" i="59"/>
  <c r="AR38" i="59"/>
  <c r="AT64" i="59"/>
  <c r="AJ64" i="59"/>
  <c r="AT72" i="59"/>
  <c r="AJ72" i="59"/>
  <c r="AQ33" i="59"/>
  <c r="AG33" i="59"/>
  <c r="AJ58" i="59"/>
  <c r="AT58" i="59"/>
  <c r="AN64" i="59"/>
  <c r="AN72" i="59"/>
  <c r="AN76" i="59"/>
  <c r="AR62" i="59"/>
  <c r="AH62" i="59"/>
  <c r="AS66" i="59"/>
  <c r="AI66" i="59"/>
  <c r="AR70" i="59"/>
  <c r="AH70" i="59"/>
  <c r="AR74" i="59"/>
  <c r="AH74" i="59"/>
  <c r="AS80" i="59"/>
  <c r="AI80" i="59"/>
  <c r="AT97" i="59"/>
  <c r="AJ97" i="59"/>
  <c r="AH80" i="59"/>
  <c r="AR80" i="59"/>
  <c r="AJ52" i="59"/>
  <c r="AT52" i="59"/>
  <c r="AH89" i="59"/>
  <c r="AR89" i="59"/>
  <c r="AH97" i="59"/>
  <c r="AR97" i="59"/>
  <c r="AH101" i="59"/>
  <c r="AR101" i="59"/>
  <c r="AN103" i="59"/>
  <c r="AI105" i="59"/>
  <c r="AS105" i="59"/>
  <c r="AR116" i="59"/>
  <c r="AH116" i="59"/>
  <c r="AJ115" i="59"/>
  <c r="AT115" i="59"/>
  <c r="AJ123" i="59"/>
  <c r="AT123" i="59"/>
  <c r="AJ83" i="59"/>
  <c r="AT83" i="59"/>
  <c r="AS127" i="59"/>
  <c r="AI127" i="59"/>
  <c r="AJ128" i="59"/>
  <c r="AT128" i="59"/>
  <c r="AI131" i="59"/>
  <c r="AS131" i="59"/>
  <c r="AI135" i="59"/>
  <c r="AS135" i="59"/>
  <c r="AI139" i="59"/>
  <c r="AS139" i="59"/>
  <c r="AI143" i="59"/>
  <c r="AS143" i="59"/>
  <c r="AI147" i="59"/>
  <c r="AS147" i="59"/>
  <c r="AI151" i="59"/>
  <c r="AS151" i="59"/>
  <c r="AI155" i="59"/>
  <c r="AS155" i="59"/>
  <c r="AI159" i="59"/>
  <c r="AS159" i="59"/>
  <c r="AI163" i="59"/>
  <c r="AS163" i="59"/>
  <c r="AJ87" i="59"/>
  <c r="AT87" i="59"/>
  <c r="AG99" i="59"/>
  <c r="AQ99" i="59"/>
  <c r="AS99" i="59"/>
  <c r="AI99" i="59"/>
  <c r="AR99" i="59"/>
  <c r="AH99" i="59"/>
  <c r="AT183" i="59"/>
  <c r="AJ183" i="59"/>
  <c r="AS192" i="59"/>
  <c r="AI192" i="59"/>
  <c r="AT199" i="59"/>
  <c r="AJ199" i="59"/>
  <c r="AS208" i="59"/>
  <c r="AI208" i="59"/>
  <c r="AR111" i="59"/>
  <c r="AH111" i="59"/>
  <c r="AT170" i="59"/>
  <c r="AJ170" i="59"/>
  <c r="AT192" i="59"/>
  <c r="AJ192" i="59"/>
  <c r="AT208" i="59"/>
  <c r="AJ208" i="59"/>
  <c r="AJ119" i="59"/>
  <c r="AT119" i="59"/>
  <c r="AS119" i="59"/>
  <c r="AI119" i="59"/>
  <c r="AS138" i="59"/>
  <c r="AI138" i="59"/>
  <c r="AR138" i="59"/>
  <c r="AH138" i="59"/>
  <c r="AJ142" i="59"/>
  <c r="AT142" i="59"/>
  <c r="AS146" i="59"/>
  <c r="AI146" i="59"/>
  <c r="AR146" i="59"/>
  <c r="AH146" i="59"/>
  <c r="AJ150" i="59"/>
  <c r="AT150" i="59"/>
  <c r="AS154" i="59"/>
  <c r="AI154" i="59"/>
  <c r="AR154" i="59"/>
  <c r="AH154" i="59"/>
  <c r="AJ158" i="59"/>
  <c r="AT158" i="59"/>
  <c r="AS162" i="59"/>
  <c r="AI162" i="59"/>
  <c r="AR162" i="59"/>
  <c r="AH162" i="59"/>
  <c r="AS174" i="59"/>
  <c r="AI174" i="59"/>
  <c r="AR181" i="59"/>
  <c r="AH181" i="59"/>
  <c r="AS185" i="59"/>
  <c r="AI185" i="59"/>
  <c r="AJ193" i="59"/>
  <c r="AT193" i="59"/>
  <c r="AR197" i="59"/>
  <c r="AH197" i="59"/>
  <c r="AS201" i="59"/>
  <c r="AI201" i="59"/>
  <c r="AJ209" i="59"/>
  <c r="AT209" i="59"/>
  <c r="AT216" i="59"/>
  <c r="AJ216" i="59"/>
  <c r="AG193" i="59"/>
  <c r="AQ193" i="59"/>
  <c r="AG209" i="59"/>
  <c r="AQ209" i="59"/>
  <c r="AR217" i="59"/>
  <c r="AH217" i="59"/>
  <c r="AG221" i="59"/>
  <c r="AQ221" i="59"/>
  <c r="AQ179" i="59"/>
  <c r="AG179" i="59"/>
  <c r="AT179" i="59"/>
  <c r="AJ179" i="59"/>
  <c r="AN221" i="59"/>
  <c r="AI228" i="59"/>
  <c r="AS228" i="59"/>
  <c r="AI236" i="59"/>
  <c r="AS236" i="59"/>
  <c r="AI244" i="59"/>
  <c r="AS244" i="59"/>
  <c r="AJ239" i="59"/>
  <c r="AT239" i="59"/>
  <c r="AG259" i="59"/>
  <c r="AQ259" i="59"/>
  <c r="AR167" i="59"/>
  <c r="AH167" i="59"/>
  <c r="AJ213" i="59"/>
  <c r="AT213" i="59"/>
  <c r="AS213" i="59"/>
  <c r="AI213" i="59"/>
  <c r="AJ227" i="59"/>
  <c r="AT227" i="59"/>
  <c r="AJ243" i="59"/>
  <c r="AT243" i="59"/>
  <c r="AS259" i="59"/>
  <c r="AI259" i="59"/>
  <c r="AJ220" i="59"/>
  <c r="AT220" i="59"/>
  <c r="AS231" i="59"/>
  <c r="AI231" i="59"/>
  <c r="AG235" i="59"/>
  <c r="AQ235" i="59"/>
  <c r="AS235" i="59"/>
  <c r="AI235" i="59"/>
  <c r="AG251" i="59"/>
  <c r="AQ251" i="59"/>
  <c r="AT251" i="59"/>
  <c r="AJ251" i="59"/>
  <c r="AS359" i="59"/>
  <c r="AI359" i="59"/>
  <c r="AT367" i="59"/>
  <c r="AJ367" i="59"/>
  <c r="AT371" i="59"/>
  <c r="AJ371" i="59"/>
  <c r="AT375" i="59"/>
  <c r="AJ375" i="59"/>
  <c r="AT379" i="59"/>
  <c r="AJ379" i="59"/>
  <c r="AT383" i="59"/>
  <c r="AJ383" i="59"/>
  <c r="AT387" i="59"/>
  <c r="AJ387" i="59"/>
  <c r="AT391" i="59"/>
  <c r="AJ391" i="59"/>
  <c r="AT395" i="59"/>
  <c r="AJ395" i="59"/>
  <c r="AT399" i="59"/>
  <c r="AJ399" i="59"/>
  <c r="AT403" i="59"/>
  <c r="AJ403" i="59"/>
  <c r="AT407" i="59"/>
  <c r="AJ407" i="59"/>
  <c r="AT411" i="59"/>
  <c r="AJ411" i="59"/>
  <c r="AT415" i="59"/>
  <c r="AJ415" i="59"/>
  <c r="AT419" i="59"/>
  <c r="AJ419" i="59"/>
  <c r="AT423" i="59"/>
  <c r="AJ423" i="59"/>
  <c r="AT431" i="59"/>
  <c r="AJ431" i="59"/>
  <c r="AT439" i="59"/>
  <c r="AJ439" i="59"/>
  <c r="AJ278" i="59"/>
  <c r="AT278" i="59"/>
  <c r="AS282" i="59"/>
  <c r="AI282" i="59"/>
  <c r="AR282" i="59"/>
  <c r="AH282" i="59"/>
  <c r="AJ286" i="59"/>
  <c r="AT286" i="59"/>
  <c r="AS290" i="59"/>
  <c r="AI290" i="59"/>
  <c r="AR290" i="59"/>
  <c r="AH290" i="59"/>
  <c r="AJ294" i="59"/>
  <c r="AT294" i="59"/>
  <c r="AS298" i="59"/>
  <c r="AI298" i="59"/>
  <c r="AR298" i="59"/>
  <c r="AH298" i="59"/>
  <c r="AJ302" i="59"/>
  <c r="AT302" i="59"/>
  <c r="AS306" i="59"/>
  <c r="AI306" i="59"/>
  <c r="AR306" i="59"/>
  <c r="AH306" i="59"/>
  <c r="AJ310" i="59"/>
  <c r="AT310" i="59"/>
  <c r="AS314" i="59"/>
  <c r="AI314" i="59"/>
  <c r="AR314" i="59"/>
  <c r="AH314" i="59"/>
  <c r="AJ318" i="59"/>
  <c r="AT318" i="59"/>
  <c r="AS322" i="59"/>
  <c r="AI322" i="59"/>
  <c r="AR322" i="59"/>
  <c r="AH322" i="59"/>
  <c r="AJ326" i="59"/>
  <c r="AT326" i="59"/>
  <c r="AS330" i="59"/>
  <c r="AI330" i="59"/>
  <c r="AR330" i="59"/>
  <c r="AH330" i="59"/>
  <c r="AJ334" i="59"/>
  <c r="AT334" i="59"/>
  <c r="AS338" i="59"/>
  <c r="AI338" i="59"/>
  <c r="AR338" i="59"/>
  <c r="AH338" i="59"/>
  <c r="AJ342" i="59"/>
  <c r="AT342" i="59"/>
  <c r="AS346" i="59"/>
  <c r="AI346" i="59"/>
  <c r="AR346" i="59"/>
  <c r="AH346" i="59"/>
  <c r="AJ350" i="59"/>
  <c r="AT350" i="59"/>
  <c r="AR368" i="59"/>
  <c r="AH368" i="59"/>
  <c r="AG380" i="59"/>
  <c r="AQ380" i="59"/>
  <c r="AR384" i="59"/>
  <c r="AH384" i="59"/>
  <c r="AS400" i="59"/>
  <c r="AI400" i="59"/>
  <c r="AG425" i="59"/>
  <c r="AQ425" i="59"/>
  <c r="AG433" i="59"/>
  <c r="AQ433" i="59"/>
  <c r="AG441" i="59"/>
  <c r="AQ441" i="59"/>
  <c r="AG445" i="59"/>
  <c r="AQ445" i="59"/>
  <c r="AJ453" i="59"/>
  <c r="AT453" i="59"/>
  <c r="AR459" i="59"/>
  <c r="AH459" i="59"/>
  <c r="AS462" i="59"/>
  <c r="AI462" i="59"/>
  <c r="AT469" i="59"/>
  <c r="AJ469" i="59"/>
  <c r="AR475" i="59"/>
  <c r="AH475" i="59"/>
  <c r="AS478" i="59"/>
  <c r="AI478" i="59"/>
  <c r="AT485" i="59"/>
  <c r="AJ485" i="59"/>
  <c r="AR491" i="59"/>
  <c r="AH491" i="59"/>
  <c r="AS494" i="59"/>
  <c r="AI494" i="59"/>
  <c r="AT501" i="59"/>
  <c r="AJ501" i="59"/>
  <c r="AJ380" i="59"/>
  <c r="AT380" i="59"/>
  <c r="AJ396" i="59"/>
  <c r="AT396" i="59"/>
  <c r="AI453" i="59"/>
  <c r="AS453" i="59"/>
  <c r="AG463" i="59"/>
  <c r="AQ463" i="59"/>
  <c r="AQ467" i="59"/>
  <c r="AG467" i="59"/>
  <c r="AH362" i="59"/>
  <c r="AR362" i="59"/>
  <c r="AT362" i="59"/>
  <c r="AJ362" i="59"/>
  <c r="AR372" i="59"/>
  <c r="AH372" i="59"/>
  <c r="AR388" i="59"/>
  <c r="AH388" i="59"/>
  <c r="AR404" i="59"/>
  <c r="AH404" i="59"/>
  <c r="AJ420" i="59"/>
  <c r="AT420" i="59"/>
  <c r="AI471" i="59"/>
  <c r="AS471" i="59"/>
  <c r="AS487" i="59"/>
  <c r="AI487" i="59"/>
  <c r="AI503" i="59"/>
  <c r="AS503" i="59"/>
  <c r="AS412" i="59"/>
  <c r="AI412" i="59"/>
  <c r="AR448" i="59"/>
  <c r="AH448" i="59"/>
  <c r="AG495" i="59"/>
  <c r="AQ495" i="59"/>
  <c r="AH354" i="59"/>
  <c r="AR354" i="59"/>
  <c r="AS354" i="59"/>
  <c r="AI354" i="59"/>
  <c r="AG355" i="59"/>
  <c r="AQ355" i="59"/>
  <c r="AS392" i="59"/>
  <c r="AI392" i="59"/>
  <c r="AR408" i="59"/>
  <c r="AH408" i="59"/>
  <c r="AR433" i="59"/>
  <c r="AH433" i="59"/>
  <c r="AR441" i="59"/>
  <c r="AH441" i="59"/>
  <c r="AS444" i="59"/>
  <c r="AI444" i="59"/>
  <c r="AJ445" i="59"/>
  <c r="AT445" i="59"/>
  <c r="AG448" i="59"/>
  <c r="AQ448" i="59"/>
  <c r="AN449" i="59"/>
  <c r="AH457" i="59"/>
  <c r="AR457" i="59"/>
  <c r="AI464" i="59"/>
  <c r="AS464" i="59"/>
  <c r="AH469" i="59"/>
  <c r="AR469" i="59"/>
  <c r="AH477" i="59"/>
  <c r="AR477" i="59"/>
  <c r="AN485" i="59"/>
  <c r="AJ487" i="59"/>
  <c r="AT487" i="59"/>
  <c r="AH489" i="59"/>
  <c r="AR489" i="59"/>
  <c r="AN497" i="59"/>
  <c r="AJ499" i="59"/>
  <c r="AT499" i="59"/>
  <c r="AS436" i="59"/>
  <c r="AI436" i="59"/>
  <c r="AS12" i="59"/>
  <c r="AI12" i="59"/>
  <c r="AH15" i="59"/>
  <c r="AR15" i="59"/>
  <c r="AR22" i="59"/>
  <c r="AH22" i="59"/>
  <c r="AR30" i="59"/>
  <c r="AH30" i="59"/>
  <c r="AJ21" i="59"/>
  <c r="AT21" i="59"/>
  <c r="AI30" i="59"/>
  <c r="AS30" i="59"/>
  <c r="AJ9" i="59"/>
  <c r="AT9" i="59"/>
  <c r="AI41" i="59"/>
  <c r="AS41" i="59"/>
  <c r="AR56" i="59"/>
  <c r="AH56" i="59"/>
  <c r="AT101" i="59"/>
  <c r="AJ101" i="59"/>
  <c r="AJ80" i="59"/>
  <c r="AT80" i="59"/>
  <c r="AR83" i="59"/>
  <c r="AH83" i="59"/>
  <c r="AJ171" i="59"/>
  <c r="AT171" i="59"/>
  <c r="AS170" i="59"/>
  <c r="AI170" i="59"/>
  <c r="AS171" i="59"/>
  <c r="AI171" i="59"/>
  <c r="AJ146" i="59"/>
  <c r="AT146" i="59"/>
  <c r="AS150" i="59"/>
  <c r="AI150" i="59"/>
  <c r="AJ154" i="59"/>
  <c r="AT154" i="59"/>
  <c r="AI179" i="59"/>
  <c r="AS179" i="59"/>
  <c r="AI232" i="59"/>
  <c r="AS232" i="59"/>
  <c r="AJ231" i="59"/>
  <c r="AT231" i="59"/>
  <c r="AN272" i="59"/>
  <c r="AI287" i="59"/>
  <c r="AS287" i="59"/>
  <c r="AI303" i="59"/>
  <c r="AS303" i="59"/>
  <c r="AI319" i="59"/>
  <c r="AS319" i="59"/>
  <c r="AI335" i="59"/>
  <c r="AS335" i="59"/>
  <c r="AI351" i="59"/>
  <c r="AS351" i="59"/>
  <c r="AS278" i="59"/>
  <c r="AI278" i="59"/>
  <c r="AR278" i="59"/>
  <c r="AH278" i="59"/>
  <c r="AJ282" i="59"/>
  <c r="AT282" i="59"/>
  <c r="AR286" i="59"/>
  <c r="AH286" i="59"/>
  <c r="AS294" i="59"/>
  <c r="AI294" i="59"/>
  <c r="AJ298" i="59"/>
  <c r="AT298" i="59"/>
  <c r="AS310" i="59"/>
  <c r="AI310" i="59"/>
  <c r="AJ314" i="59"/>
  <c r="AT314" i="59"/>
  <c r="AS318" i="59"/>
  <c r="AI318" i="59"/>
  <c r="AR318" i="59"/>
  <c r="AH318" i="59"/>
  <c r="AJ322" i="59"/>
  <c r="AT322" i="59"/>
  <c r="AS326" i="59"/>
  <c r="AI326" i="59"/>
  <c r="AR334" i="59"/>
  <c r="AH334" i="59"/>
  <c r="AJ346" i="59"/>
  <c r="AT346" i="59"/>
  <c r="AJ400" i="59"/>
  <c r="AT400" i="59"/>
  <c r="AR416" i="59"/>
  <c r="AH416" i="59"/>
  <c r="AR437" i="59"/>
  <c r="AH437" i="59"/>
  <c r="AS455" i="59"/>
  <c r="AI455" i="59"/>
  <c r="AT461" i="59"/>
  <c r="AJ461" i="59"/>
  <c r="AR467" i="59"/>
  <c r="AH467" i="59"/>
  <c r="AS470" i="59"/>
  <c r="AI470" i="59"/>
  <c r="AT477" i="59"/>
  <c r="AJ477" i="59"/>
  <c r="AR483" i="59"/>
  <c r="AH483" i="59"/>
  <c r="AS486" i="59"/>
  <c r="AI486" i="59"/>
  <c r="AT493" i="59"/>
  <c r="AJ493" i="59"/>
  <c r="AR499" i="59"/>
  <c r="AH499" i="59"/>
  <c r="AS502" i="59"/>
  <c r="AI502" i="59"/>
  <c r="AS362" i="59"/>
  <c r="AI362" i="59"/>
  <c r="AG354" i="59"/>
  <c r="AQ354" i="59"/>
  <c r="AT354" i="59"/>
  <c r="AJ354" i="59"/>
  <c r="AS425" i="59"/>
  <c r="AI425" i="59"/>
  <c r="AH436" i="59"/>
  <c r="AR436" i="59"/>
  <c r="AG453" i="59"/>
  <c r="AQ453" i="59"/>
  <c r="AG455" i="59"/>
  <c r="AQ455" i="59"/>
  <c r="AH481" i="59"/>
  <c r="AR481" i="59"/>
  <c r="AI488" i="59"/>
  <c r="AS488" i="59"/>
  <c r="AJ503" i="59"/>
  <c r="AT503" i="59"/>
  <c r="AT8" i="59"/>
  <c r="AJ8" i="59"/>
  <c r="AR13" i="59"/>
  <c r="AH13" i="59"/>
  <c r="AH31" i="59"/>
  <c r="AR31" i="59"/>
  <c r="AR9" i="59"/>
  <c r="AH9" i="59"/>
  <c r="AS47" i="59"/>
  <c r="AI47" i="59"/>
  <c r="AN46" i="59"/>
  <c r="AS36" i="59"/>
  <c r="AI36" i="59"/>
  <c r="AJ44" i="59"/>
  <c r="AT44" i="59"/>
  <c r="AI67" i="59"/>
  <c r="AS67" i="59"/>
  <c r="AI71" i="59"/>
  <c r="AS71" i="59"/>
  <c r="AI79" i="59"/>
  <c r="AS79" i="59"/>
  <c r="AJ78" i="59"/>
  <c r="AT78" i="59"/>
  <c r="AN78" i="59"/>
  <c r="AN85" i="59"/>
  <c r="AN89" i="59"/>
  <c r="AN93" i="59"/>
  <c r="AN97" i="59"/>
  <c r="AN101" i="59"/>
  <c r="AJ48" i="59"/>
  <c r="AT48" i="59"/>
  <c r="AT132" i="59"/>
  <c r="AJ132" i="59"/>
  <c r="AG95" i="59"/>
  <c r="AQ95" i="59"/>
  <c r="AR143" i="59"/>
  <c r="AH143" i="59"/>
  <c r="AR151" i="59"/>
  <c r="AH151" i="59"/>
  <c r="AR159" i="59"/>
  <c r="AH159" i="59"/>
  <c r="AR168" i="59"/>
  <c r="AH168" i="59"/>
  <c r="AR176" i="59"/>
  <c r="AH176" i="59"/>
  <c r="AS196" i="59"/>
  <c r="AI196" i="59"/>
  <c r="AT203" i="59"/>
  <c r="AJ203" i="59"/>
  <c r="AT215" i="59"/>
  <c r="AJ215" i="59"/>
  <c r="AS134" i="59"/>
  <c r="AI134" i="59"/>
  <c r="AR134" i="59"/>
  <c r="AH134" i="59"/>
  <c r="AH174" i="59"/>
  <c r="AR174" i="59"/>
  <c r="AJ181" i="59"/>
  <c r="AT181" i="59"/>
  <c r="AS9" i="59"/>
  <c r="AI9" i="59"/>
  <c r="AH42" i="59"/>
  <c r="AR42" i="59"/>
  <c r="AH46" i="59"/>
  <c r="AR46" i="59"/>
  <c r="AH50" i="59"/>
  <c r="AR50" i="59"/>
  <c r="AT54" i="59"/>
  <c r="AJ54" i="59"/>
  <c r="AN60" i="59"/>
  <c r="AN68" i="59"/>
  <c r="AS62" i="59"/>
  <c r="AI62" i="59"/>
  <c r="AR66" i="59"/>
  <c r="AH66" i="59"/>
  <c r="AS70" i="59"/>
  <c r="AI70" i="59"/>
  <c r="AS74" i="59"/>
  <c r="AI74" i="59"/>
  <c r="AT89" i="59"/>
  <c r="AJ89" i="59"/>
  <c r="AS102" i="59"/>
  <c r="AI102" i="59"/>
  <c r="AH85" i="59"/>
  <c r="AR85" i="59"/>
  <c r="AH93" i="59"/>
  <c r="AR93" i="59"/>
  <c r="AI103" i="59"/>
  <c r="AS103" i="59"/>
  <c r="AT109" i="59"/>
  <c r="AJ109" i="59"/>
  <c r="AR124" i="59"/>
  <c r="AH124" i="59"/>
  <c r="AG91" i="59"/>
  <c r="AQ91" i="59"/>
  <c r="AS91" i="59"/>
  <c r="AI91" i="59"/>
  <c r="AR91" i="59"/>
  <c r="AH91" i="59"/>
  <c r="AT114" i="59"/>
  <c r="AJ114" i="59"/>
  <c r="AS122" i="59"/>
  <c r="AI122" i="59"/>
  <c r="AS123" i="59"/>
  <c r="AI123" i="59"/>
  <c r="AR128" i="59"/>
  <c r="AH128" i="59"/>
  <c r="AS16" i="59"/>
  <c r="AI16" i="59"/>
  <c r="AN15" i="59"/>
  <c r="AJ17" i="59"/>
  <c r="AT17" i="59"/>
  <c r="AN17" i="59"/>
  <c r="AN21" i="59"/>
  <c r="AJ13" i="59"/>
  <c r="AT13" i="59"/>
  <c r="AI22" i="59"/>
  <c r="AS22" i="59"/>
  <c r="AT38" i="59"/>
  <c r="AJ38" i="59"/>
  <c r="AT46" i="59"/>
  <c r="AJ46" i="59"/>
  <c r="AT35" i="59"/>
  <c r="AJ35" i="59"/>
  <c r="AI56" i="59"/>
  <c r="AS56" i="59"/>
  <c r="AR33" i="59"/>
  <c r="AH33" i="59"/>
  <c r="AI33" i="59"/>
  <c r="AS33" i="59"/>
  <c r="AS40" i="59"/>
  <c r="AI40" i="59"/>
  <c r="AR40" i="59"/>
  <c r="AH40" i="59"/>
  <c r="AJ36" i="59"/>
  <c r="AT36" i="59"/>
  <c r="AS44" i="59"/>
  <c r="AI44" i="59"/>
  <c r="AR44" i="59"/>
  <c r="AH44" i="59"/>
  <c r="AH54" i="59"/>
  <c r="AR54" i="59"/>
  <c r="AH60" i="59"/>
  <c r="AR60" i="59"/>
  <c r="AH64" i="59"/>
  <c r="AR64" i="59"/>
  <c r="AH68" i="59"/>
  <c r="AR68" i="59"/>
  <c r="AH72" i="59"/>
  <c r="AR72" i="59"/>
  <c r="AH76" i="59"/>
  <c r="AR76" i="59"/>
  <c r="AN80" i="59"/>
  <c r="AT102" i="59"/>
  <c r="AJ102" i="59"/>
  <c r="AG48" i="59"/>
  <c r="AQ48" i="59"/>
  <c r="AS48" i="59"/>
  <c r="AI48" i="59"/>
  <c r="AR48" i="59"/>
  <c r="AH48" i="59"/>
  <c r="AG130" i="59"/>
  <c r="AQ130" i="59"/>
  <c r="AJ95" i="59"/>
  <c r="AT95" i="59"/>
  <c r="AR115" i="59"/>
  <c r="AH115" i="59"/>
  <c r="AN128" i="59"/>
  <c r="AR139" i="59"/>
  <c r="AH139" i="59"/>
  <c r="AR147" i="59"/>
  <c r="AH147" i="59"/>
  <c r="AR155" i="59"/>
  <c r="AH155" i="59"/>
  <c r="AR163" i="59"/>
  <c r="AH163" i="59"/>
  <c r="AG83" i="59"/>
  <c r="AQ83" i="59"/>
  <c r="AN132" i="59"/>
  <c r="AH136" i="59"/>
  <c r="AR136" i="59"/>
  <c r="AH140" i="59"/>
  <c r="AR140" i="59"/>
  <c r="AH144" i="59"/>
  <c r="AR144" i="59"/>
  <c r="AH148" i="59"/>
  <c r="AR148" i="59"/>
  <c r="AH152" i="59"/>
  <c r="AR152" i="59"/>
  <c r="AH156" i="59"/>
  <c r="AR156" i="59"/>
  <c r="AH160" i="59"/>
  <c r="AR160" i="59"/>
  <c r="AH164" i="59"/>
  <c r="AR164" i="59"/>
  <c r="AR172" i="59"/>
  <c r="AH172" i="59"/>
  <c r="AH170" i="59"/>
  <c r="AR170" i="59"/>
  <c r="AG178" i="59"/>
  <c r="AQ178" i="59"/>
  <c r="AS188" i="59"/>
  <c r="AI188" i="59"/>
  <c r="AT195" i="59"/>
  <c r="AJ195" i="59"/>
  <c r="AS204" i="59"/>
  <c r="AI204" i="59"/>
  <c r="AT211" i="59"/>
  <c r="AJ211" i="59"/>
  <c r="AT219" i="59"/>
  <c r="AJ219" i="59"/>
  <c r="AH110" i="59"/>
  <c r="AR110" i="59"/>
  <c r="AS110" i="59"/>
  <c r="AI110" i="59"/>
  <c r="AJ111" i="59"/>
  <c r="AT111" i="59"/>
  <c r="AS111" i="59"/>
  <c r="AI111" i="59"/>
  <c r="AR171" i="59"/>
  <c r="AH171" i="59"/>
  <c r="AT188" i="59"/>
  <c r="AJ188" i="59"/>
  <c r="AT204" i="59"/>
  <c r="AJ204" i="59"/>
  <c r="AG118" i="59"/>
  <c r="AQ118" i="59"/>
  <c r="AT118" i="59"/>
  <c r="AJ118" i="59"/>
  <c r="AG119" i="59"/>
  <c r="AQ119" i="59"/>
  <c r="AJ134" i="59"/>
  <c r="AT134" i="59"/>
  <c r="AR175" i="59"/>
  <c r="AH175" i="59"/>
  <c r="AS181" i="59"/>
  <c r="AI181" i="59"/>
  <c r="AJ189" i="59"/>
  <c r="AT189" i="59"/>
  <c r="AR193" i="59"/>
  <c r="AH193" i="59"/>
  <c r="AS197" i="59"/>
  <c r="AI197" i="59"/>
  <c r="AJ205" i="59"/>
  <c r="AT205" i="59"/>
  <c r="AR209" i="59"/>
  <c r="AH209" i="59"/>
  <c r="AG189" i="59"/>
  <c r="AQ189" i="59"/>
  <c r="AG205" i="59"/>
  <c r="AQ205" i="59"/>
  <c r="AS217" i="59"/>
  <c r="AI217" i="59"/>
  <c r="AT222" i="59"/>
  <c r="AJ222" i="59"/>
  <c r="AT226" i="59"/>
  <c r="AJ226" i="59"/>
  <c r="AT230" i="59"/>
  <c r="AJ230" i="59"/>
  <c r="AT234" i="59"/>
  <c r="AJ234" i="59"/>
  <c r="AT238" i="59"/>
  <c r="AJ238" i="59"/>
  <c r="AT242" i="59"/>
  <c r="AJ242" i="59"/>
  <c r="AT246" i="59"/>
  <c r="AJ246" i="59"/>
  <c r="AT254" i="59"/>
  <c r="AJ254" i="59"/>
  <c r="AN179" i="59"/>
  <c r="AT212" i="59"/>
  <c r="AJ212" i="59"/>
  <c r="AG216" i="59"/>
  <c r="AQ216" i="59"/>
  <c r="AJ223" i="59"/>
  <c r="AT223" i="59"/>
  <c r="AR239" i="59"/>
  <c r="AH239" i="59"/>
  <c r="AT264" i="59"/>
  <c r="AJ264" i="59"/>
  <c r="AT272" i="59"/>
  <c r="AJ272" i="59"/>
  <c r="AJ167" i="59"/>
  <c r="AT167" i="59"/>
  <c r="AS167" i="59"/>
  <c r="AI167" i="59"/>
  <c r="AG213" i="59"/>
  <c r="AQ213" i="59"/>
  <c r="AR227" i="59"/>
  <c r="AH227" i="59"/>
  <c r="AR243" i="59"/>
  <c r="AH243" i="59"/>
  <c r="AS247" i="59"/>
  <c r="AI247" i="59"/>
  <c r="AS255" i="59"/>
  <c r="AI255" i="59"/>
  <c r="AR283" i="59"/>
  <c r="AH283" i="59"/>
  <c r="AR291" i="59"/>
  <c r="AH291" i="59"/>
  <c r="AR299" i="59"/>
  <c r="AH299" i="59"/>
  <c r="AR307" i="59"/>
  <c r="AH307" i="59"/>
  <c r="AR315" i="59"/>
  <c r="AH315" i="59"/>
  <c r="AR323" i="59"/>
  <c r="AH323" i="59"/>
  <c r="AR331" i="59"/>
  <c r="AH331" i="59"/>
  <c r="AR339" i="59"/>
  <c r="AH339" i="59"/>
  <c r="AR347" i="59"/>
  <c r="AH347" i="59"/>
  <c r="AI267" i="59"/>
  <c r="AS267" i="59"/>
  <c r="AI271" i="59"/>
  <c r="AS271" i="59"/>
  <c r="AI275" i="59"/>
  <c r="AS275" i="59"/>
  <c r="AR356" i="59"/>
  <c r="AH356" i="59"/>
  <c r="AT358" i="59"/>
  <c r="AJ358" i="59"/>
  <c r="AG364" i="59"/>
  <c r="AQ364" i="59"/>
  <c r="AH166" i="59"/>
  <c r="AR166" i="59"/>
  <c r="AS166" i="59"/>
  <c r="AI166" i="59"/>
  <c r="AR364" i="59"/>
  <c r="AH364" i="59"/>
  <c r="AI365" i="59"/>
  <c r="AS365" i="59"/>
  <c r="AI373" i="59"/>
  <c r="AS373" i="59"/>
  <c r="AI381" i="59"/>
  <c r="AS381" i="59"/>
  <c r="AI389" i="59"/>
  <c r="AS389" i="59"/>
  <c r="AI397" i="59"/>
  <c r="AS397" i="59"/>
  <c r="AI405" i="59"/>
  <c r="AS405" i="59"/>
  <c r="AI413" i="59"/>
  <c r="AS413" i="59"/>
  <c r="AI421" i="59"/>
  <c r="AS421" i="59"/>
  <c r="AS368" i="59"/>
  <c r="AI368" i="59"/>
  <c r="AS384" i="59"/>
  <c r="AI384" i="59"/>
  <c r="AJ416" i="59"/>
  <c r="AT416" i="59"/>
  <c r="AT457" i="59"/>
  <c r="AJ457" i="59"/>
  <c r="AR463" i="59"/>
  <c r="AH463" i="59"/>
  <c r="AS466" i="59"/>
  <c r="AI466" i="59"/>
  <c r="AT473" i="59"/>
  <c r="AJ473" i="59"/>
  <c r="AR479" i="59"/>
  <c r="AH479" i="59"/>
  <c r="AS482" i="59"/>
  <c r="AI482" i="59"/>
  <c r="AT489" i="59"/>
  <c r="AJ489" i="59"/>
  <c r="AR495" i="59"/>
  <c r="AH495" i="59"/>
  <c r="AS498" i="59"/>
  <c r="AI498" i="59"/>
  <c r="AJ270" i="59"/>
  <c r="AT270" i="59"/>
  <c r="AJ274" i="59"/>
  <c r="AT274" i="59"/>
  <c r="AR380" i="59"/>
  <c r="AH380" i="59"/>
  <c r="AR396" i="59"/>
  <c r="AH396" i="59"/>
  <c r="AQ491" i="59"/>
  <c r="AG491" i="59"/>
  <c r="AG363" i="59"/>
  <c r="AQ363" i="59"/>
  <c r="AJ363" i="59"/>
  <c r="AT363" i="59"/>
  <c r="AS372" i="59"/>
  <c r="AI372" i="59"/>
  <c r="AS388" i="59"/>
  <c r="AI388" i="59"/>
  <c r="AS404" i="59"/>
  <c r="AI404" i="59"/>
  <c r="AR420" i="59"/>
  <c r="AH420" i="59"/>
  <c r="AS424" i="59"/>
  <c r="AI424" i="59"/>
  <c r="AS432" i="59"/>
  <c r="AI432" i="59"/>
  <c r="AS440" i="59"/>
  <c r="AI440" i="59"/>
  <c r="AS467" i="59"/>
  <c r="AI467" i="59"/>
  <c r="AS483" i="59"/>
  <c r="AI483" i="59"/>
  <c r="AI499" i="59"/>
  <c r="AS499" i="59"/>
  <c r="AJ266" i="59"/>
  <c r="AT266" i="59"/>
  <c r="AT428" i="59"/>
  <c r="AJ428" i="59"/>
  <c r="AJ376" i="59"/>
  <c r="AT376" i="59"/>
  <c r="AS408" i="59"/>
  <c r="AI408" i="59"/>
  <c r="AR425" i="59"/>
  <c r="AH425" i="59"/>
  <c r="AS433" i="59"/>
  <c r="AI433" i="59"/>
  <c r="AI441" i="59"/>
  <c r="AS441" i="59"/>
  <c r="AN441" i="59"/>
  <c r="AI456" i="59"/>
  <c r="AS456" i="59"/>
  <c r="AI460" i="59"/>
  <c r="AS460" i="59"/>
  <c r="AN465" i="59"/>
  <c r="AJ467" i="59"/>
  <c r="AT467" i="59"/>
  <c r="AN473" i="59"/>
  <c r="AJ475" i="59"/>
  <c r="AT475" i="59"/>
  <c r="AN481" i="59"/>
  <c r="AJ483" i="59"/>
  <c r="AT483" i="59"/>
  <c r="AH485" i="59"/>
  <c r="AR485" i="59"/>
  <c r="AI492" i="59"/>
  <c r="AS492" i="59"/>
  <c r="AH497" i="59"/>
  <c r="AR497" i="59"/>
  <c r="AQ459" i="59"/>
  <c r="AG459" i="59"/>
  <c r="N5" i="59" l="1"/>
  <c r="M4" i="59" s="1"/>
  <c r="AO4" i="59"/>
  <c r="AP4" i="59"/>
  <c r="U4" i="59"/>
  <c r="V4" i="59"/>
  <c r="AE4" i="59"/>
  <c r="AE5" i="59" s="1" a="1"/>
  <c r="AE5" i="59" s="1"/>
  <c r="AF4" i="59"/>
  <c r="AL5" i="59"/>
  <c r="AV4" i="59"/>
  <c r="AU4" i="59"/>
  <c r="AT4" i="59"/>
  <c r="AS4" i="59"/>
  <c r="AR4" i="59"/>
  <c r="AQ4" i="59"/>
  <c r="AN4" i="59"/>
  <c r="AM4" i="59"/>
  <c r="AL4" i="59"/>
  <c r="AK4" i="59"/>
  <c r="AK5" i="59" s="1"/>
  <c r="AJ4" i="59"/>
  <c r="AI4" i="59"/>
  <c r="AH4" i="59"/>
  <c r="AG4" i="59"/>
  <c r="AD4" i="59"/>
  <c r="AC4" i="59"/>
  <c r="AB4" i="59"/>
  <c r="AA4" i="59"/>
  <c r="Z4" i="59"/>
  <c r="Y4" i="59"/>
  <c r="X4" i="59"/>
  <c r="W4" i="59"/>
  <c r="T4" i="59"/>
  <c r="S4" i="59"/>
  <c r="R4" i="59"/>
  <c r="Q4" i="59"/>
  <c r="P4" i="59"/>
  <c r="O4" i="59"/>
  <c r="C4" i="28"/>
  <c r="B337" i="59" l="1"/>
  <c r="C498" i="59"/>
  <c r="S498" i="59" s="1"/>
  <c r="B474" i="59"/>
  <c r="B457" i="59"/>
  <c r="B501" i="59"/>
  <c r="C495" i="59"/>
  <c r="S495" i="59" s="1"/>
  <c r="C487" i="59"/>
  <c r="S487" i="59" s="1"/>
  <c r="C460" i="59"/>
  <c r="S460" i="59" s="1"/>
  <c r="C459" i="59"/>
  <c r="S459" i="59" s="1"/>
  <c r="C408" i="59"/>
  <c r="S408" i="59" s="1"/>
  <c r="B485" i="59"/>
  <c r="C469" i="59"/>
  <c r="S469" i="59" s="1"/>
  <c r="C318" i="59"/>
  <c r="S318" i="59" s="1"/>
  <c r="C392" i="59"/>
  <c r="S392" i="59" s="1"/>
  <c r="C330" i="59"/>
  <c r="S330" i="59" s="1"/>
  <c r="C309" i="59"/>
  <c r="S309" i="59" s="1"/>
  <c r="C286" i="59"/>
  <c r="S286" i="59" s="1"/>
  <c r="C383" i="59"/>
  <c r="S383" i="59" s="1"/>
  <c r="C384" i="59"/>
  <c r="S384" i="59" s="1"/>
  <c r="B272" i="59"/>
  <c r="C292" i="59"/>
  <c r="S292" i="59" s="1"/>
  <c r="C276" i="59"/>
  <c r="S276" i="59" s="1"/>
  <c r="C242" i="59"/>
  <c r="S242" i="59" s="1"/>
  <c r="C209" i="59"/>
  <c r="S209" i="59" s="1"/>
  <c r="C300" i="59"/>
  <c r="S300" i="59" s="1"/>
  <c r="C275" i="59"/>
  <c r="S275" i="59" s="1"/>
  <c r="C218" i="59"/>
  <c r="S218" i="59" s="1"/>
  <c r="C234" i="59"/>
  <c r="S234" i="59" s="1"/>
  <c r="C182" i="59"/>
  <c r="S182" i="59" s="1"/>
  <c r="C101" i="59"/>
  <c r="S101" i="59" s="1"/>
  <c r="C148" i="59"/>
  <c r="S148" i="59" s="1"/>
  <c r="B139" i="59"/>
  <c r="C52" i="59"/>
  <c r="S52" i="59" s="1"/>
  <c r="B48" i="59"/>
  <c r="C95" i="59"/>
  <c r="S95" i="59" s="1"/>
  <c r="C158" i="59"/>
  <c r="S158" i="59" s="1"/>
  <c r="C122" i="59"/>
  <c r="S122" i="59" s="1"/>
  <c r="B219" i="59"/>
  <c r="B211" i="59"/>
  <c r="B203" i="59"/>
  <c r="B187" i="59"/>
  <c r="B179" i="59"/>
  <c r="B171" i="59"/>
  <c r="B163" i="59"/>
  <c r="C94" i="59"/>
  <c r="S94" i="59" s="1"/>
  <c r="C66" i="59"/>
  <c r="S66" i="59" s="1"/>
  <c r="C61" i="59"/>
  <c r="S61" i="59" s="1"/>
  <c r="B49" i="59"/>
  <c r="C45" i="59"/>
  <c r="S45" i="59" s="1"/>
  <c r="C115" i="59"/>
  <c r="S115" i="59" s="1"/>
  <c r="C83" i="59"/>
  <c r="S83" i="59" s="1"/>
  <c r="C57" i="59"/>
  <c r="S57" i="59" s="1"/>
  <c r="B56" i="59"/>
  <c r="C63" i="59"/>
  <c r="S63" i="59" s="1"/>
  <c r="C35" i="59"/>
  <c r="S35" i="59" s="1"/>
  <c r="B29" i="59"/>
  <c r="C11" i="59"/>
  <c r="S11" i="59" s="1"/>
  <c r="C10" i="59"/>
  <c r="S10" i="59" s="1"/>
  <c r="C24" i="59"/>
  <c r="S24" i="59" s="1"/>
  <c r="B13" i="59"/>
  <c r="B50" i="59"/>
  <c r="C34" i="59"/>
  <c r="S34" i="59" s="1"/>
  <c r="B26" i="59"/>
  <c r="C22" i="59"/>
  <c r="S22" i="59" s="1"/>
  <c r="C16" i="59"/>
  <c r="S16" i="59" s="1"/>
  <c r="C8" i="59"/>
  <c r="S8" i="59" s="1"/>
  <c r="C14" i="59"/>
  <c r="S14" i="59" s="1"/>
  <c r="C26" i="59"/>
  <c r="S26" i="59" s="1"/>
  <c r="C18" i="59"/>
  <c r="S18" i="59" s="1"/>
  <c r="C127" i="59"/>
  <c r="S127" i="59" s="1"/>
  <c r="B73" i="59"/>
  <c r="B34" i="59"/>
  <c r="C38" i="59"/>
  <c r="S38" i="59" s="1"/>
  <c r="B54" i="59"/>
  <c r="B62" i="59"/>
  <c r="B46" i="59"/>
  <c r="C85" i="59"/>
  <c r="S85" i="59" s="1"/>
  <c r="C151" i="59"/>
  <c r="S151" i="59" s="1"/>
  <c r="C132" i="59"/>
  <c r="S132" i="59" s="1"/>
  <c r="C140" i="59"/>
  <c r="S140" i="59" s="1"/>
  <c r="C153" i="59"/>
  <c r="S153" i="59" s="1"/>
  <c r="C88" i="59"/>
  <c r="S88" i="59" s="1"/>
  <c r="C225" i="59"/>
  <c r="S225" i="59" s="1"/>
  <c r="C188" i="59"/>
  <c r="S188" i="59" s="1"/>
  <c r="B309" i="59"/>
  <c r="C193" i="59"/>
  <c r="S193" i="59" s="1"/>
  <c r="C220" i="59"/>
  <c r="S220" i="59" s="1"/>
  <c r="B310" i="59"/>
  <c r="C471" i="59"/>
  <c r="S471" i="59" s="1"/>
  <c r="C470" i="59"/>
  <c r="S470" i="59" s="1"/>
  <c r="Z5" i="59"/>
  <c r="U5" i="59"/>
  <c r="AO5" i="59" s="1"/>
  <c r="V5" i="59"/>
  <c r="AP5" i="59" s="1"/>
  <c r="Y5" i="59"/>
  <c r="AI5" i="59" s="1"/>
  <c r="AB5" i="59"/>
  <c r="AV5" i="59" s="1"/>
  <c r="T5" i="59"/>
  <c r="AN5" i="59" s="1"/>
  <c r="X5" i="59"/>
  <c r="AH5" i="59" s="1"/>
  <c r="AX5" i="59"/>
  <c r="C5" i="59" s="1"/>
  <c r="S5" i="59" s="1"/>
  <c r="C49" i="59"/>
  <c r="S49" i="59" s="1"/>
  <c r="C41" i="59"/>
  <c r="S41" i="59" s="1"/>
  <c r="B41" i="59"/>
  <c r="C53" i="59"/>
  <c r="S53" i="59" s="1"/>
  <c r="B53" i="59"/>
  <c r="W5" i="59"/>
  <c r="AG5" i="59" s="1"/>
  <c r="AA5" i="59"/>
  <c r="AU5" i="59" s="1"/>
  <c r="C7" i="59"/>
  <c r="S7" i="59" s="1"/>
  <c r="C12" i="59"/>
  <c r="S12" i="59" s="1"/>
  <c r="C15" i="59"/>
  <c r="S15" i="59" s="1"/>
  <c r="C19" i="59"/>
  <c r="S19" i="59" s="1"/>
  <c r="C20" i="59"/>
  <c r="S20" i="59" s="1"/>
  <c r="C23" i="59"/>
  <c r="S23" i="59" s="1"/>
  <c r="C27" i="59"/>
  <c r="S27" i="59" s="1"/>
  <c r="C28" i="59"/>
  <c r="S28" i="59" s="1"/>
  <c r="C31" i="59"/>
  <c r="S31" i="59" s="1"/>
  <c r="C32" i="59"/>
  <c r="S32" i="59" s="1"/>
  <c r="C36" i="59"/>
  <c r="S36" i="59" s="1"/>
  <c r="C39" i="59"/>
  <c r="S39" i="59" s="1"/>
  <c r="C40" i="59"/>
  <c r="S40" i="59" s="1"/>
  <c r="C44" i="59"/>
  <c r="S44" i="59" s="1"/>
  <c r="C47" i="59"/>
  <c r="S47" i="59" s="1"/>
  <c r="C48" i="59"/>
  <c r="S48" i="59" s="1"/>
  <c r="C51" i="59"/>
  <c r="S51" i="59" s="1"/>
  <c r="C55" i="59"/>
  <c r="S55" i="59" s="1"/>
  <c r="C56" i="59"/>
  <c r="S56" i="59" s="1"/>
  <c r="C59" i="59"/>
  <c r="S59" i="59" s="1"/>
  <c r="C60" i="59"/>
  <c r="S60" i="59" s="1"/>
  <c r="C64" i="59"/>
  <c r="S64" i="59" s="1"/>
  <c r="B71" i="59"/>
  <c r="B85" i="59"/>
  <c r="C70" i="59"/>
  <c r="S70" i="59" s="1"/>
  <c r="C78" i="59"/>
  <c r="S78" i="59" s="1"/>
  <c r="B9" i="59"/>
  <c r="B17" i="59"/>
  <c r="B37" i="59"/>
  <c r="B45" i="59"/>
  <c r="C46" i="59"/>
  <c r="S46" i="59" s="1"/>
  <c r="C54" i="59"/>
  <c r="S54" i="59" s="1"/>
  <c r="B61" i="59"/>
  <c r="C62" i="59"/>
  <c r="S62" i="59" s="1"/>
  <c r="B67" i="59"/>
  <c r="C81" i="59"/>
  <c r="S81" i="59" s="1"/>
  <c r="B8" i="59"/>
  <c r="B12" i="59"/>
  <c r="C13" i="59"/>
  <c r="S13" i="59" s="1"/>
  <c r="B20" i="59"/>
  <c r="B28" i="59"/>
  <c r="B32" i="59"/>
  <c r="B36" i="59"/>
  <c r="B40" i="59"/>
  <c r="B44" i="59"/>
  <c r="B60" i="59"/>
  <c r="B64" i="59"/>
  <c r="C65" i="59"/>
  <c r="S65" i="59" s="1"/>
  <c r="C74" i="59"/>
  <c r="S74" i="59" s="1"/>
  <c r="C75" i="59"/>
  <c r="S75" i="59" s="1"/>
  <c r="B86" i="59"/>
  <c r="C82" i="59"/>
  <c r="S82" i="59" s="1"/>
  <c r="C89" i="59"/>
  <c r="S89" i="59" s="1"/>
  <c r="C90" i="59"/>
  <c r="S90" i="59" s="1"/>
  <c r="C97" i="59"/>
  <c r="S97" i="59" s="1"/>
  <c r="C98" i="59"/>
  <c r="S98" i="59" s="1"/>
  <c r="C110" i="59"/>
  <c r="S110" i="59" s="1"/>
  <c r="B79" i="59"/>
  <c r="B87" i="59"/>
  <c r="C103" i="59"/>
  <c r="S103" i="59" s="1"/>
  <c r="C125" i="59"/>
  <c r="S125" i="59" s="1"/>
  <c r="B125" i="59"/>
  <c r="C102" i="59"/>
  <c r="S102" i="59" s="1"/>
  <c r="B109" i="59"/>
  <c r="B117" i="59"/>
  <c r="B123" i="59"/>
  <c r="C126" i="59"/>
  <c r="S126" i="59" s="1"/>
  <c r="B91" i="59"/>
  <c r="C99" i="59"/>
  <c r="S99" i="59" s="1"/>
  <c r="B101" i="59"/>
  <c r="B111" i="59"/>
  <c r="B119" i="59"/>
  <c r="B131" i="59"/>
  <c r="B135" i="59"/>
  <c r="B147" i="59"/>
  <c r="B155" i="59"/>
  <c r="C106" i="59"/>
  <c r="S106" i="59" s="1"/>
  <c r="C111" i="59"/>
  <c r="S111" i="59" s="1"/>
  <c r="C114" i="59"/>
  <c r="S114" i="59" s="1"/>
  <c r="C119" i="59"/>
  <c r="S119" i="59" s="1"/>
  <c r="C130" i="59"/>
  <c r="S130" i="59" s="1"/>
  <c r="C135" i="59"/>
  <c r="S135" i="59" s="1"/>
  <c r="C138" i="59"/>
  <c r="S138" i="59" s="1"/>
  <c r="C146" i="59"/>
  <c r="S146" i="59" s="1"/>
  <c r="C154" i="59"/>
  <c r="S154" i="59" s="1"/>
  <c r="C133" i="59"/>
  <c r="S133" i="59" s="1"/>
  <c r="C134" i="59"/>
  <c r="S134" i="59" s="1"/>
  <c r="C141" i="59"/>
  <c r="S141" i="59" s="1"/>
  <c r="C142" i="59"/>
  <c r="S142" i="59" s="1"/>
  <c r="C149" i="59"/>
  <c r="S149" i="59" s="1"/>
  <c r="C150" i="59"/>
  <c r="S150" i="59" s="1"/>
  <c r="C178" i="59"/>
  <c r="S178" i="59" s="1"/>
  <c r="B188" i="59"/>
  <c r="C194" i="59"/>
  <c r="S194" i="59" s="1"/>
  <c r="B175" i="59"/>
  <c r="B181" i="59"/>
  <c r="C191" i="59"/>
  <c r="S191" i="59" s="1"/>
  <c r="C197" i="59"/>
  <c r="S197" i="59" s="1"/>
  <c r="C207" i="59"/>
  <c r="S207" i="59" s="1"/>
  <c r="B209" i="59"/>
  <c r="C186" i="59"/>
  <c r="S186" i="59" s="1"/>
  <c r="B213" i="59"/>
  <c r="C157" i="59"/>
  <c r="S157" i="59" s="1"/>
  <c r="C159" i="59"/>
  <c r="S159" i="59" s="1"/>
  <c r="C162" i="59"/>
  <c r="S162" i="59" s="1"/>
  <c r="C165" i="59"/>
  <c r="S165" i="59" s="1"/>
  <c r="B167" i="59"/>
  <c r="C170" i="59"/>
  <c r="S170" i="59" s="1"/>
  <c r="C173" i="59"/>
  <c r="S173" i="59" s="1"/>
  <c r="C183" i="59"/>
  <c r="S183" i="59" s="1"/>
  <c r="C189" i="59"/>
  <c r="S189" i="59" s="1"/>
  <c r="C199" i="59"/>
  <c r="S199" i="59" s="1"/>
  <c r="C205" i="59"/>
  <c r="S205" i="59" s="1"/>
  <c r="C243" i="59"/>
  <c r="S243" i="59" s="1"/>
  <c r="B243" i="59"/>
  <c r="B258" i="59"/>
  <c r="B215" i="59"/>
  <c r="C221" i="59"/>
  <c r="S221" i="59" s="1"/>
  <c r="B231" i="59"/>
  <c r="B274" i="59"/>
  <c r="B284" i="59"/>
  <c r="C210" i="59"/>
  <c r="S210" i="59" s="1"/>
  <c r="C226" i="59"/>
  <c r="S226" i="59" s="1"/>
  <c r="C235" i="59"/>
  <c r="S235" i="59" s="1"/>
  <c r="B286" i="59"/>
  <c r="B223" i="59"/>
  <c r="B225" i="59"/>
  <c r="C229" i="59"/>
  <c r="S229" i="59" s="1"/>
  <c r="B252" i="59"/>
  <c r="C265" i="59"/>
  <c r="S265" i="59" s="1"/>
  <c r="B265" i="59"/>
  <c r="C310" i="59"/>
  <c r="S310" i="59" s="1"/>
  <c r="C329" i="59"/>
  <c r="S329" i="59" s="1"/>
  <c r="C338" i="59"/>
  <c r="S338" i="59" s="1"/>
  <c r="B331" i="59"/>
  <c r="B428" i="59"/>
  <c r="B426" i="59"/>
  <c r="C263" i="59"/>
  <c r="S263" i="59" s="1"/>
  <c r="C279" i="59"/>
  <c r="S279" i="59" s="1"/>
  <c r="B339" i="59"/>
  <c r="B353" i="59"/>
  <c r="C174" i="59"/>
  <c r="S174" i="59" s="1"/>
  <c r="C190" i="59"/>
  <c r="S190" i="59" s="1"/>
  <c r="C198" i="59"/>
  <c r="S198" i="59" s="1"/>
  <c r="C206" i="59"/>
  <c r="S206" i="59" s="1"/>
  <c r="C214" i="59"/>
  <c r="S214" i="59" s="1"/>
  <c r="C222" i="59"/>
  <c r="S222" i="59" s="1"/>
  <c r="C230" i="59"/>
  <c r="S230" i="59" s="1"/>
  <c r="C238" i="59"/>
  <c r="S238" i="59" s="1"/>
  <c r="C239" i="59"/>
  <c r="S239" i="59" s="1"/>
  <c r="C246" i="59"/>
  <c r="S246" i="59" s="1"/>
  <c r="C247" i="59"/>
  <c r="S247" i="59" s="1"/>
  <c r="C250" i="59"/>
  <c r="S250" i="59" s="1"/>
  <c r="C266" i="59"/>
  <c r="S266" i="59" s="1"/>
  <c r="C282" i="59"/>
  <c r="S282" i="59" s="1"/>
  <c r="C291" i="59"/>
  <c r="S291" i="59" s="1"/>
  <c r="C327" i="59"/>
  <c r="S327" i="59" s="1"/>
  <c r="C363" i="59"/>
  <c r="S363" i="59" s="1"/>
  <c r="B363" i="59"/>
  <c r="B345" i="59"/>
  <c r="B195" i="59"/>
  <c r="B227" i="59"/>
  <c r="C255" i="59"/>
  <c r="S255" i="59" s="1"/>
  <c r="C271" i="59"/>
  <c r="S271" i="59" s="1"/>
  <c r="C299" i="59"/>
  <c r="S299" i="59" s="1"/>
  <c r="C321" i="59"/>
  <c r="S321" i="59" s="1"/>
  <c r="C308" i="59"/>
  <c r="S308" i="59" s="1"/>
  <c r="B319" i="59"/>
  <c r="B351" i="59"/>
  <c r="C379" i="59"/>
  <c r="S379" i="59" s="1"/>
  <c r="C388" i="59"/>
  <c r="S388" i="59" s="1"/>
  <c r="B411" i="59"/>
  <c r="C259" i="59"/>
  <c r="S259" i="59" s="1"/>
  <c r="C267" i="59"/>
  <c r="S267" i="59" s="1"/>
  <c r="C283" i="59"/>
  <c r="S283" i="59" s="1"/>
  <c r="C322" i="59"/>
  <c r="S322" i="59" s="1"/>
  <c r="B343" i="59"/>
  <c r="C354" i="59"/>
  <c r="S354" i="59" s="1"/>
  <c r="C440" i="59"/>
  <c r="S440" i="59" s="1"/>
  <c r="C437" i="59"/>
  <c r="S437" i="59" s="1"/>
  <c r="B434" i="59"/>
  <c r="B447" i="59"/>
  <c r="B455" i="59"/>
  <c r="B248" i="59"/>
  <c r="B256" i="59"/>
  <c r="B264" i="59"/>
  <c r="B280" i="59"/>
  <c r="C287" i="59"/>
  <c r="S287" i="59" s="1"/>
  <c r="C288" i="59"/>
  <c r="S288" i="59" s="1"/>
  <c r="B288" i="59"/>
  <c r="C295" i="59"/>
  <c r="S295" i="59" s="1"/>
  <c r="C296" i="59"/>
  <c r="S296" i="59" s="1"/>
  <c r="C303" i="59"/>
  <c r="S303" i="59" s="1"/>
  <c r="C304" i="59"/>
  <c r="S304" i="59" s="1"/>
  <c r="C311" i="59"/>
  <c r="S311" i="59" s="1"/>
  <c r="C312" i="59"/>
  <c r="S312" i="59" s="1"/>
  <c r="C315" i="59"/>
  <c r="S315" i="59" s="1"/>
  <c r="C337" i="59"/>
  <c r="S337" i="59" s="1"/>
  <c r="C346" i="59"/>
  <c r="S346" i="59" s="1"/>
  <c r="B347" i="59"/>
  <c r="B368" i="59"/>
  <c r="B364" i="59"/>
  <c r="B370" i="59"/>
  <c r="C380" i="59"/>
  <c r="S380" i="59" s="1"/>
  <c r="B443" i="59"/>
  <c r="C403" i="59"/>
  <c r="S403" i="59" s="1"/>
  <c r="C412" i="59"/>
  <c r="S412" i="59" s="1"/>
  <c r="C433" i="59"/>
  <c r="S433" i="59" s="1"/>
  <c r="C371" i="59"/>
  <c r="S371" i="59" s="1"/>
  <c r="C395" i="59"/>
  <c r="S395" i="59" s="1"/>
  <c r="B395" i="59"/>
  <c r="C404" i="59"/>
  <c r="S404" i="59" s="1"/>
  <c r="C424" i="59"/>
  <c r="S424" i="59" s="1"/>
  <c r="B422" i="59"/>
  <c r="C429" i="59"/>
  <c r="S429" i="59" s="1"/>
  <c r="C326" i="59"/>
  <c r="S326" i="59" s="1"/>
  <c r="C331" i="59"/>
  <c r="S331" i="59" s="1"/>
  <c r="C334" i="59"/>
  <c r="S334" i="59" s="1"/>
  <c r="C339" i="59"/>
  <c r="S339" i="59" s="1"/>
  <c r="C342" i="59"/>
  <c r="S342" i="59" s="1"/>
  <c r="C347" i="59"/>
  <c r="S347" i="59" s="1"/>
  <c r="C350" i="59"/>
  <c r="S350" i="59" s="1"/>
  <c r="B360" i="59"/>
  <c r="C362" i="59"/>
  <c r="S362" i="59" s="1"/>
  <c r="B362" i="59"/>
  <c r="C387" i="59"/>
  <c r="S387" i="59" s="1"/>
  <c r="C396" i="59"/>
  <c r="S396" i="59" s="1"/>
  <c r="B372" i="59"/>
  <c r="B417" i="59"/>
  <c r="C420" i="59"/>
  <c r="S420" i="59" s="1"/>
  <c r="B420" i="59"/>
  <c r="C425" i="59"/>
  <c r="S425" i="59" s="1"/>
  <c r="B459" i="59"/>
  <c r="C461" i="59"/>
  <c r="S461" i="59" s="1"/>
  <c r="B491" i="59"/>
  <c r="B481" i="59"/>
  <c r="C359" i="59"/>
  <c r="S359" i="59" s="1"/>
  <c r="C367" i="59"/>
  <c r="S367" i="59" s="1"/>
  <c r="C372" i="59"/>
  <c r="S372" i="59" s="1"/>
  <c r="C375" i="59"/>
  <c r="S375" i="59" s="1"/>
  <c r="C376" i="59"/>
  <c r="S376" i="59" s="1"/>
  <c r="C391" i="59"/>
  <c r="S391" i="59" s="1"/>
  <c r="C399" i="59"/>
  <c r="S399" i="59" s="1"/>
  <c r="C400" i="59"/>
  <c r="S400" i="59" s="1"/>
  <c r="C407" i="59"/>
  <c r="S407" i="59" s="1"/>
  <c r="C415" i="59"/>
  <c r="S415" i="59" s="1"/>
  <c r="C416" i="59"/>
  <c r="S416" i="59" s="1"/>
  <c r="C421" i="59"/>
  <c r="S421" i="59" s="1"/>
  <c r="C432" i="59"/>
  <c r="S432" i="59" s="1"/>
  <c r="C435" i="59"/>
  <c r="S435" i="59" s="1"/>
  <c r="C445" i="59"/>
  <c r="S445" i="59" s="1"/>
  <c r="C448" i="59"/>
  <c r="S448" i="59" s="1"/>
  <c r="C451" i="59"/>
  <c r="S451" i="59" s="1"/>
  <c r="C453" i="59"/>
  <c r="S453" i="59" s="1"/>
  <c r="C456" i="59"/>
  <c r="S456" i="59" s="1"/>
  <c r="C422" i="59"/>
  <c r="S422" i="59" s="1"/>
  <c r="C426" i="59"/>
  <c r="S426" i="59" s="1"/>
  <c r="C434" i="59"/>
  <c r="S434" i="59" s="1"/>
  <c r="C436" i="59"/>
  <c r="S436" i="59" s="1"/>
  <c r="C444" i="59"/>
  <c r="S444" i="59" s="1"/>
  <c r="C447" i="59"/>
  <c r="S447" i="59" s="1"/>
  <c r="C452" i="59"/>
  <c r="S452" i="59" s="1"/>
  <c r="C457" i="59"/>
  <c r="S457" i="59" s="1"/>
  <c r="C468" i="59"/>
  <c r="S468" i="59" s="1"/>
  <c r="C480" i="59"/>
  <c r="S480" i="59" s="1"/>
  <c r="B441" i="59"/>
  <c r="B449" i="59"/>
  <c r="B477" i="59"/>
  <c r="B479" i="59"/>
  <c r="C490" i="59"/>
  <c r="S490" i="59" s="1"/>
  <c r="B489" i="59"/>
  <c r="B503" i="59"/>
  <c r="C464" i="59"/>
  <c r="S464" i="59" s="1"/>
  <c r="C472" i="59"/>
  <c r="S472" i="59" s="1"/>
  <c r="C473" i="59"/>
  <c r="S473" i="59" s="1"/>
  <c r="C488" i="59"/>
  <c r="S488" i="59" s="1"/>
  <c r="C476" i="59"/>
  <c r="S476" i="59" s="1"/>
  <c r="C483" i="59"/>
  <c r="S483" i="59" s="1"/>
  <c r="C484" i="59"/>
  <c r="S484" i="59" s="1"/>
  <c r="C485" i="59"/>
  <c r="S485" i="59" s="1"/>
  <c r="C493" i="59"/>
  <c r="S493" i="59" s="1"/>
  <c r="C494" i="59"/>
  <c r="S494" i="59" s="1"/>
  <c r="C502" i="59"/>
  <c r="S502" i="59" s="1"/>
  <c r="B497" i="59"/>
  <c r="B499" i="59"/>
  <c r="C504" i="59"/>
  <c r="S504" i="59" s="1"/>
  <c r="B498" i="59"/>
  <c r="AM493" i="59" l="1"/>
  <c r="AW493" i="59"/>
  <c r="AM476" i="59"/>
  <c r="AW476" i="59"/>
  <c r="AM464" i="59"/>
  <c r="AW464" i="59"/>
  <c r="AM480" i="59"/>
  <c r="AW480" i="59"/>
  <c r="AM447" i="59"/>
  <c r="AW447" i="59"/>
  <c r="AM426" i="59"/>
  <c r="AW426" i="59"/>
  <c r="AM451" i="59"/>
  <c r="AW451" i="59"/>
  <c r="AM432" i="59"/>
  <c r="AW432" i="59"/>
  <c r="AM407" i="59"/>
  <c r="AW407" i="59"/>
  <c r="AM376" i="59"/>
  <c r="AW376" i="59"/>
  <c r="AM359" i="59"/>
  <c r="AW359" i="59"/>
  <c r="AM347" i="59"/>
  <c r="AW347" i="59"/>
  <c r="AM331" i="59"/>
  <c r="AW331" i="59"/>
  <c r="AM424" i="59"/>
  <c r="AW424" i="59"/>
  <c r="AM371" i="59"/>
  <c r="AW371" i="59"/>
  <c r="AM315" i="59"/>
  <c r="AW315" i="59"/>
  <c r="AM303" i="59"/>
  <c r="AZ303" i="59" s="1"/>
  <c r="AW303" i="59"/>
  <c r="AM288" i="59"/>
  <c r="AW288" i="59"/>
  <c r="AM259" i="59"/>
  <c r="AZ259" i="59" s="1"/>
  <c r="AW259" i="59"/>
  <c r="AM299" i="59"/>
  <c r="AW299" i="59"/>
  <c r="AM327" i="59"/>
  <c r="AZ327" i="59" s="1"/>
  <c r="AW327" i="59"/>
  <c r="AM250" i="59"/>
  <c r="AW250" i="59"/>
  <c r="AM238" i="59"/>
  <c r="AZ238" i="59" s="1"/>
  <c r="AW238" i="59"/>
  <c r="AM206" i="59"/>
  <c r="AW206" i="59"/>
  <c r="AM329" i="59"/>
  <c r="AZ329" i="59" s="1"/>
  <c r="AW329" i="59"/>
  <c r="AM205" i="59"/>
  <c r="AW205" i="59"/>
  <c r="AM173" i="59"/>
  <c r="AZ173" i="59" s="1"/>
  <c r="AW173" i="59"/>
  <c r="AM162" i="59"/>
  <c r="AW162" i="59"/>
  <c r="AM186" i="59"/>
  <c r="AZ186" i="59" s="1"/>
  <c r="AW186" i="59"/>
  <c r="AM191" i="59"/>
  <c r="AW191" i="59"/>
  <c r="AM142" i="59"/>
  <c r="AZ142" i="59" s="1"/>
  <c r="AW142" i="59"/>
  <c r="AM154" i="59"/>
  <c r="AW154" i="59"/>
  <c r="AM130" i="59"/>
  <c r="AZ130" i="59" s="1"/>
  <c r="AW130" i="59"/>
  <c r="AM106" i="59"/>
  <c r="AW106" i="59"/>
  <c r="AM99" i="59"/>
  <c r="AZ99" i="59" s="1"/>
  <c r="AW99" i="59"/>
  <c r="AM125" i="59"/>
  <c r="AW125" i="59"/>
  <c r="AM110" i="59"/>
  <c r="AZ110" i="59" s="1"/>
  <c r="AW110" i="59"/>
  <c r="AM89" i="59"/>
  <c r="AW89" i="59"/>
  <c r="AM74" i="59"/>
  <c r="AZ74" i="59" s="1"/>
  <c r="AW74" i="59"/>
  <c r="AM70" i="59"/>
  <c r="AW70" i="59"/>
  <c r="AM60" i="59"/>
  <c r="AZ60" i="59" s="1"/>
  <c r="AW60" i="59"/>
  <c r="AM51" i="59"/>
  <c r="AW51" i="59"/>
  <c r="AM40" i="59"/>
  <c r="AZ40" i="59" s="1"/>
  <c r="AW40" i="59"/>
  <c r="AM31" i="59"/>
  <c r="AW31" i="59"/>
  <c r="AM20" i="59"/>
  <c r="AZ20" i="59" s="1"/>
  <c r="AW20" i="59"/>
  <c r="AM7" i="59"/>
  <c r="AW7" i="59"/>
  <c r="AM53" i="59"/>
  <c r="AZ53" i="59" s="1"/>
  <c r="AW53" i="59"/>
  <c r="AM470" i="59"/>
  <c r="AW470" i="59"/>
  <c r="AM193" i="59"/>
  <c r="AZ193" i="59" s="1"/>
  <c r="AW193" i="59"/>
  <c r="AM88" i="59"/>
  <c r="AW88" i="59"/>
  <c r="AM151" i="59"/>
  <c r="AZ151" i="59" s="1"/>
  <c r="AW151" i="59"/>
  <c r="AM127" i="59"/>
  <c r="AW127" i="59"/>
  <c r="AM8" i="59"/>
  <c r="AZ8" i="59" s="1"/>
  <c r="AW8" i="59"/>
  <c r="AM34" i="59"/>
  <c r="AW34" i="59"/>
  <c r="AM10" i="59"/>
  <c r="AZ10" i="59" s="1"/>
  <c r="AW10" i="59"/>
  <c r="AM63" i="59"/>
  <c r="AW63" i="59"/>
  <c r="AM115" i="59"/>
  <c r="AZ115" i="59" s="1"/>
  <c r="AW115" i="59"/>
  <c r="AM66" i="59"/>
  <c r="AW66" i="59"/>
  <c r="AM101" i="59"/>
  <c r="AZ101" i="59" s="1"/>
  <c r="AW101" i="59"/>
  <c r="AM275" i="59"/>
  <c r="AW275" i="59"/>
  <c r="AM276" i="59"/>
  <c r="AZ276" i="59" s="1"/>
  <c r="AW276" i="59"/>
  <c r="AM383" i="59"/>
  <c r="AW383" i="59"/>
  <c r="AM392" i="59"/>
  <c r="AZ392" i="59" s="1"/>
  <c r="AW392" i="59"/>
  <c r="AM408" i="59"/>
  <c r="AW408" i="59"/>
  <c r="AW495" i="59"/>
  <c r="AM495" i="59"/>
  <c r="AM498" i="59"/>
  <c r="AW498" i="59"/>
  <c r="AM485" i="59"/>
  <c r="AZ485" i="59" s="1"/>
  <c r="AW485" i="59"/>
  <c r="AM488" i="59"/>
  <c r="AW488" i="59"/>
  <c r="AM468" i="59"/>
  <c r="AZ468" i="59" s="1"/>
  <c r="AW468" i="59"/>
  <c r="AM444" i="59"/>
  <c r="AW444" i="59"/>
  <c r="AM422" i="59"/>
  <c r="AZ422" i="59" s="1"/>
  <c r="AW422" i="59"/>
  <c r="AW448" i="59"/>
  <c r="AM448" i="59"/>
  <c r="AM421" i="59"/>
  <c r="AZ421" i="59" s="1"/>
  <c r="AW421" i="59"/>
  <c r="AM400" i="59"/>
  <c r="AW400" i="59"/>
  <c r="AM375" i="59"/>
  <c r="AZ375" i="59" s="1"/>
  <c r="AW375" i="59"/>
  <c r="AM425" i="59"/>
  <c r="AW425" i="59"/>
  <c r="AM362" i="59"/>
  <c r="AZ362" i="59" s="1"/>
  <c r="AW362" i="59"/>
  <c r="AM342" i="59"/>
  <c r="AW342" i="59"/>
  <c r="AM326" i="59"/>
  <c r="AZ326" i="59" s="1"/>
  <c r="AW326" i="59"/>
  <c r="AM404" i="59"/>
  <c r="AW404" i="59"/>
  <c r="AM433" i="59"/>
  <c r="AZ433" i="59" s="1"/>
  <c r="AW433" i="59"/>
  <c r="AW380" i="59"/>
  <c r="AM380" i="59"/>
  <c r="AM312" i="59"/>
  <c r="AZ312" i="59" s="1"/>
  <c r="AW312" i="59"/>
  <c r="AM296" i="59"/>
  <c r="AW296" i="59"/>
  <c r="AM287" i="59"/>
  <c r="AZ287" i="59" s="1"/>
  <c r="AW287" i="59"/>
  <c r="AM437" i="59"/>
  <c r="AW437" i="59"/>
  <c r="AM322" i="59"/>
  <c r="AZ322" i="59" s="1"/>
  <c r="AW322" i="59"/>
  <c r="AM271" i="59"/>
  <c r="AW271" i="59"/>
  <c r="AM291" i="59"/>
  <c r="AZ291" i="59" s="1"/>
  <c r="AW291" i="59"/>
  <c r="AM247" i="59"/>
  <c r="AW247" i="59"/>
  <c r="AM230" i="59"/>
  <c r="AZ230" i="59" s="1"/>
  <c r="AW230" i="59"/>
  <c r="AM198" i="59"/>
  <c r="AW198" i="59"/>
  <c r="AM310" i="59"/>
  <c r="AZ310" i="59" s="1"/>
  <c r="AW310" i="59"/>
  <c r="AM229" i="59"/>
  <c r="AW229" i="59"/>
  <c r="AM235" i="59"/>
  <c r="AZ235" i="59" s="1"/>
  <c r="AW235" i="59"/>
  <c r="AM199" i="59"/>
  <c r="AW199" i="59"/>
  <c r="AM170" i="59"/>
  <c r="AZ170" i="59" s="1"/>
  <c r="AW170" i="59"/>
  <c r="AM159" i="59"/>
  <c r="AW159" i="59"/>
  <c r="AM178" i="59"/>
  <c r="AZ178" i="59" s="1"/>
  <c r="AW178" i="59"/>
  <c r="AM141" i="59"/>
  <c r="AW141" i="59"/>
  <c r="AM146" i="59"/>
  <c r="AZ146" i="59" s="1"/>
  <c r="AW146" i="59"/>
  <c r="AM119" i="59"/>
  <c r="AW119" i="59"/>
  <c r="AM103" i="59"/>
  <c r="AZ103" i="59" s="1"/>
  <c r="AW103" i="59"/>
  <c r="AM98" i="59"/>
  <c r="AW98" i="59"/>
  <c r="AM82" i="59"/>
  <c r="AZ82" i="59" s="1"/>
  <c r="AW82" i="59"/>
  <c r="AM65" i="59"/>
  <c r="AW65" i="59"/>
  <c r="AM81" i="59"/>
  <c r="AZ81" i="59" s="1"/>
  <c r="AW81" i="59"/>
  <c r="AM54" i="59"/>
  <c r="AW54" i="59"/>
  <c r="AM59" i="59"/>
  <c r="AZ59" i="59" s="1"/>
  <c r="AW59" i="59"/>
  <c r="AM48" i="59"/>
  <c r="AW48" i="59"/>
  <c r="AM39" i="59"/>
  <c r="AZ39" i="59" s="1"/>
  <c r="AW39" i="59"/>
  <c r="AM28" i="59"/>
  <c r="AW28" i="59"/>
  <c r="AM19" i="59"/>
  <c r="AZ19" i="59" s="1"/>
  <c r="AW19" i="59"/>
  <c r="AW471" i="59"/>
  <c r="AM471" i="59"/>
  <c r="AM153" i="59"/>
  <c r="AZ153" i="59" s="1"/>
  <c r="AW153" i="59"/>
  <c r="AM85" i="59"/>
  <c r="AW85" i="59"/>
  <c r="AM38" i="59"/>
  <c r="AZ38" i="59" s="1"/>
  <c r="AW38" i="59"/>
  <c r="AM18" i="59"/>
  <c r="AW18" i="59"/>
  <c r="AM16" i="59"/>
  <c r="AZ16" i="59" s="1"/>
  <c r="AW16" i="59"/>
  <c r="AM11" i="59"/>
  <c r="AW11" i="59"/>
  <c r="AM45" i="59"/>
  <c r="AZ45" i="59" s="1"/>
  <c r="AW45" i="59"/>
  <c r="AM94" i="59"/>
  <c r="AW94" i="59"/>
  <c r="AM122" i="59"/>
  <c r="AZ122" i="59" s="1"/>
  <c r="AW122" i="59"/>
  <c r="AM52" i="59"/>
  <c r="AW52" i="59"/>
  <c r="AM182" i="59"/>
  <c r="AZ182" i="59" s="1"/>
  <c r="AW182" i="59"/>
  <c r="AM300" i="59"/>
  <c r="AW300" i="59"/>
  <c r="AM292" i="59"/>
  <c r="AZ292" i="59" s="1"/>
  <c r="AW292" i="59"/>
  <c r="AM286" i="59"/>
  <c r="AW286" i="59"/>
  <c r="AM318" i="59"/>
  <c r="AZ318" i="59" s="1"/>
  <c r="AW318" i="59"/>
  <c r="AW459" i="59"/>
  <c r="AM459" i="59"/>
  <c r="AM502" i="59"/>
  <c r="AZ502" i="59" s="1"/>
  <c r="AW502" i="59"/>
  <c r="AM484" i="59"/>
  <c r="AW484" i="59"/>
  <c r="AM473" i="59"/>
  <c r="AZ473" i="59" s="1"/>
  <c r="AW473" i="59"/>
  <c r="AM457" i="59"/>
  <c r="AW457" i="59"/>
  <c r="AW436" i="59"/>
  <c r="AM436" i="59"/>
  <c r="AM456" i="59"/>
  <c r="AW456" i="59"/>
  <c r="AM445" i="59"/>
  <c r="AZ445" i="59" s="1"/>
  <c r="AW445" i="59"/>
  <c r="AM416" i="59"/>
  <c r="AW416" i="59"/>
  <c r="AM399" i="59"/>
  <c r="AZ399" i="59" s="1"/>
  <c r="AW399" i="59"/>
  <c r="AM372" i="59"/>
  <c r="AW372" i="59"/>
  <c r="AM396" i="59"/>
  <c r="AZ396" i="59" s="1"/>
  <c r="AW396" i="59"/>
  <c r="AM339" i="59"/>
  <c r="AW339" i="59"/>
  <c r="AM429" i="59"/>
  <c r="AZ429" i="59" s="1"/>
  <c r="AW429" i="59"/>
  <c r="AW412" i="59"/>
  <c r="AM412" i="59"/>
  <c r="AM346" i="59"/>
  <c r="AZ346" i="59" s="1"/>
  <c r="AW346" i="59"/>
  <c r="AM311" i="59"/>
  <c r="AW311" i="59"/>
  <c r="AM295" i="59"/>
  <c r="AZ295" i="59" s="1"/>
  <c r="AW295" i="59"/>
  <c r="AM440" i="59"/>
  <c r="AW440" i="59"/>
  <c r="AM283" i="59"/>
  <c r="AZ283" i="59" s="1"/>
  <c r="AW283" i="59"/>
  <c r="AM388" i="59"/>
  <c r="AW388" i="59"/>
  <c r="AM308" i="59"/>
  <c r="AZ308" i="59" s="1"/>
  <c r="AW308" i="59"/>
  <c r="AM255" i="59"/>
  <c r="AW255" i="59"/>
  <c r="AM282" i="59"/>
  <c r="AZ282" i="59" s="1"/>
  <c r="AW282" i="59"/>
  <c r="AM246" i="59"/>
  <c r="AW246" i="59"/>
  <c r="AM222" i="59"/>
  <c r="AZ222" i="59" s="1"/>
  <c r="AW222" i="59"/>
  <c r="AM190" i="59"/>
  <c r="AW190" i="59"/>
  <c r="AM279" i="59"/>
  <c r="AZ279" i="59" s="1"/>
  <c r="AW279" i="59"/>
  <c r="AM226" i="59"/>
  <c r="AW226" i="59"/>
  <c r="AM189" i="59"/>
  <c r="AZ189" i="59" s="1"/>
  <c r="AW189" i="59"/>
  <c r="AM157" i="59"/>
  <c r="AW157" i="59"/>
  <c r="AM207" i="59"/>
  <c r="AZ207" i="59" s="1"/>
  <c r="AW207" i="59"/>
  <c r="AM150" i="59"/>
  <c r="AW150" i="59"/>
  <c r="AM134" i="59"/>
  <c r="AZ134" i="59" s="1"/>
  <c r="AW134" i="59"/>
  <c r="AM138" i="59"/>
  <c r="AW138" i="59"/>
  <c r="AM114" i="59"/>
  <c r="AZ114" i="59" s="1"/>
  <c r="AW114" i="59"/>
  <c r="AM126" i="59"/>
  <c r="AW126" i="59"/>
  <c r="AM102" i="59"/>
  <c r="AZ102" i="59" s="1"/>
  <c r="AW102" i="59"/>
  <c r="AM97" i="59"/>
  <c r="AW97" i="59"/>
  <c r="AM13" i="59"/>
  <c r="AZ13" i="59" s="1"/>
  <c r="AW13" i="59"/>
  <c r="AM46" i="59"/>
  <c r="AW46" i="59"/>
  <c r="AM56" i="59"/>
  <c r="AZ56" i="59" s="1"/>
  <c r="AW56" i="59"/>
  <c r="AM47" i="59"/>
  <c r="AW47" i="59"/>
  <c r="AM36" i="59"/>
  <c r="AZ36" i="59" s="1"/>
  <c r="AW36" i="59"/>
  <c r="AM27" i="59"/>
  <c r="AW27" i="59"/>
  <c r="AM15" i="59"/>
  <c r="AZ15" i="59" s="1"/>
  <c r="AW15" i="59"/>
  <c r="AM41" i="59"/>
  <c r="AW41" i="59"/>
  <c r="AM188" i="59"/>
  <c r="AZ188" i="59" s="1"/>
  <c r="AW188" i="59"/>
  <c r="AM140" i="59"/>
  <c r="AW140" i="59"/>
  <c r="AM26" i="59"/>
  <c r="AZ26" i="59" s="1"/>
  <c r="AW26" i="59"/>
  <c r="AM22" i="59"/>
  <c r="AW22" i="59"/>
  <c r="AM57" i="59"/>
  <c r="AZ57" i="59" s="1"/>
  <c r="AW57" i="59"/>
  <c r="AM158" i="59"/>
  <c r="AW158" i="59"/>
  <c r="AM234" i="59"/>
  <c r="AZ234" i="59" s="1"/>
  <c r="AW234" i="59"/>
  <c r="AM209" i="59"/>
  <c r="AW209" i="59"/>
  <c r="AM309" i="59"/>
  <c r="AZ309" i="59" s="1"/>
  <c r="AW309" i="59"/>
  <c r="AM469" i="59"/>
  <c r="AW469" i="59"/>
  <c r="AM460" i="59"/>
  <c r="AZ460" i="59" s="1"/>
  <c r="AW460" i="59"/>
  <c r="AM504" i="59"/>
  <c r="AW504" i="59"/>
  <c r="AM494" i="59"/>
  <c r="AZ494" i="59" s="1"/>
  <c r="AW494" i="59"/>
  <c r="AM483" i="59"/>
  <c r="AW483" i="59"/>
  <c r="AM472" i="59"/>
  <c r="AZ472" i="59" s="1"/>
  <c r="AW472" i="59"/>
  <c r="AM490" i="59"/>
  <c r="AW490" i="59"/>
  <c r="AM452" i="59"/>
  <c r="AZ452" i="59" s="1"/>
  <c r="AW452" i="59"/>
  <c r="AM434" i="59"/>
  <c r="AW434" i="59"/>
  <c r="AW453" i="59"/>
  <c r="AM453" i="59"/>
  <c r="AM435" i="59"/>
  <c r="AW435" i="59"/>
  <c r="AM415" i="59"/>
  <c r="AZ415" i="59" s="1"/>
  <c r="AW415" i="59"/>
  <c r="AM391" i="59"/>
  <c r="AW391" i="59"/>
  <c r="AM367" i="59"/>
  <c r="AZ367" i="59" s="1"/>
  <c r="AW367" i="59"/>
  <c r="AM461" i="59"/>
  <c r="AW461" i="59"/>
  <c r="AM420" i="59"/>
  <c r="AZ420" i="59" s="1"/>
  <c r="AW420" i="59"/>
  <c r="AM387" i="59"/>
  <c r="AW387" i="59"/>
  <c r="AM350" i="59"/>
  <c r="AZ350" i="59" s="1"/>
  <c r="AW350" i="59"/>
  <c r="AM334" i="59"/>
  <c r="AW334" i="59"/>
  <c r="AM395" i="59"/>
  <c r="AZ395" i="59" s="1"/>
  <c r="AW395" i="59"/>
  <c r="AM403" i="59"/>
  <c r="AW403" i="59"/>
  <c r="AM337" i="59"/>
  <c r="AZ337" i="59" s="1"/>
  <c r="AW337" i="59"/>
  <c r="AM304" i="59"/>
  <c r="AW304" i="59"/>
  <c r="AM354" i="59"/>
  <c r="AZ354" i="59" s="1"/>
  <c r="AW354" i="59"/>
  <c r="AM267" i="59"/>
  <c r="AW267" i="59"/>
  <c r="AM379" i="59"/>
  <c r="AZ379" i="59" s="1"/>
  <c r="AW379" i="59"/>
  <c r="AM321" i="59"/>
  <c r="AW321" i="59"/>
  <c r="AM363" i="59"/>
  <c r="AZ363" i="59" s="1"/>
  <c r="AW363" i="59"/>
  <c r="AW266" i="59"/>
  <c r="AM266" i="59"/>
  <c r="AM239" i="59"/>
  <c r="AZ239" i="59" s="1"/>
  <c r="AW239" i="59"/>
  <c r="AM214" i="59"/>
  <c r="AW214" i="59"/>
  <c r="AM174" i="59"/>
  <c r="AZ174" i="59" s="1"/>
  <c r="AW174" i="59"/>
  <c r="AM263" i="59"/>
  <c r="AW263" i="59"/>
  <c r="AM338" i="59"/>
  <c r="AZ338" i="59" s="1"/>
  <c r="AW338" i="59"/>
  <c r="AM265" i="59"/>
  <c r="AW265" i="59"/>
  <c r="AM210" i="59"/>
  <c r="AZ210" i="59" s="1"/>
  <c r="AW210" i="59"/>
  <c r="AM221" i="59"/>
  <c r="AW221" i="59"/>
  <c r="AM243" i="59"/>
  <c r="AZ243" i="59" s="1"/>
  <c r="AW243" i="59"/>
  <c r="AM183" i="59"/>
  <c r="AW183" i="59"/>
  <c r="AM165" i="59"/>
  <c r="AZ165" i="59" s="1"/>
  <c r="AW165" i="59"/>
  <c r="AM197" i="59"/>
  <c r="AW197" i="59"/>
  <c r="AM194" i="59"/>
  <c r="AZ194" i="59" s="1"/>
  <c r="AW194" i="59"/>
  <c r="AM149" i="59"/>
  <c r="AW149" i="59"/>
  <c r="AM133" i="59"/>
  <c r="AZ133" i="59" s="1"/>
  <c r="AW133" i="59"/>
  <c r="AM135" i="59"/>
  <c r="AW135" i="59"/>
  <c r="AM111" i="59"/>
  <c r="AZ111" i="59" s="1"/>
  <c r="AW111" i="59"/>
  <c r="AM90" i="59"/>
  <c r="AW90" i="59"/>
  <c r="AM75" i="59"/>
  <c r="AZ75" i="59" s="1"/>
  <c r="AW75" i="59"/>
  <c r="AM62" i="59"/>
  <c r="AW62" i="59"/>
  <c r="AM78" i="59"/>
  <c r="AZ78" i="59" s="1"/>
  <c r="AW78" i="59"/>
  <c r="AM64" i="59"/>
  <c r="AW64" i="59"/>
  <c r="AM55" i="59"/>
  <c r="AZ55" i="59" s="1"/>
  <c r="AW55" i="59"/>
  <c r="AM44" i="59"/>
  <c r="AW44" i="59"/>
  <c r="AM32" i="59"/>
  <c r="AZ32" i="59" s="1"/>
  <c r="AW32" i="59"/>
  <c r="AM23" i="59"/>
  <c r="AW23" i="59"/>
  <c r="AM12" i="59"/>
  <c r="AZ12" i="59" s="1"/>
  <c r="AW12" i="59"/>
  <c r="AM49" i="59"/>
  <c r="AW49" i="59"/>
  <c r="AM220" i="59"/>
  <c r="AZ220" i="59" s="1"/>
  <c r="AW220" i="59"/>
  <c r="AM225" i="59"/>
  <c r="AW225" i="59"/>
  <c r="AM132" i="59"/>
  <c r="AZ132" i="59" s="1"/>
  <c r="AW132" i="59"/>
  <c r="AM14" i="59"/>
  <c r="AW14" i="59"/>
  <c r="AM24" i="59"/>
  <c r="AZ24" i="59" s="1"/>
  <c r="AW24" i="59"/>
  <c r="AM35" i="59"/>
  <c r="AW35" i="59"/>
  <c r="AM83" i="59"/>
  <c r="AZ83" i="59" s="1"/>
  <c r="AW83" i="59"/>
  <c r="AM61" i="59"/>
  <c r="AW61" i="59"/>
  <c r="AM95" i="59"/>
  <c r="AZ95" i="59" s="1"/>
  <c r="AW95" i="59"/>
  <c r="AM148" i="59"/>
  <c r="AW148" i="59"/>
  <c r="AM218" i="59"/>
  <c r="AZ218" i="59" s="1"/>
  <c r="AW218" i="59"/>
  <c r="AM242" i="59"/>
  <c r="AW242" i="59"/>
  <c r="AM384" i="59"/>
  <c r="AZ384" i="59" s="1"/>
  <c r="AW384" i="59"/>
  <c r="AM330" i="59"/>
  <c r="AW330" i="59"/>
  <c r="AM487" i="59"/>
  <c r="AZ487" i="59" s="1"/>
  <c r="AW487" i="59"/>
  <c r="B335" i="59"/>
  <c r="C166" i="59"/>
  <c r="S166" i="59" s="1"/>
  <c r="B24" i="59"/>
  <c r="B57" i="59"/>
  <c r="B275" i="59"/>
  <c r="C251" i="59"/>
  <c r="S251" i="59" s="1"/>
  <c r="C307" i="59"/>
  <c r="S307" i="59" s="1"/>
  <c r="C202" i="59"/>
  <c r="S202" i="59" s="1"/>
  <c r="B115" i="59"/>
  <c r="C118" i="59"/>
  <c r="S118" i="59" s="1"/>
  <c r="B52" i="59"/>
  <c r="B16" i="59"/>
  <c r="C481" i="59"/>
  <c r="S481" i="59" s="1"/>
  <c r="B495" i="59"/>
  <c r="C258" i="59"/>
  <c r="S258" i="59" s="1"/>
  <c r="C37" i="59"/>
  <c r="S37" i="59" s="1"/>
  <c r="B198" i="59"/>
  <c r="B134" i="59"/>
  <c r="B97" i="59"/>
  <c r="B321" i="59"/>
  <c r="B412" i="59"/>
  <c r="B440" i="59"/>
  <c r="B376" i="59"/>
  <c r="B424" i="59"/>
  <c r="B330" i="59"/>
  <c r="B263" i="59"/>
  <c r="B300" i="59"/>
  <c r="B170" i="59"/>
  <c r="B106" i="59"/>
  <c r="C117" i="59"/>
  <c r="S117" i="59" s="1"/>
  <c r="C86" i="59"/>
  <c r="S86" i="59" s="1"/>
  <c r="C29" i="59"/>
  <c r="S29" i="59" s="1"/>
  <c r="B14" i="59"/>
  <c r="B437" i="59"/>
  <c r="B307" i="59"/>
  <c r="B299" i="59"/>
  <c r="B151" i="59"/>
  <c r="C73" i="59"/>
  <c r="S73" i="59" s="1"/>
  <c r="B392" i="59"/>
  <c r="B384" i="59"/>
  <c r="C411" i="59"/>
  <c r="S411" i="59" s="1"/>
  <c r="B230" i="59"/>
  <c r="C428" i="59"/>
  <c r="S428" i="59" s="1"/>
  <c r="B98" i="59"/>
  <c r="B255" i="59"/>
  <c r="B242" i="59"/>
  <c r="B380" i="59"/>
  <c r="B312" i="59"/>
  <c r="B283" i="59"/>
  <c r="B271" i="59"/>
  <c r="B238" i="59"/>
  <c r="B190" i="59"/>
  <c r="B473" i="59"/>
  <c r="B367" i="59"/>
  <c r="B387" i="59"/>
  <c r="B303" i="59"/>
  <c r="B291" i="59"/>
  <c r="B222" i="59"/>
  <c r="B194" i="59"/>
  <c r="B146" i="59"/>
  <c r="B138" i="59"/>
  <c r="B488" i="59"/>
  <c r="B456" i="59"/>
  <c r="B432" i="59"/>
  <c r="B421" i="59"/>
  <c r="B415" i="59"/>
  <c r="B399" i="59"/>
  <c r="B359" i="59"/>
  <c r="B425" i="59"/>
  <c r="B342" i="59"/>
  <c r="B371" i="59"/>
  <c r="B346" i="59"/>
  <c r="B311" i="59"/>
  <c r="B304" i="59"/>
  <c r="B296" i="59"/>
  <c r="B388" i="59"/>
  <c r="B379" i="59"/>
  <c r="B292" i="59"/>
  <c r="B239" i="59"/>
  <c r="B279" i="59"/>
  <c r="B338" i="59"/>
  <c r="C274" i="59"/>
  <c r="S274" i="59" s="1"/>
  <c r="B162" i="59"/>
  <c r="B193" i="59"/>
  <c r="B166" i="59"/>
  <c r="B158" i="59"/>
  <c r="B142" i="59"/>
  <c r="B130" i="59"/>
  <c r="B118" i="59"/>
  <c r="B90" i="59"/>
  <c r="B66" i="59"/>
  <c r="B476" i="59"/>
  <c r="B472" i="59"/>
  <c r="B464" i="59"/>
  <c r="B480" i="59"/>
  <c r="B468" i="59"/>
  <c r="B444" i="59"/>
  <c r="B383" i="59"/>
  <c r="B326" i="59"/>
  <c r="B429" i="59"/>
  <c r="B404" i="59"/>
  <c r="B470" i="59"/>
  <c r="B403" i="59"/>
  <c r="C443" i="59"/>
  <c r="S443" i="59" s="1"/>
  <c r="B287" i="59"/>
  <c r="B246" i="59"/>
  <c r="B182" i="59"/>
  <c r="B174" i="59"/>
  <c r="B471" i="59"/>
  <c r="B226" i="59"/>
  <c r="B210" i="59"/>
  <c r="B178" i="59"/>
  <c r="B154" i="59"/>
  <c r="B114" i="59"/>
  <c r="B127" i="59"/>
  <c r="B102" i="59"/>
  <c r="B220" i="59"/>
  <c r="B122" i="59"/>
  <c r="B82" i="59"/>
  <c r="C71" i="59"/>
  <c r="S71" i="59" s="1"/>
  <c r="B78" i="59"/>
  <c r="B70" i="59"/>
  <c r="B235" i="59"/>
  <c r="B234" i="59"/>
  <c r="B186" i="59"/>
  <c r="B74" i="59"/>
  <c r="B484" i="59"/>
  <c r="B487" i="59"/>
  <c r="B469" i="59"/>
  <c r="B408" i="59"/>
  <c r="B334" i="59"/>
  <c r="B318" i="59"/>
  <c r="B202" i="59"/>
  <c r="B150" i="59"/>
  <c r="B433" i="59"/>
  <c r="B126" i="59"/>
  <c r="C123" i="59"/>
  <c r="S123" i="59" s="1"/>
  <c r="B75" i="59"/>
  <c r="B81" i="59"/>
  <c r="B436" i="59"/>
  <c r="B407" i="59"/>
  <c r="B400" i="59"/>
  <c r="B350" i="59"/>
  <c r="B354" i="59"/>
  <c r="B267" i="59"/>
  <c r="B259" i="59"/>
  <c r="B251" i="59"/>
  <c r="B214" i="59"/>
  <c r="B206" i="59"/>
  <c r="B218" i="59"/>
  <c r="B22" i="59"/>
  <c r="B483" i="59"/>
  <c r="B308" i="59"/>
  <c r="C260" i="59"/>
  <c r="S260" i="59" s="1"/>
  <c r="B260" i="59"/>
  <c r="C107" i="59"/>
  <c r="S107" i="59" s="1"/>
  <c r="B107" i="59"/>
  <c r="AJ5" i="59"/>
  <c r="AT5" i="59"/>
  <c r="C474" i="59"/>
  <c r="S474" i="59" s="1"/>
  <c r="C477" i="59"/>
  <c r="S477" i="59" s="1"/>
  <c r="B323" i="59"/>
  <c r="C323" i="59"/>
  <c r="S323" i="59" s="1"/>
  <c r="C249" i="59"/>
  <c r="S249" i="59" s="1"/>
  <c r="B249" i="59"/>
  <c r="C281" i="59"/>
  <c r="S281" i="59" s="1"/>
  <c r="B281" i="59"/>
  <c r="B143" i="59"/>
  <c r="C143" i="59"/>
  <c r="S143" i="59" s="1"/>
  <c r="B493" i="59"/>
  <c r="B322" i="59"/>
  <c r="B502" i="59"/>
  <c r="C455" i="59"/>
  <c r="S455" i="59" s="1"/>
  <c r="B355" i="59"/>
  <c r="C355" i="59"/>
  <c r="S355" i="59" s="1"/>
  <c r="C50" i="59"/>
  <c r="S50" i="59" s="1"/>
  <c r="C177" i="59"/>
  <c r="S177" i="59" s="1"/>
  <c r="B177" i="59"/>
  <c r="B465" i="59"/>
  <c r="C465" i="59"/>
  <c r="S465" i="59" s="1"/>
  <c r="C69" i="59"/>
  <c r="S69" i="59" s="1"/>
  <c r="B69" i="59"/>
  <c r="C147" i="59"/>
  <c r="S147" i="59" s="1"/>
  <c r="B282" i="59"/>
  <c r="B157" i="59"/>
  <c r="B132" i="59"/>
  <c r="C233" i="59"/>
  <c r="S233" i="59" s="1"/>
  <c r="B233" i="59"/>
  <c r="B445" i="59"/>
  <c r="C450" i="59"/>
  <c r="S450" i="59" s="1"/>
  <c r="B450" i="59"/>
  <c r="B490" i="59"/>
  <c r="B375" i="59"/>
  <c r="B461" i="59"/>
  <c r="B396" i="59"/>
  <c r="B94" i="59"/>
  <c r="B110" i="59"/>
  <c r="C204" i="59"/>
  <c r="S204" i="59" s="1"/>
  <c r="B204" i="59"/>
  <c r="C353" i="59"/>
  <c r="S353" i="59" s="1"/>
  <c r="C181" i="59"/>
  <c r="S181" i="59" s="1"/>
  <c r="C42" i="59"/>
  <c r="S42" i="59" s="1"/>
  <c r="B42" i="59"/>
  <c r="B58" i="59"/>
  <c r="C58" i="59"/>
  <c r="S58" i="59" s="1"/>
  <c r="B460" i="59"/>
  <c r="B295" i="59"/>
  <c r="C489" i="59"/>
  <c r="S489" i="59" s="1"/>
  <c r="B416" i="59"/>
  <c r="B268" i="59"/>
  <c r="C268" i="59"/>
  <c r="S268" i="59" s="1"/>
  <c r="B250" i="59"/>
  <c r="B247" i="59"/>
  <c r="B18" i="59"/>
  <c r="C131" i="59"/>
  <c r="S131" i="59" s="1"/>
  <c r="B103" i="59"/>
  <c r="C9" i="59"/>
  <c r="S9" i="59" s="1"/>
  <c r="C93" i="59"/>
  <c r="S93" i="59" s="1"/>
  <c r="B93" i="59"/>
  <c r="C6" i="59"/>
  <c r="S6" i="59" s="1"/>
  <c r="B6" i="59"/>
  <c r="B452" i="59"/>
  <c r="B391" i="59"/>
  <c r="C364" i="59"/>
  <c r="S364" i="59" s="1"/>
  <c r="C345" i="59"/>
  <c r="S345" i="59" s="1"/>
  <c r="C219" i="59"/>
  <c r="S219" i="59" s="1"/>
  <c r="B199" i="59"/>
  <c r="B165" i="59"/>
  <c r="B133" i="59"/>
  <c r="C17" i="59"/>
  <c r="S17" i="59" s="1"/>
  <c r="B88" i="59"/>
  <c r="C503" i="59"/>
  <c r="S503" i="59" s="1"/>
  <c r="B448" i="59"/>
  <c r="C272" i="59"/>
  <c r="S272" i="59" s="1"/>
  <c r="C187" i="59"/>
  <c r="S187" i="59" s="1"/>
  <c r="C252" i="59"/>
  <c r="S252" i="59" s="1"/>
  <c r="C284" i="59"/>
  <c r="S284" i="59" s="1"/>
  <c r="B197" i="59"/>
  <c r="B191" i="59"/>
  <c r="C139" i="59"/>
  <c r="S139" i="59" s="1"/>
  <c r="B149" i="59"/>
  <c r="C109" i="59"/>
  <c r="S109" i="59" s="1"/>
  <c r="B95" i="59"/>
  <c r="B10" i="59"/>
  <c r="C491" i="59"/>
  <c r="S491" i="59" s="1"/>
  <c r="C479" i="59"/>
  <c r="S479" i="59" s="1"/>
  <c r="C501" i="59"/>
  <c r="S501" i="59" s="1"/>
  <c r="B453" i="59"/>
  <c r="C417" i="59"/>
  <c r="S417" i="59" s="1"/>
  <c r="B229" i="59"/>
  <c r="C171" i="59"/>
  <c r="S171" i="59" s="1"/>
  <c r="C213" i="59"/>
  <c r="S213" i="59" s="1"/>
  <c r="AR5" i="59"/>
  <c r="AS5" i="59"/>
  <c r="B148" i="59"/>
  <c r="B140" i="59"/>
  <c r="B153" i="59"/>
  <c r="C30" i="59"/>
  <c r="S30" i="59" s="1"/>
  <c r="B30" i="59"/>
  <c r="B38" i="59"/>
  <c r="B5" i="59"/>
  <c r="C497" i="59"/>
  <c r="S497" i="59" s="1"/>
  <c r="B475" i="59"/>
  <c r="C475" i="59"/>
  <c r="S475" i="59" s="1"/>
  <c r="C466" i="59"/>
  <c r="S466" i="59" s="1"/>
  <c r="B466" i="59"/>
  <c r="B463" i="59"/>
  <c r="C463" i="59"/>
  <c r="S463" i="59" s="1"/>
  <c r="C441" i="59"/>
  <c r="S441" i="59" s="1"/>
  <c r="B431" i="59"/>
  <c r="C431" i="59"/>
  <c r="S431" i="59" s="1"/>
  <c r="B478" i="59"/>
  <c r="C478" i="59"/>
  <c r="S478" i="59" s="1"/>
  <c r="C458" i="59"/>
  <c r="S458" i="59" s="1"/>
  <c r="B458" i="59"/>
  <c r="B419" i="59"/>
  <c r="C419" i="59"/>
  <c r="S419" i="59" s="1"/>
  <c r="C360" i="59"/>
  <c r="S360" i="59" s="1"/>
  <c r="B314" i="59"/>
  <c r="C314" i="59"/>
  <c r="S314" i="59" s="1"/>
  <c r="C305" i="59"/>
  <c r="S305" i="59" s="1"/>
  <c r="B305" i="59"/>
  <c r="C256" i="59"/>
  <c r="S256" i="59" s="1"/>
  <c r="C409" i="59"/>
  <c r="S409" i="59" s="1"/>
  <c r="B409" i="59"/>
  <c r="C381" i="59"/>
  <c r="S381" i="59" s="1"/>
  <c r="B381" i="59"/>
  <c r="B378" i="59"/>
  <c r="C378" i="59"/>
  <c r="S378" i="59" s="1"/>
  <c r="B344" i="59"/>
  <c r="C344" i="59"/>
  <c r="S344" i="59" s="1"/>
  <c r="C297" i="59"/>
  <c r="S297" i="59" s="1"/>
  <c r="B297" i="59"/>
  <c r="C245" i="59"/>
  <c r="S245" i="59" s="1"/>
  <c r="B245" i="59"/>
  <c r="C236" i="59"/>
  <c r="S236" i="59" s="1"/>
  <c r="B236" i="59"/>
  <c r="B361" i="59"/>
  <c r="C361" i="59"/>
  <c r="S361" i="59" s="1"/>
  <c r="B327" i="59"/>
  <c r="B290" i="59"/>
  <c r="C290" i="59"/>
  <c r="S290" i="59" s="1"/>
  <c r="B276" i="59"/>
  <c r="B266" i="59"/>
  <c r="C203" i="59"/>
  <c r="S203" i="59" s="1"/>
  <c r="C414" i="59"/>
  <c r="S414" i="59" s="1"/>
  <c r="B414" i="59"/>
  <c r="B427" i="59"/>
  <c r="C427" i="59"/>
  <c r="S427" i="59" s="1"/>
  <c r="C328" i="59"/>
  <c r="S328" i="59" s="1"/>
  <c r="B328" i="59"/>
  <c r="B329" i="59"/>
  <c r="C223" i="59"/>
  <c r="S223" i="59" s="1"/>
  <c r="B208" i="59"/>
  <c r="C208" i="59"/>
  <c r="S208" i="59" s="1"/>
  <c r="C231" i="59"/>
  <c r="S231" i="59" s="1"/>
  <c r="C228" i="59"/>
  <c r="S228" i="59" s="1"/>
  <c r="B228" i="59"/>
  <c r="B221" i="59"/>
  <c r="B216" i="59"/>
  <c r="C216" i="59"/>
  <c r="S216" i="59" s="1"/>
  <c r="B183" i="59"/>
  <c r="B168" i="59"/>
  <c r="C168" i="59"/>
  <c r="S168" i="59" s="1"/>
  <c r="C163" i="59"/>
  <c r="S163" i="59" s="1"/>
  <c r="C212" i="59"/>
  <c r="S212" i="59" s="1"/>
  <c r="B212" i="59"/>
  <c r="B207" i="59"/>
  <c r="C175" i="59"/>
  <c r="S175" i="59" s="1"/>
  <c r="B176" i="59"/>
  <c r="C176" i="59"/>
  <c r="S176" i="59" s="1"/>
  <c r="C167" i="59"/>
  <c r="S167" i="59" s="1"/>
  <c r="B164" i="59"/>
  <c r="C164" i="59"/>
  <c r="S164" i="59" s="1"/>
  <c r="B159" i="59"/>
  <c r="C137" i="59"/>
  <c r="S137" i="59" s="1"/>
  <c r="B137" i="59"/>
  <c r="B129" i="59"/>
  <c r="C129" i="59"/>
  <c r="S129" i="59" s="1"/>
  <c r="C113" i="59"/>
  <c r="S113" i="59" s="1"/>
  <c r="B113" i="59"/>
  <c r="B141" i="59"/>
  <c r="C128" i="59"/>
  <c r="S128" i="59" s="1"/>
  <c r="B128" i="59"/>
  <c r="C91" i="59"/>
  <c r="S91" i="59" s="1"/>
  <c r="C79" i="59"/>
  <c r="S79" i="59" s="1"/>
  <c r="B84" i="59"/>
  <c r="C84" i="59"/>
  <c r="S84" i="59" s="1"/>
  <c r="C67" i="59"/>
  <c r="S67" i="59" s="1"/>
  <c r="B83" i="59"/>
  <c r="B35" i="59"/>
  <c r="B27" i="59"/>
  <c r="C499" i="59"/>
  <c r="S499" i="59" s="1"/>
  <c r="B467" i="59"/>
  <c r="C467" i="59"/>
  <c r="S467" i="59" s="1"/>
  <c r="B454" i="59"/>
  <c r="C454" i="59"/>
  <c r="S454" i="59" s="1"/>
  <c r="B451" i="59"/>
  <c r="C482" i="59"/>
  <c r="S482" i="59" s="1"/>
  <c r="B482" i="59"/>
  <c r="C373" i="59"/>
  <c r="S373" i="59" s="1"/>
  <c r="B373" i="59"/>
  <c r="C413" i="59"/>
  <c r="S413" i="59" s="1"/>
  <c r="B413" i="59"/>
  <c r="C385" i="59"/>
  <c r="S385" i="59" s="1"/>
  <c r="B385" i="59"/>
  <c r="C358" i="59"/>
  <c r="S358" i="59" s="1"/>
  <c r="B358" i="59"/>
  <c r="B341" i="59"/>
  <c r="C341" i="59"/>
  <c r="S341" i="59" s="1"/>
  <c r="C325" i="59"/>
  <c r="S325" i="59" s="1"/>
  <c r="B325" i="59"/>
  <c r="C393" i="59"/>
  <c r="S393" i="59" s="1"/>
  <c r="B393" i="59"/>
  <c r="C369" i="59"/>
  <c r="S369" i="59" s="1"/>
  <c r="B369" i="59"/>
  <c r="C352" i="59"/>
  <c r="S352" i="59" s="1"/>
  <c r="B352" i="59"/>
  <c r="C335" i="59"/>
  <c r="S335" i="59" s="1"/>
  <c r="C462" i="59"/>
  <c r="S462" i="59" s="1"/>
  <c r="B462" i="59"/>
  <c r="C340" i="59"/>
  <c r="S340" i="59" s="1"/>
  <c r="B340" i="59"/>
  <c r="B306" i="59"/>
  <c r="C306" i="59"/>
  <c r="S306" i="59" s="1"/>
  <c r="C264" i="59"/>
  <c r="S264" i="59" s="1"/>
  <c r="B410" i="59"/>
  <c r="C410" i="59"/>
  <c r="S410" i="59" s="1"/>
  <c r="C348" i="59"/>
  <c r="S348" i="59" s="1"/>
  <c r="B348" i="59"/>
  <c r="C316" i="59"/>
  <c r="S316" i="59" s="1"/>
  <c r="B316" i="59"/>
  <c r="B298" i="59"/>
  <c r="C298" i="59"/>
  <c r="S298" i="59" s="1"/>
  <c r="C278" i="59"/>
  <c r="S278" i="59" s="1"/>
  <c r="B278" i="59"/>
  <c r="B253" i="59"/>
  <c r="C253" i="59"/>
  <c r="S253" i="59" s="1"/>
  <c r="C237" i="59"/>
  <c r="S237" i="59" s="1"/>
  <c r="B237" i="59"/>
  <c r="C211" i="59"/>
  <c r="S211" i="59" s="1"/>
  <c r="C179" i="59"/>
  <c r="S179" i="59" s="1"/>
  <c r="C302" i="59"/>
  <c r="S302" i="59" s="1"/>
  <c r="B302" i="59"/>
  <c r="B277" i="59"/>
  <c r="C277" i="59"/>
  <c r="S277" i="59" s="1"/>
  <c r="C398" i="59"/>
  <c r="S398" i="59" s="1"/>
  <c r="B398" i="59"/>
  <c r="C240" i="59"/>
  <c r="S240" i="59" s="1"/>
  <c r="B240" i="59"/>
  <c r="C294" i="59"/>
  <c r="S294" i="59" s="1"/>
  <c r="B294" i="59"/>
  <c r="C273" i="59"/>
  <c r="S273" i="59" s="1"/>
  <c r="B273" i="59"/>
  <c r="C254" i="59"/>
  <c r="S254" i="59" s="1"/>
  <c r="B254" i="59"/>
  <c r="C196" i="59"/>
  <c r="S196" i="59" s="1"/>
  <c r="B196" i="59"/>
  <c r="B189" i="59"/>
  <c r="B173" i="59"/>
  <c r="B160" i="59"/>
  <c r="C160" i="59"/>
  <c r="S160" i="59" s="1"/>
  <c r="B192" i="59"/>
  <c r="C192" i="59"/>
  <c r="S192" i="59" s="1"/>
  <c r="C185" i="59"/>
  <c r="S185" i="59" s="1"/>
  <c r="B185" i="59"/>
  <c r="C144" i="59"/>
  <c r="S144" i="59" s="1"/>
  <c r="B144" i="59"/>
  <c r="C120" i="59"/>
  <c r="S120" i="59" s="1"/>
  <c r="B120" i="59"/>
  <c r="C116" i="59"/>
  <c r="S116" i="59" s="1"/>
  <c r="B116" i="59"/>
  <c r="C108" i="59"/>
  <c r="S108" i="59" s="1"/>
  <c r="B108" i="59"/>
  <c r="B99" i="59"/>
  <c r="B89" i="59"/>
  <c r="C87" i="59"/>
  <c r="S87" i="59" s="1"/>
  <c r="C33" i="59"/>
  <c r="S33" i="59" s="1"/>
  <c r="B33" i="59"/>
  <c r="B59" i="59"/>
  <c r="B47" i="59"/>
  <c r="B23" i="59"/>
  <c r="B15" i="59"/>
  <c r="B7" i="59"/>
  <c r="AQ5" i="59"/>
  <c r="C486" i="59"/>
  <c r="S486" i="59" s="1"/>
  <c r="B486" i="59"/>
  <c r="B446" i="59"/>
  <c r="C446" i="59"/>
  <c r="S446" i="59" s="1"/>
  <c r="C492" i="59"/>
  <c r="S492" i="59" s="1"/>
  <c r="B492" i="59"/>
  <c r="C365" i="59"/>
  <c r="S365" i="59" s="1"/>
  <c r="B365" i="59"/>
  <c r="B386" i="59"/>
  <c r="C386" i="59"/>
  <c r="S386" i="59" s="1"/>
  <c r="B423" i="59"/>
  <c r="C423" i="59"/>
  <c r="S423" i="59" s="1"/>
  <c r="B394" i="59"/>
  <c r="C394" i="59"/>
  <c r="S394" i="59" s="1"/>
  <c r="C389" i="59"/>
  <c r="S389" i="59" s="1"/>
  <c r="B389" i="59"/>
  <c r="C401" i="59"/>
  <c r="S401" i="59" s="1"/>
  <c r="B401" i="59"/>
  <c r="C442" i="59"/>
  <c r="S442" i="59" s="1"/>
  <c r="B442" i="59"/>
  <c r="C370" i="59"/>
  <c r="S370" i="59" s="1"/>
  <c r="C368" i="59"/>
  <c r="S368" i="59" s="1"/>
  <c r="C320" i="59"/>
  <c r="S320" i="59" s="1"/>
  <c r="B320" i="59"/>
  <c r="C439" i="59"/>
  <c r="S439" i="59" s="1"/>
  <c r="B439" i="59"/>
  <c r="C390" i="59"/>
  <c r="S390" i="59" s="1"/>
  <c r="B390" i="59"/>
  <c r="C406" i="59"/>
  <c r="S406" i="59" s="1"/>
  <c r="B406" i="59"/>
  <c r="C382" i="59"/>
  <c r="S382" i="59" s="1"/>
  <c r="B382" i="59"/>
  <c r="C374" i="59"/>
  <c r="S374" i="59" s="1"/>
  <c r="B374" i="59"/>
  <c r="B315" i="59"/>
  <c r="C324" i="59"/>
  <c r="S324" i="59" s="1"/>
  <c r="B324" i="59"/>
  <c r="B285" i="59"/>
  <c r="C285" i="59"/>
  <c r="S285" i="59" s="1"/>
  <c r="B261" i="59"/>
  <c r="C261" i="59"/>
  <c r="S261" i="59" s="1"/>
  <c r="C405" i="59"/>
  <c r="S405" i="59" s="1"/>
  <c r="B405" i="59"/>
  <c r="C241" i="59"/>
  <c r="S241" i="59" s="1"/>
  <c r="B241" i="59"/>
  <c r="B224" i="59"/>
  <c r="C224" i="59"/>
  <c r="S224" i="59" s="1"/>
  <c r="C215" i="59"/>
  <c r="S215" i="59" s="1"/>
  <c r="C293" i="59"/>
  <c r="S293" i="59" s="1"/>
  <c r="B293" i="59"/>
  <c r="B200" i="59"/>
  <c r="C200" i="59"/>
  <c r="S200" i="59" s="1"/>
  <c r="C201" i="59"/>
  <c r="S201" i="59" s="1"/>
  <c r="B201" i="59"/>
  <c r="C145" i="59"/>
  <c r="S145" i="59" s="1"/>
  <c r="B145" i="59"/>
  <c r="C121" i="59"/>
  <c r="S121" i="59" s="1"/>
  <c r="B121" i="59"/>
  <c r="B105" i="59"/>
  <c r="C105" i="59"/>
  <c r="S105" i="59" s="1"/>
  <c r="B124" i="59"/>
  <c r="C124" i="59"/>
  <c r="S124" i="59" s="1"/>
  <c r="B96" i="59"/>
  <c r="C96" i="59"/>
  <c r="S96" i="59" s="1"/>
  <c r="C100" i="59"/>
  <c r="S100" i="59" s="1"/>
  <c r="B100" i="59"/>
  <c r="C92" i="59"/>
  <c r="S92" i="59" s="1"/>
  <c r="B92" i="59"/>
  <c r="B104" i="59"/>
  <c r="C104" i="59"/>
  <c r="S104" i="59" s="1"/>
  <c r="C76" i="59"/>
  <c r="S76" i="59" s="1"/>
  <c r="B76" i="59"/>
  <c r="C21" i="59"/>
  <c r="S21" i="59" s="1"/>
  <c r="B21" i="59"/>
  <c r="C80" i="59"/>
  <c r="S80" i="59" s="1"/>
  <c r="B80" i="59"/>
  <c r="B31" i="59"/>
  <c r="AW5" i="59"/>
  <c r="AM5" i="59"/>
  <c r="B504" i="59"/>
  <c r="B500" i="59"/>
  <c r="C500" i="59"/>
  <c r="S500" i="59" s="1"/>
  <c r="C496" i="59"/>
  <c r="S496" i="59" s="1"/>
  <c r="B496" i="59"/>
  <c r="B494" i="59"/>
  <c r="C449" i="59"/>
  <c r="S449" i="59" s="1"/>
  <c r="B435" i="59"/>
  <c r="C430" i="59"/>
  <c r="S430" i="59" s="1"/>
  <c r="B430" i="59"/>
  <c r="C418" i="59"/>
  <c r="S418" i="59" s="1"/>
  <c r="B418" i="59"/>
  <c r="C357" i="59"/>
  <c r="S357" i="59" s="1"/>
  <c r="B357" i="59"/>
  <c r="C349" i="59"/>
  <c r="S349" i="59" s="1"/>
  <c r="B349" i="59"/>
  <c r="C333" i="59"/>
  <c r="S333" i="59" s="1"/>
  <c r="B333" i="59"/>
  <c r="C317" i="59"/>
  <c r="S317" i="59" s="1"/>
  <c r="B317" i="59"/>
  <c r="B402" i="59"/>
  <c r="C402" i="59"/>
  <c r="S402" i="59" s="1"/>
  <c r="C366" i="59"/>
  <c r="S366" i="59" s="1"/>
  <c r="B366" i="59"/>
  <c r="C332" i="59"/>
  <c r="S332" i="59" s="1"/>
  <c r="B332" i="59"/>
  <c r="B438" i="59"/>
  <c r="C438" i="59"/>
  <c r="S438" i="59" s="1"/>
  <c r="C343" i="59"/>
  <c r="S343" i="59" s="1"/>
  <c r="C313" i="59"/>
  <c r="S313" i="59" s="1"/>
  <c r="B313" i="59"/>
  <c r="C280" i="59"/>
  <c r="S280" i="59" s="1"/>
  <c r="C248" i="59"/>
  <c r="S248" i="59" s="1"/>
  <c r="C397" i="59"/>
  <c r="S397" i="59" s="1"/>
  <c r="B397" i="59"/>
  <c r="C377" i="59"/>
  <c r="S377" i="59" s="1"/>
  <c r="B377" i="59"/>
  <c r="C351" i="59"/>
  <c r="S351" i="59" s="1"/>
  <c r="C319" i="59"/>
  <c r="S319" i="59" s="1"/>
  <c r="B269" i="59"/>
  <c r="C269" i="59"/>
  <c r="S269" i="59" s="1"/>
  <c r="C262" i="59"/>
  <c r="S262" i="59" s="1"/>
  <c r="B262" i="59"/>
  <c r="C244" i="59"/>
  <c r="S244" i="59" s="1"/>
  <c r="B244" i="59"/>
  <c r="C356" i="59"/>
  <c r="S356" i="59" s="1"/>
  <c r="B356" i="59"/>
  <c r="C301" i="59"/>
  <c r="S301" i="59" s="1"/>
  <c r="B301" i="59"/>
  <c r="C289" i="59"/>
  <c r="S289" i="59" s="1"/>
  <c r="B289" i="59"/>
  <c r="C227" i="59"/>
  <c r="S227" i="59" s="1"/>
  <c r="C195" i="59"/>
  <c r="S195" i="59" s="1"/>
  <c r="C336" i="59"/>
  <c r="S336" i="59" s="1"/>
  <c r="B336" i="59"/>
  <c r="B232" i="59"/>
  <c r="C232" i="59"/>
  <c r="S232" i="59" s="1"/>
  <c r="C217" i="59"/>
  <c r="S217" i="59" s="1"/>
  <c r="B217" i="59"/>
  <c r="C270" i="59"/>
  <c r="S270" i="59" s="1"/>
  <c r="B270" i="59"/>
  <c r="C257" i="59"/>
  <c r="S257" i="59" s="1"/>
  <c r="B257" i="59"/>
  <c r="B205" i="59"/>
  <c r="C180" i="59"/>
  <c r="S180" i="59" s="1"/>
  <c r="B180" i="59"/>
  <c r="B184" i="59"/>
  <c r="C184" i="59"/>
  <c r="S184" i="59" s="1"/>
  <c r="C172" i="59"/>
  <c r="S172" i="59" s="1"/>
  <c r="B172" i="59"/>
  <c r="B169" i="59"/>
  <c r="C169" i="59"/>
  <c r="S169" i="59" s="1"/>
  <c r="B161" i="59"/>
  <c r="C161" i="59"/>
  <c r="S161" i="59" s="1"/>
  <c r="B156" i="59"/>
  <c r="C156" i="59"/>
  <c r="S156" i="59" s="1"/>
  <c r="C155" i="59"/>
  <c r="S155" i="59" s="1"/>
  <c r="C152" i="59"/>
  <c r="S152" i="59" s="1"/>
  <c r="B152" i="59"/>
  <c r="C136" i="59"/>
  <c r="S136" i="59" s="1"/>
  <c r="B136" i="59"/>
  <c r="C112" i="59"/>
  <c r="S112" i="59" s="1"/>
  <c r="B112" i="59"/>
  <c r="B77" i="59"/>
  <c r="C77" i="59"/>
  <c r="S77" i="59" s="1"/>
  <c r="C72" i="59"/>
  <c r="S72" i="59" s="1"/>
  <c r="B72" i="59"/>
  <c r="B65" i="59"/>
  <c r="C25" i="59"/>
  <c r="S25" i="59" s="1"/>
  <c r="B25" i="59"/>
  <c r="C68" i="59"/>
  <c r="S68" i="59" s="1"/>
  <c r="B68" i="59"/>
  <c r="B63" i="59"/>
  <c r="B55" i="59"/>
  <c r="B51" i="59"/>
  <c r="C43" i="59"/>
  <c r="S43" i="59" s="1"/>
  <c r="B43" i="59"/>
  <c r="B39" i="59"/>
  <c r="B19" i="59"/>
  <c r="B11" i="59"/>
  <c r="AZ330" i="59" l="1"/>
  <c r="A330" i="59" s="1"/>
  <c r="AZ242" i="59"/>
  <c r="A242" i="59" s="1"/>
  <c r="AZ148" i="59"/>
  <c r="A148" i="59" s="1"/>
  <c r="AZ61" i="59"/>
  <c r="A61" i="59" s="1"/>
  <c r="AZ35" i="59"/>
  <c r="A35" i="59" s="1"/>
  <c r="AZ14" i="59"/>
  <c r="A14" i="59" s="1"/>
  <c r="AZ225" i="59"/>
  <c r="A225" i="59" s="1"/>
  <c r="AZ49" i="59"/>
  <c r="A49" i="59" s="1"/>
  <c r="AZ23" i="59"/>
  <c r="A23" i="59" s="1"/>
  <c r="AZ44" i="59"/>
  <c r="A44" i="59" s="1"/>
  <c r="AZ64" i="59"/>
  <c r="A64" i="59" s="1"/>
  <c r="AZ62" i="59"/>
  <c r="A62" i="59" s="1"/>
  <c r="AZ90" i="59"/>
  <c r="A90" i="59" s="1"/>
  <c r="AZ135" i="59"/>
  <c r="A135" i="59" s="1"/>
  <c r="AZ149" i="59"/>
  <c r="A149" i="59" s="1"/>
  <c r="AZ197" i="59"/>
  <c r="A197" i="59" s="1"/>
  <c r="AZ183" i="59"/>
  <c r="A183" i="59" s="1"/>
  <c r="AZ221" i="59"/>
  <c r="A221" i="59" s="1"/>
  <c r="AZ265" i="59"/>
  <c r="A265" i="59" s="1"/>
  <c r="AZ263" i="59"/>
  <c r="A263" i="59" s="1"/>
  <c r="AZ214" i="59"/>
  <c r="A214" i="59" s="1"/>
  <c r="AZ321" i="59"/>
  <c r="A321" i="59" s="1"/>
  <c r="AZ267" i="59"/>
  <c r="A267" i="59" s="1"/>
  <c r="AZ304" i="59"/>
  <c r="A304" i="59" s="1"/>
  <c r="AZ403" i="59"/>
  <c r="A403" i="59" s="1"/>
  <c r="AZ334" i="59"/>
  <c r="A334" i="59" s="1"/>
  <c r="AZ387" i="59"/>
  <c r="A387" i="59" s="1"/>
  <c r="AZ461" i="59"/>
  <c r="A461" i="59" s="1"/>
  <c r="AZ391" i="59"/>
  <c r="A391" i="59" s="1"/>
  <c r="AZ435" i="59"/>
  <c r="A435" i="59" s="1"/>
  <c r="AZ434" i="59"/>
  <c r="A434" i="59" s="1"/>
  <c r="AZ490" i="59"/>
  <c r="A490" i="59" s="1"/>
  <c r="AZ483" i="59"/>
  <c r="A483" i="59" s="1"/>
  <c r="AZ504" i="59"/>
  <c r="A504" i="59" s="1"/>
  <c r="AZ469" i="59"/>
  <c r="A469" i="59" s="1"/>
  <c r="AZ209" i="59"/>
  <c r="A209" i="59" s="1"/>
  <c r="AZ158" i="59"/>
  <c r="A158" i="59" s="1"/>
  <c r="AZ22" i="59"/>
  <c r="A22" i="59" s="1"/>
  <c r="AZ140" i="59"/>
  <c r="A140" i="59" s="1"/>
  <c r="AZ41" i="59"/>
  <c r="A41" i="59" s="1"/>
  <c r="AZ27" i="59"/>
  <c r="A27" i="59" s="1"/>
  <c r="AZ47" i="59"/>
  <c r="A47" i="59" s="1"/>
  <c r="AZ46" i="59"/>
  <c r="A46" i="59" s="1"/>
  <c r="AZ97" i="59"/>
  <c r="A97" i="59" s="1"/>
  <c r="AZ126" i="59"/>
  <c r="A126" i="59" s="1"/>
  <c r="AZ138" i="59"/>
  <c r="A138" i="59" s="1"/>
  <c r="AZ150" i="59"/>
  <c r="A150" i="59" s="1"/>
  <c r="AZ157" i="59"/>
  <c r="A157" i="59" s="1"/>
  <c r="AZ226" i="59"/>
  <c r="A226" i="59" s="1"/>
  <c r="AZ190" i="59"/>
  <c r="A190" i="59" s="1"/>
  <c r="AZ246" i="59"/>
  <c r="A246" i="59" s="1"/>
  <c r="AZ255" i="59"/>
  <c r="A255" i="59" s="1"/>
  <c r="AZ388" i="59"/>
  <c r="A388" i="59" s="1"/>
  <c r="AZ440" i="59"/>
  <c r="A440" i="59" s="1"/>
  <c r="AZ311" i="59"/>
  <c r="A311" i="59" s="1"/>
  <c r="AZ339" i="59"/>
  <c r="A339" i="59" s="1"/>
  <c r="AZ372" i="59"/>
  <c r="A372" i="59" s="1"/>
  <c r="AZ371" i="59"/>
  <c r="A371" i="59" s="1"/>
  <c r="AZ331" i="59"/>
  <c r="A331" i="59" s="1"/>
  <c r="AZ359" i="59"/>
  <c r="A359" i="59" s="1"/>
  <c r="AZ407" i="59"/>
  <c r="A407" i="59" s="1"/>
  <c r="AZ451" i="59"/>
  <c r="A451" i="59" s="1"/>
  <c r="AZ447" i="59"/>
  <c r="A447" i="59" s="1"/>
  <c r="AZ464" i="59"/>
  <c r="A464" i="59" s="1"/>
  <c r="AZ426" i="59"/>
  <c r="A426" i="59" s="1"/>
  <c r="AZ416" i="59"/>
  <c r="A416" i="59" s="1"/>
  <c r="AZ456" i="59"/>
  <c r="A456" i="59" s="1"/>
  <c r="AZ457" i="59"/>
  <c r="A457" i="59" s="1"/>
  <c r="AZ484" i="59"/>
  <c r="A484" i="59" s="1"/>
  <c r="AZ286" i="59"/>
  <c r="A286" i="59" s="1"/>
  <c r="AZ300" i="59"/>
  <c r="A300" i="59" s="1"/>
  <c r="AZ52" i="59"/>
  <c r="A52" i="59" s="1"/>
  <c r="AZ94" i="59"/>
  <c r="A94" i="59" s="1"/>
  <c r="AZ11" i="59"/>
  <c r="A11" i="59" s="1"/>
  <c r="AZ18" i="59"/>
  <c r="A18" i="59" s="1"/>
  <c r="AZ85" i="59"/>
  <c r="A85" i="59" s="1"/>
  <c r="AZ28" i="59"/>
  <c r="A28" i="59" s="1"/>
  <c r="AZ48" i="59"/>
  <c r="A48" i="59" s="1"/>
  <c r="AZ54" i="59"/>
  <c r="A54" i="59" s="1"/>
  <c r="AZ65" i="59"/>
  <c r="A65" i="59" s="1"/>
  <c r="AZ98" i="59"/>
  <c r="A98" i="59" s="1"/>
  <c r="AZ119" i="59"/>
  <c r="A119" i="59" s="1"/>
  <c r="AZ141" i="59"/>
  <c r="A141" i="59" s="1"/>
  <c r="AZ159" i="59"/>
  <c r="A159" i="59" s="1"/>
  <c r="AZ199" i="59"/>
  <c r="A199" i="59" s="1"/>
  <c r="AZ229" i="59"/>
  <c r="A229" i="59" s="1"/>
  <c r="AZ198" i="59"/>
  <c r="A198" i="59" s="1"/>
  <c r="AZ247" i="59"/>
  <c r="A247" i="59" s="1"/>
  <c r="AZ271" i="59"/>
  <c r="A271" i="59" s="1"/>
  <c r="AZ437" i="59"/>
  <c r="A437" i="59" s="1"/>
  <c r="AZ296" i="59"/>
  <c r="A296" i="59" s="1"/>
  <c r="AZ404" i="59"/>
  <c r="A404" i="59" s="1"/>
  <c r="AZ342" i="59"/>
  <c r="A342" i="59" s="1"/>
  <c r="AZ425" i="59"/>
  <c r="A425" i="59" s="1"/>
  <c r="AZ400" i="59"/>
  <c r="A400" i="59" s="1"/>
  <c r="AZ444" i="59"/>
  <c r="A444" i="59" s="1"/>
  <c r="AZ488" i="59"/>
  <c r="A488" i="59" s="1"/>
  <c r="AZ498" i="59"/>
  <c r="A498" i="59" s="1"/>
  <c r="AZ408" i="59"/>
  <c r="A408" i="59" s="1"/>
  <c r="AZ383" i="59"/>
  <c r="A383" i="59" s="1"/>
  <c r="AZ275" i="59"/>
  <c r="A275" i="59" s="1"/>
  <c r="AZ66" i="59"/>
  <c r="A66" i="59" s="1"/>
  <c r="AZ63" i="59"/>
  <c r="A63" i="59" s="1"/>
  <c r="AZ34" i="59"/>
  <c r="A34" i="59" s="1"/>
  <c r="AZ127" i="59"/>
  <c r="A127" i="59" s="1"/>
  <c r="AZ88" i="59"/>
  <c r="A88" i="59" s="1"/>
  <c r="AZ470" i="59"/>
  <c r="A470" i="59" s="1"/>
  <c r="AZ7" i="59"/>
  <c r="A7" i="59" s="1"/>
  <c r="AZ31" i="59"/>
  <c r="A31" i="59" s="1"/>
  <c r="AZ51" i="59"/>
  <c r="A51" i="59" s="1"/>
  <c r="AZ70" i="59"/>
  <c r="A70" i="59" s="1"/>
  <c r="AZ89" i="59"/>
  <c r="A89" i="59" s="1"/>
  <c r="AZ125" i="59"/>
  <c r="A125" i="59" s="1"/>
  <c r="AZ106" i="59"/>
  <c r="A106" i="59" s="1"/>
  <c r="AZ154" i="59"/>
  <c r="A154" i="59" s="1"/>
  <c r="AZ191" i="59"/>
  <c r="A191" i="59" s="1"/>
  <c r="AZ162" i="59"/>
  <c r="A162" i="59" s="1"/>
  <c r="AZ205" i="59"/>
  <c r="A205" i="59" s="1"/>
  <c r="AZ206" i="59"/>
  <c r="A206" i="59" s="1"/>
  <c r="AZ250" i="59"/>
  <c r="A250" i="59" s="1"/>
  <c r="AZ299" i="59"/>
  <c r="A299" i="59" s="1"/>
  <c r="AZ288" i="59"/>
  <c r="A288" i="59" s="1"/>
  <c r="AZ315" i="59"/>
  <c r="A315" i="59" s="1"/>
  <c r="AZ424" i="59"/>
  <c r="A424" i="59" s="1"/>
  <c r="AZ347" i="59"/>
  <c r="A347" i="59" s="1"/>
  <c r="AZ480" i="59"/>
  <c r="A480" i="59" s="1"/>
  <c r="AM72" i="59"/>
  <c r="AW72" i="59"/>
  <c r="AM112" i="59"/>
  <c r="AW112" i="59"/>
  <c r="AM152" i="59"/>
  <c r="AW152" i="59"/>
  <c r="AM161" i="59"/>
  <c r="AW161" i="59"/>
  <c r="AM257" i="59"/>
  <c r="AW257" i="59"/>
  <c r="AM217" i="59"/>
  <c r="AW217" i="59"/>
  <c r="AM336" i="59"/>
  <c r="AW336" i="59"/>
  <c r="AM289" i="59"/>
  <c r="AW289" i="59"/>
  <c r="AM356" i="59"/>
  <c r="AW356" i="59"/>
  <c r="AM262" i="59"/>
  <c r="AW262" i="59"/>
  <c r="AM351" i="59"/>
  <c r="AW351" i="59"/>
  <c r="AM397" i="59"/>
  <c r="AZ397" i="59" s="1"/>
  <c r="A397" i="59" s="1"/>
  <c r="AW397" i="59"/>
  <c r="AM313" i="59"/>
  <c r="AW313" i="59"/>
  <c r="AM402" i="59"/>
  <c r="AZ402" i="59" s="1"/>
  <c r="A402" i="59" s="1"/>
  <c r="AW402" i="59"/>
  <c r="AM21" i="59"/>
  <c r="AW21" i="59"/>
  <c r="AM100" i="59"/>
  <c r="AZ100" i="59" s="1"/>
  <c r="A100" i="59" s="1"/>
  <c r="AW100" i="59"/>
  <c r="AM121" i="59"/>
  <c r="AW121" i="59"/>
  <c r="AM201" i="59"/>
  <c r="AZ201" i="59" s="1"/>
  <c r="A201" i="59" s="1"/>
  <c r="AW201" i="59"/>
  <c r="AM293" i="59"/>
  <c r="AW293" i="59"/>
  <c r="AM261" i="59"/>
  <c r="AZ261" i="59" s="1"/>
  <c r="A261" i="59" s="1"/>
  <c r="AW261" i="59"/>
  <c r="AM374" i="59"/>
  <c r="AW374" i="59"/>
  <c r="AM406" i="59"/>
  <c r="AZ406" i="59" s="1"/>
  <c r="A406" i="59" s="1"/>
  <c r="AW406" i="59"/>
  <c r="AM439" i="59"/>
  <c r="AW439" i="59"/>
  <c r="AM370" i="59"/>
  <c r="AZ370" i="59" s="1"/>
  <c r="A370" i="59" s="1"/>
  <c r="AW370" i="59"/>
  <c r="AM401" i="59"/>
  <c r="AW401" i="59"/>
  <c r="AM492" i="59"/>
  <c r="AZ492" i="59" s="1"/>
  <c r="A492" i="59" s="1"/>
  <c r="AW492" i="59"/>
  <c r="AM486" i="59"/>
  <c r="AW486" i="59"/>
  <c r="AM33" i="59"/>
  <c r="AZ33" i="59" s="1"/>
  <c r="A33" i="59" s="1"/>
  <c r="AW33" i="59"/>
  <c r="AM160" i="59"/>
  <c r="AW160" i="59"/>
  <c r="AM277" i="59"/>
  <c r="AZ277" i="59" s="1"/>
  <c r="A277" i="59" s="1"/>
  <c r="AW277" i="59"/>
  <c r="AM179" i="59"/>
  <c r="AW179" i="59"/>
  <c r="AM253" i="59"/>
  <c r="AZ253" i="59" s="1"/>
  <c r="A253" i="59" s="1"/>
  <c r="AW253" i="59"/>
  <c r="AM298" i="59"/>
  <c r="AW298" i="59"/>
  <c r="AM264" i="59"/>
  <c r="AZ264" i="59" s="1"/>
  <c r="A264" i="59" s="1"/>
  <c r="AW264" i="59"/>
  <c r="AM340" i="59"/>
  <c r="AW340" i="59"/>
  <c r="AM341" i="59"/>
  <c r="AZ341" i="59" s="1"/>
  <c r="A341" i="59" s="1"/>
  <c r="AW341" i="59"/>
  <c r="AM79" i="59"/>
  <c r="AW79" i="59"/>
  <c r="AM164" i="59"/>
  <c r="AZ164" i="59" s="1"/>
  <c r="A164" i="59" s="1"/>
  <c r="AW164" i="59"/>
  <c r="AM212" i="59"/>
  <c r="AW212" i="59"/>
  <c r="AM328" i="59"/>
  <c r="AZ328" i="59" s="1"/>
  <c r="A328" i="59" s="1"/>
  <c r="AW328" i="59"/>
  <c r="AM414" i="59"/>
  <c r="AW414" i="59"/>
  <c r="AM290" i="59"/>
  <c r="AZ290" i="59" s="1"/>
  <c r="A290" i="59" s="1"/>
  <c r="AW290" i="59"/>
  <c r="AM245" i="59"/>
  <c r="AW245" i="59"/>
  <c r="AM381" i="59"/>
  <c r="AZ381" i="59" s="1"/>
  <c r="A381" i="59" s="1"/>
  <c r="AW381" i="59"/>
  <c r="AM360" i="59"/>
  <c r="AW360" i="59"/>
  <c r="AM458" i="59"/>
  <c r="AZ458" i="59" s="1"/>
  <c r="A458" i="59" s="1"/>
  <c r="AW458" i="59"/>
  <c r="AM497" i="59"/>
  <c r="AW497" i="59"/>
  <c r="AM30" i="59"/>
  <c r="AZ30" i="59" s="1"/>
  <c r="A30" i="59" s="1"/>
  <c r="AW30" i="59"/>
  <c r="AW479" i="59"/>
  <c r="AM479" i="59"/>
  <c r="AM109" i="59"/>
  <c r="AZ109" i="59" s="1"/>
  <c r="A109" i="59" s="1"/>
  <c r="AW109" i="59"/>
  <c r="AM272" i="59"/>
  <c r="AW272" i="59"/>
  <c r="AM17" i="59"/>
  <c r="AZ17" i="59" s="1"/>
  <c r="A17" i="59" s="1"/>
  <c r="AW17" i="59"/>
  <c r="AM219" i="59"/>
  <c r="AW219" i="59"/>
  <c r="AM93" i="59"/>
  <c r="AZ93" i="59" s="1"/>
  <c r="A93" i="59" s="1"/>
  <c r="AW93" i="59"/>
  <c r="AM42" i="59"/>
  <c r="AW42" i="59"/>
  <c r="AM204" i="59"/>
  <c r="AZ204" i="59" s="1"/>
  <c r="A204" i="59" s="1"/>
  <c r="AW204" i="59"/>
  <c r="AM450" i="59"/>
  <c r="AW450" i="59"/>
  <c r="AM281" i="59"/>
  <c r="AZ281" i="59" s="1"/>
  <c r="A281" i="59" s="1"/>
  <c r="AW281" i="59"/>
  <c r="AM260" i="59"/>
  <c r="AW260" i="59"/>
  <c r="AM274" i="59"/>
  <c r="AZ274" i="59" s="1"/>
  <c r="A274" i="59" s="1"/>
  <c r="AW274" i="59"/>
  <c r="AM73" i="59"/>
  <c r="AW73" i="59"/>
  <c r="AM117" i="59"/>
  <c r="AZ117" i="59" s="1"/>
  <c r="A117" i="59" s="1"/>
  <c r="AW117" i="59"/>
  <c r="AM118" i="59"/>
  <c r="AW118" i="59"/>
  <c r="AM251" i="59"/>
  <c r="AZ251" i="59" s="1"/>
  <c r="A251" i="59" s="1"/>
  <c r="AW251" i="59"/>
  <c r="AM166" i="59"/>
  <c r="AW166" i="59"/>
  <c r="AZ266" i="59"/>
  <c r="A266" i="59" s="1"/>
  <c r="AZ412" i="59"/>
  <c r="A412" i="59" s="1"/>
  <c r="AZ459" i="59"/>
  <c r="A459" i="59" s="1"/>
  <c r="AZ471" i="59"/>
  <c r="A471" i="59" s="1"/>
  <c r="AZ380" i="59"/>
  <c r="A380" i="59" s="1"/>
  <c r="AZ448" i="59"/>
  <c r="A448" i="59" s="1"/>
  <c r="AM25" i="59"/>
  <c r="AW25" i="59"/>
  <c r="AM77" i="59"/>
  <c r="AZ77" i="59" s="1"/>
  <c r="A77" i="59" s="1"/>
  <c r="AW77" i="59"/>
  <c r="AM155" i="59"/>
  <c r="AW155" i="59"/>
  <c r="AM172" i="59"/>
  <c r="AZ172" i="59" s="1"/>
  <c r="A172" i="59" s="1"/>
  <c r="AW172" i="59"/>
  <c r="AM180" i="59"/>
  <c r="AW180" i="59"/>
  <c r="AM232" i="59"/>
  <c r="AZ232" i="59" s="1"/>
  <c r="A232" i="59" s="1"/>
  <c r="AW232" i="59"/>
  <c r="AM195" i="59"/>
  <c r="AW195" i="59"/>
  <c r="AM269" i="59"/>
  <c r="AZ269" i="59" s="1"/>
  <c r="A269" i="59" s="1"/>
  <c r="AW269" i="59"/>
  <c r="AM248" i="59"/>
  <c r="AW248" i="59"/>
  <c r="AM343" i="59"/>
  <c r="AZ343" i="59" s="1"/>
  <c r="A343" i="59" s="1"/>
  <c r="AW343" i="59"/>
  <c r="AM332" i="59"/>
  <c r="AW332" i="59"/>
  <c r="AM333" i="59"/>
  <c r="AZ333" i="59" s="1"/>
  <c r="A333" i="59" s="1"/>
  <c r="AW333" i="59"/>
  <c r="AM357" i="59"/>
  <c r="AW357" i="59"/>
  <c r="AM430" i="59"/>
  <c r="AZ430" i="59" s="1"/>
  <c r="A430" i="59" s="1"/>
  <c r="AW430" i="59"/>
  <c r="AM96" i="59"/>
  <c r="AW96" i="59"/>
  <c r="AM105" i="59"/>
  <c r="AZ105" i="59" s="1"/>
  <c r="A105" i="59" s="1"/>
  <c r="AW105" i="59"/>
  <c r="AM200" i="59"/>
  <c r="AW200" i="59"/>
  <c r="AM215" i="59"/>
  <c r="AZ215" i="59" s="1"/>
  <c r="A215" i="59" s="1"/>
  <c r="AW215" i="59"/>
  <c r="AM241" i="59"/>
  <c r="AW241" i="59"/>
  <c r="AM324" i="59"/>
  <c r="AZ324" i="59" s="1"/>
  <c r="A324" i="59" s="1"/>
  <c r="AW324" i="59"/>
  <c r="AM423" i="59"/>
  <c r="AW423" i="59"/>
  <c r="AM446" i="59"/>
  <c r="AZ446" i="59" s="1"/>
  <c r="A446" i="59" s="1"/>
  <c r="AW446" i="59"/>
  <c r="AM87" i="59"/>
  <c r="AW87" i="59"/>
  <c r="AM108" i="59"/>
  <c r="AZ108" i="59" s="1"/>
  <c r="A108" i="59" s="1"/>
  <c r="AW108" i="59"/>
  <c r="AM120" i="59"/>
  <c r="AW120" i="59"/>
  <c r="AM185" i="59"/>
  <c r="AZ185" i="59" s="1"/>
  <c r="A185" i="59" s="1"/>
  <c r="AW185" i="59"/>
  <c r="AM196" i="59"/>
  <c r="AW196" i="59"/>
  <c r="AM273" i="59"/>
  <c r="AZ273" i="59" s="1"/>
  <c r="A273" i="59" s="1"/>
  <c r="AW273" i="59"/>
  <c r="AM240" i="59"/>
  <c r="AW240" i="59"/>
  <c r="AM211" i="59"/>
  <c r="AZ211" i="59" s="1"/>
  <c r="A211" i="59" s="1"/>
  <c r="AW211" i="59"/>
  <c r="AM348" i="59"/>
  <c r="AW348" i="59"/>
  <c r="AM306" i="59"/>
  <c r="AZ306" i="59" s="1"/>
  <c r="A306" i="59" s="1"/>
  <c r="AW306" i="59"/>
  <c r="AM352" i="59"/>
  <c r="AW352" i="59"/>
  <c r="AM393" i="59"/>
  <c r="AZ393" i="59" s="1"/>
  <c r="A393" i="59" s="1"/>
  <c r="AW393" i="59"/>
  <c r="AM385" i="59"/>
  <c r="AW385" i="59"/>
  <c r="AM373" i="59"/>
  <c r="AZ373" i="59" s="1"/>
  <c r="A373" i="59" s="1"/>
  <c r="AW373" i="59"/>
  <c r="AM454" i="59"/>
  <c r="AW454" i="59"/>
  <c r="AW499" i="59"/>
  <c r="AM499" i="59"/>
  <c r="AM67" i="59"/>
  <c r="AW67" i="59"/>
  <c r="AM91" i="59"/>
  <c r="AZ91" i="59" s="1"/>
  <c r="A91" i="59" s="1"/>
  <c r="AW91" i="59"/>
  <c r="AM175" i="59"/>
  <c r="AW175" i="59"/>
  <c r="AM163" i="59"/>
  <c r="AZ163" i="59" s="1"/>
  <c r="A163" i="59" s="1"/>
  <c r="AW163" i="59"/>
  <c r="AM216" i="59"/>
  <c r="AW216" i="59"/>
  <c r="AM228" i="59"/>
  <c r="AZ228" i="59" s="1"/>
  <c r="A228" i="59" s="1"/>
  <c r="AW228" i="59"/>
  <c r="AM223" i="59"/>
  <c r="AW223" i="59"/>
  <c r="AM427" i="59"/>
  <c r="AZ427" i="59" s="1"/>
  <c r="A427" i="59" s="1"/>
  <c r="AW427" i="59"/>
  <c r="AM203" i="59"/>
  <c r="AW203" i="59"/>
  <c r="AM378" i="59"/>
  <c r="AZ378" i="59" s="1"/>
  <c r="A378" i="59" s="1"/>
  <c r="AW378" i="59"/>
  <c r="AM305" i="59"/>
  <c r="AW305" i="59"/>
  <c r="AM419" i="59"/>
  <c r="AZ419" i="59" s="1"/>
  <c r="A419" i="59" s="1"/>
  <c r="AW419" i="59"/>
  <c r="AM478" i="59"/>
  <c r="AW478" i="59"/>
  <c r="AM441" i="59"/>
  <c r="AZ441" i="59" s="1"/>
  <c r="A441" i="59" s="1"/>
  <c r="AW441" i="59"/>
  <c r="AM466" i="59"/>
  <c r="AW466" i="59"/>
  <c r="AM417" i="59"/>
  <c r="AZ417" i="59" s="1"/>
  <c r="A417" i="59" s="1"/>
  <c r="AW417" i="59"/>
  <c r="AW491" i="59"/>
  <c r="AM491" i="59"/>
  <c r="AM284" i="59"/>
  <c r="AZ284" i="59" s="1"/>
  <c r="A284" i="59" s="1"/>
  <c r="AW284" i="59"/>
  <c r="AM345" i="59"/>
  <c r="AW345" i="59"/>
  <c r="AM9" i="59"/>
  <c r="AZ9" i="59" s="1"/>
  <c r="A9" i="59" s="1"/>
  <c r="AW9" i="59"/>
  <c r="AM58" i="59"/>
  <c r="AW58" i="59"/>
  <c r="AM181" i="59"/>
  <c r="AZ181" i="59" s="1"/>
  <c r="A181" i="59" s="1"/>
  <c r="AW181" i="59"/>
  <c r="AM69" i="59"/>
  <c r="AW69" i="59"/>
  <c r="AM177" i="59"/>
  <c r="AZ177" i="59" s="1"/>
  <c r="A177" i="59" s="1"/>
  <c r="AW177" i="59"/>
  <c r="AM455" i="59"/>
  <c r="AW455" i="59"/>
  <c r="AM143" i="59"/>
  <c r="AZ143" i="59" s="1"/>
  <c r="A143" i="59" s="1"/>
  <c r="AW143" i="59"/>
  <c r="AM477" i="59"/>
  <c r="AW477" i="59"/>
  <c r="AM123" i="59"/>
  <c r="AZ123" i="59" s="1"/>
  <c r="A123" i="59" s="1"/>
  <c r="AW123" i="59"/>
  <c r="AM411" i="59"/>
  <c r="AW411" i="59"/>
  <c r="AM481" i="59"/>
  <c r="AZ481" i="59" s="1"/>
  <c r="A481" i="59" s="1"/>
  <c r="AW481" i="59"/>
  <c r="AZ376" i="59"/>
  <c r="A376" i="59" s="1"/>
  <c r="AZ432" i="59"/>
  <c r="A432" i="59" s="1"/>
  <c r="AZ476" i="59"/>
  <c r="A476" i="59" s="1"/>
  <c r="AM43" i="59"/>
  <c r="AW43" i="59"/>
  <c r="AM136" i="59"/>
  <c r="AW136" i="59"/>
  <c r="AM156" i="59"/>
  <c r="AW156" i="59"/>
  <c r="AM169" i="59"/>
  <c r="AW169" i="59"/>
  <c r="AM184" i="59"/>
  <c r="AW184" i="59"/>
  <c r="AM270" i="59"/>
  <c r="AW270" i="59"/>
  <c r="AM227" i="59"/>
  <c r="AW227" i="59"/>
  <c r="AM301" i="59"/>
  <c r="AW301" i="59"/>
  <c r="AM244" i="59"/>
  <c r="AW244" i="59"/>
  <c r="AM377" i="59"/>
  <c r="AW377" i="59"/>
  <c r="AM280" i="59"/>
  <c r="AW280" i="59"/>
  <c r="AM438" i="59"/>
  <c r="AW438" i="59"/>
  <c r="AM496" i="59"/>
  <c r="AW496" i="59"/>
  <c r="AM80" i="59"/>
  <c r="AW80" i="59"/>
  <c r="AM76" i="59"/>
  <c r="AW76" i="59"/>
  <c r="AM92" i="59"/>
  <c r="AW92" i="59"/>
  <c r="AM145" i="59"/>
  <c r="AW145" i="59"/>
  <c r="AM224" i="59"/>
  <c r="AW224" i="59"/>
  <c r="AM285" i="59"/>
  <c r="AW285" i="59"/>
  <c r="AM382" i="59"/>
  <c r="AW382" i="59"/>
  <c r="AM390" i="59"/>
  <c r="AW390" i="59"/>
  <c r="AM320" i="59"/>
  <c r="AW320" i="59"/>
  <c r="AM442" i="59"/>
  <c r="AW442" i="59"/>
  <c r="AM389" i="59"/>
  <c r="AW389" i="59"/>
  <c r="AM365" i="59"/>
  <c r="AW365" i="59"/>
  <c r="AM192" i="59"/>
  <c r="AW192" i="59"/>
  <c r="AM410" i="59"/>
  <c r="AW410" i="59"/>
  <c r="AM462" i="59"/>
  <c r="AW462" i="59"/>
  <c r="AM84" i="59"/>
  <c r="AW84" i="59"/>
  <c r="AM113" i="59"/>
  <c r="AW113" i="59"/>
  <c r="AM137" i="59"/>
  <c r="AW137" i="59"/>
  <c r="AM167" i="59"/>
  <c r="AW167" i="59"/>
  <c r="AM168" i="59"/>
  <c r="AW168" i="59"/>
  <c r="AM231" i="59"/>
  <c r="AW231" i="59"/>
  <c r="AM236" i="59"/>
  <c r="AW236" i="59"/>
  <c r="AM297" i="59"/>
  <c r="AW297" i="59"/>
  <c r="AM409" i="59"/>
  <c r="AW409" i="59"/>
  <c r="AM314" i="59"/>
  <c r="AW314" i="59"/>
  <c r="AW463" i="59"/>
  <c r="AM463" i="59"/>
  <c r="AW475" i="59"/>
  <c r="AM475" i="59"/>
  <c r="AM213" i="59"/>
  <c r="AW213" i="59"/>
  <c r="AM139" i="59"/>
  <c r="AW139" i="59"/>
  <c r="AM252" i="59"/>
  <c r="AW252" i="59"/>
  <c r="AM503" i="59"/>
  <c r="AW503" i="59"/>
  <c r="AM364" i="59"/>
  <c r="AW364" i="59"/>
  <c r="AM6" i="59"/>
  <c r="AW6" i="59"/>
  <c r="AM489" i="59"/>
  <c r="AW489" i="59"/>
  <c r="AM353" i="59"/>
  <c r="AW353" i="59"/>
  <c r="AM465" i="59"/>
  <c r="AW465" i="59"/>
  <c r="AM50" i="59"/>
  <c r="AW50" i="59"/>
  <c r="AM249" i="59"/>
  <c r="AW249" i="59"/>
  <c r="AM474" i="59"/>
  <c r="AW474" i="59"/>
  <c r="AM107" i="59"/>
  <c r="AW107" i="59"/>
  <c r="AM71" i="59"/>
  <c r="AW71" i="59"/>
  <c r="AM443" i="59"/>
  <c r="AW443" i="59"/>
  <c r="AM29" i="59"/>
  <c r="AW29" i="59"/>
  <c r="AM37" i="59"/>
  <c r="AW37" i="59"/>
  <c r="AM202" i="59"/>
  <c r="AW202" i="59"/>
  <c r="AZ453" i="59"/>
  <c r="A453" i="59" s="1"/>
  <c r="AZ436" i="59"/>
  <c r="A436" i="59" s="1"/>
  <c r="AZ495" i="59"/>
  <c r="A495" i="59" s="1"/>
  <c r="AM68" i="59"/>
  <c r="AZ68" i="59" s="1"/>
  <c r="A68" i="59" s="1"/>
  <c r="AW68" i="59"/>
  <c r="AM319" i="59"/>
  <c r="AW319" i="59"/>
  <c r="AM366" i="59"/>
  <c r="AZ366" i="59" s="1"/>
  <c r="A366" i="59" s="1"/>
  <c r="AW366" i="59"/>
  <c r="AM317" i="59"/>
  <c r="AW317" i="59"/>
  <c r="AM349" i="59"/>
  <c r="AZ349" i="59" s="1"/>
  <c r="A349" i="59" s="1"/>
  <c r="AW349" i="59"/>
  <c r="AM418" i="59"/>
  <c r="AW418" i="59"/>
  <c r="AM449" i="59"/>
  <c r="AZ449" i="59" s="1"/>
  <c r="A449" i="59" s="1"/>
  <c r="AW449" i="59"/>
  <c r="AM500" i="59"/>
  <c r="AW500" i="59"/>
  <c r="AM104" i="59"/>
  <c r="AZ104" i="59" s="1"/>
  <c r="A104" i="59" s="1"/>
  <c r="AW104" i="59"/>
  <c r="AM124" i="59"/>
  <c r="AW124" i="59"/>
  <c r="AM405" i="59"/>
  <c r="AZ405" i="59" s="1"/>
  <c r="A405" i="59" s="1"/>
  <c r="AW405" i="59"/>
  <c r="AM368" i="59"/>
  <c r="AW368" i="59"/>
  <c r="AM394" i="59"/>
  <c r="AZ394" i="59" s="1"/>
  <c r="A394" i="59" s="1"/>
  <c r="AW394" i="59"/>
  <c r="AM386" i="59"/>
  <c r="AW386" i="59"/>
  <c r="AM116" i="59"/>
  <c r="AZ116" i="59" s="1"/>
  <c r="A116" i="59" s="1"/>
  <c r="AW116" i="59"/>
  <c r="AM144" i="59"/>
  <c r="AW144" i="59"/>
  <c r="AM254" i="59"/>
  <c r="AZ254" i="59" s="1"/>
  <c r="A254" i="59" s="1"/>
  <c r="AW254" i="59"/>
  <c r="AM294" i="59"/>
  <c r="AW294" i="59"/>
  <c r="AM398" i="59"/>
  <c r="AZ398" i="59" s="1"/>
  <c r="A398" i="59" s="1"/>
  <c r="AW398" i="59"/>
  <c r="AM302" i="59"/>
  <c r="AW302" i="59"/>
  <c r="AM237" i="59"/>
  <c r="AZ237" i="59" s="1"/>
  <c r="A237" i="59" s="1"/>
  <c r="AW237" i="59"/>
  <c r="AM278" i="59"/>
  <c r="AW278" i="59"/>
  <c r="AM316" i="59"/>
  <c r="AZ316" i="59" s="1"/>
  <c r="A316" i="59" s="1"/>
  <c r="AW316" i="59"/>
  <c r="AM335" i="59"/>
  <c r="AW335" i="59"/>
  <c r="AM369" i="59"/>
  <c r="AZ369" i="59" s="1"/>
  <c r="A369" i="59" s="1"/>
  <c r="AW369" i="59"/>
  <c r="AM325" i="59"/>
  <c r="AW325" i="59"/>
  <c r="AM358" i="59"/>
  <c r="AZ358" i="59" s="1"/>
  <c r="A358" i="59" s="1"/>
  <c r="AW358" i="59"/>
  <c r="AM413" i="59"/>
  <c r="AW413" i="59"/>
  <c r="AM482" i="59"/>
  <c r="AZ482" i="59" s="1"/>
  <c r="A482" i="59" s="1"/>
  <c r="AW482" i="59"/>
  <c r="AW467" i="59"/>
  <c r="AM467" i="59"/>
  <c r="AM128" i="59"/>
  <c r="AZ128" i="59" s="1"/>
  <c r="A128" i="59" s="1"/>
  <c r="AW128" i="59"/>
  <c r="AM129" i="59"/>
  <c r="AW129" i="59"/>
  <c r="AM176" i="59"/>
  <c r="AZ176" i="59" s="1"/>
  <c r="A176" i="59" s="1"/>
  <c r="AW176" i="59"/>
  <c r="AM208" i="59"/>
  <c r="AW208" i="59"/>
  <c r="AM361" i="59"/>
  <c r="AZ361" i="59" s="1"/>
  <c r="A361" i="59" s="1"/>
  <c r="AW361" i="59"/>
  <c r="AM344" i="59"/>
  <c r="AW344" i="59"/>
  <c r="AM256" i="59"/>
  <c r="AZ256" i="59" s="1"/>
  <c r="A256" i="59" s="1"/>
  <c r="AW256" i="59"/>
  <c r="AM431" i="59"/>
  <c r="AW431" i="59"/>
  <c r="AM171" i="59"/>
  <c r="AZ171" i="59" s="1"/>
  <c r="A171" i="59" s="1"/>
  <c r="AW171" i="59"/>
  <c r="AM501" i="59"/>
  <c r="AW501" i="59"/>
  <c r="AM187" i="59"/>
  <c r="AZ187" i="59" s="1"/>
  <c r="A187" i="59" s="1"/>
  <c r="AW187" i="59"/>
  <c r="AM131" i="59"/>
  <c r="AW131" i="59"/>
  <c r="AM268" i="59"/>
  <c r="AZ268" i="59" s="1"/>
  <c r="A268" i="59" s="1"/>
  <c r="AW268" i="59"/>
  <c r="AM233" i="59"/>
  <c r="AW233" i="59"/>
  <c r="AM147" i="59"/>
  <c r="AZ147" i="59" s="1"/>
  <c r="A147" i="59" s="1"/>
  <c r="AW147" i="59"/>
  <c r="AM355" i="59"/>
  <c r="AW355" i="59"/>
  <c r="AM323" i="59"/>
  <c r="AZ323" i="59" s="1"/>
  <c r="A323" i="59" s="1"/>
  <c r="AW323" i="59"/>
  <c r="AM428" i="59"/>
  <c r="AW428" i="59"/>
  <c r="AM86" i="59"/>
  <c r="AZ86" i="59" s="1"/>
  <c r="A86" i="59" s="1"/>
  <c r="AW86" i="59"/>
  <c r="AM258" i="59"/>
  <c r="AW258" i="59"/>
  <c r="AM307" i="59"/>
  <c r="AZ307" i="59" s="1"/>
  <c r="A307" i="59" s="1"/>
  <c r="AW307" i="59"/>
  <c r="AZ493" i="59"/>
  <c r="A493" i="59" s="1"/>
  <c r="A102" i="59"/>
  <c r="A309" i="59"/>
  <c r="A207" i="59"/>
  <c r="A243" i="59"/>
  <c r="A338" i="59"/>
  <c r="A322" i="59"/>
  <c r="A354" i="59"/>
  <c r="A13" i="59"/>
  <c r="A8" i="59"/>
  <c r="A32" i="59"/>
  <c r="A337" i="59"/>
  <c r="A40" i="59"/>
  <c r="A60" i="59"/>
  <c r="A494" i="59"/>
  <c r="A487" i="59"/>
  <c r="A422" i="59"/>
  <c r="A379" i="59"/>
  <c r="A363" i="59"/>
  <c r="A132" i="59"/>
  <c r="A56" i="59"/>
  <c r="A468" i="59"/>
  <c r="A420" i="59"/>
  <c r="A312" i="59"/>
  <c r="A239" i="59"/>
  <c r="A282" i="59"/>
  <c r="A81" i="59"/>
  <c r="A59" i="59"/>
  <c r="A101" i="59"/>
  <c r="A82" i="59"/>
  <c r="A346" i="59"/>
  <c r="A350" i="59"/>
  <c r="AZ5" i="59"/>
  <c r="A5" i="59" s="1"/>
  <c r="A396" i="59"/>
  <c r="A292" i="59"/>
  <c r="A276" i="59"/>
  <c r="A55" i="59"/>
  <c r="A308" i="59"/>
  <c r="A326" i="59"/>
  <c r="A472" i="59"/>
  <c r="A318" i="59"/>
  <c r="A10" i="59"/>
  <c r="A114" i="59"/>
  <c r="A375" i="59"/>
  <c r="A367" i="59"/>
  <c r="A153" i="59"/>
  <c r="A502" i="59"/>
  <c r="A57" i="59"/>
  <c r="A460" i="59"/>
  <c r="A193" i="59"/>
  <c r="A165" i="59"/>
  <c r="A110" i="59"/>
  <c r="A78" i="59"/>
  <c r="A24" i="59"/>
  <c r="A12" i="59"/>
  <c r="A329" i="59"/>
  <c r="A151" i="59"/>
  <c r="A38" i="59"/>
  <c r="A16" i="59"/>
  <c r="A188" i="59"/>
  <c r="A220" i="59"/>
  <c r="A26" i="59"/>
  <c r="A111" i="59"/>
  <c r="A53" i="59"/>
  <c r="A83" i="59"/>
  <c r="A445" i="59"/>
  <c r="A310" i="59"/>
  <c r="A485" i="59"/>
  <c r="A222" i="59"/>
  <c r="A115" i="59"/>
  <c r="A19" i="59"/>
  <c r="A36" i="59"/>
  <c r="A142" i="59"/>
  <c r="A173" i="59"/>
  <c r="A194" i="59"/>
  <c r="A279" i="59"/>
  <c r="A20" i="59"/>
  <c r="A178" i="59"/>
  <c r="A174" i="59"/>
  <c r="A259" i="59"/>
  <c r="A473" i="59"/>
  <c r="A75" i="59"/>
  <c r="A134" i="59"/>
  <c r="A186" i="59"/>
  <c r="A238" i="59"/>
  <c r="A291" i="59"/>
  <c r="A421" i="59"/>
  <c r="A95" i="59"/>
  <c r="A133" i="59"/>
  <c r="A287" i="59"/>
  <c r="A384" i="59"/>
  <c r="A392" i="59"/>
  <c r="A283" i="59"/>
  <c r="A362" i="59"/>
  <c r="A429" i="59"/>
  <c r="A122" i="59"/>
  <c r="A146" i="59"/>
  <c r="A189" i="59"/>
  <c r="A327" i="59"/>
  <c r="A303" i="59"/>
  <c r="A399" i="59"/>
  <c r="A99" i="59"/>
  <c r="A170" i="59"/>
  <c r="A218" i="59"/>
  <c r="A210" i="59"/>
  <c r="A395" i="59"/>
  <c r="A15" i="59"/>
  <c r="A45" i="59"/>
  <c r="A230" i="59"/>
  <c r="A39" i="59"/>
  <c r="A234" i="59"/>
  <c r="A235" i="59"/>
  <c r="A182" i="59"/>
  <c r="A295" i="59"/>
  <c r="A433" i="59"/>
  <c r="A415" i="59"/>
  <c r="A74" i="59"/>
  <c r="A103" i="59"/>
  <c r="A130" i="59"/>
  <c r="A452" i="59"/>
  <c r="AZ262" i="59" l="1"/>
  <c r="A262" i="59" s="1"/>
  <c r="AZ289" i="59"/>
  <c r="A289" i="59" s="1"/>
  <c r="AZ217" i="59"/>
  <c r="A217" i="59" s="1"/>
  <c r="AZ161" i="59"/>
  <c r="A161" i="59" s="1"/>
  <c r="AZ463" i="59"/>
  <c r="A463" i="59" s="1"/>
  <c r="AZ285" i="59"/>
  <c r="A285" i="59" s="1"/>
  <c r="AZ112" i="59"/>
  <c r="A112" i="59" s="1"/>
  <c r="AZ258" i="59"/>
  <c r="A258" i="59" s="1"/>
  <c r="AZ428" i="59"/>
  <c r="A428" i="59" s="1"/>
  <c r="AZ355" i="59"/>
  <c r="A355" i="59" s="1"/>
  <c r="AZ475" i="59"/>
  <c r="A475" i="59" s="1"/>
  <c r="AZ169" i="59"/>
  <c r="A169" i="59" s="1"/>
  <c r="AZ233" i="59"/>
  <c r="A233" i="59" s="1"/>
  <c r="AZ131" i="59"/>
  <c r="A131" i="59" s="1"/>
  <c r="AZ501" i="59"/>
  <c r="A501" i="59" s="1"/>
  <c r="AZ431" i="59"/>
  <c r="A431" i="59" s="1"/>
  <c r="AZ344" i="59"/>
  <c r="A344" i="59" s="1"/>
  <c r="AZ208" i="59"/>
  <c r="A208" i="59" s="1"/>
  <c r="AZ129" i="59"/>
  <c r="A129" i="59" s="1"/>
  <c r="AZ413" i="59"/>
  <c r="A413" i="59" s="1"/>
  <c r="AZ325" i="59"/>
  <c r="A325" i="59" s="1"/>
  <c r="AZ335" i="59"/>
  <c r="A335" i="59" s="1"/>
  <c r="AZ278" i="59"/>
  <c r="A278" i="59" s="1"/>
  <c r="AZ302" i="59"/>
  <c r="A302" i="59" s="1"/>
  <c r="AZ294" i="59"/>
  <c r="A294" i="59" s="1"/>
  <c r="AZ144" i="59"/>
  <c r="A144" i="59" s="1"/>
  <c r="AZ386" i="59"/>
  <c r="A386" i="59" s="1"/>
  <c r="AZ368" i="59"/>
  <c r="A368" i="59" s="1"/>
  <c r="AZ124" i="59"/>
  <c r="A124" i="59" s="1"/>
  <c r="AZ500" i="59"/>
  <c r="A500" i="59" s="1"/>
  <c r="AZ418" i="59"/>
  <c r="A418" i="59" s="1"/>
  <c r="AZ317" i="59"/>
  <c r="A317" i="59" s="1"/>
  <c r="AZ319" i="59"/>
  <c r="A319" i="59" s="1"/>
  <c r="AZ411" i="59"/>
  <c r="A411" i="59" s="1"/>
  <c r="AZ477" i="59"/>
  <c r="A477" i="59" s="1"/>
  <c r="AZ455" i="59"/>
  <c r="A455" i="59" s="1"/>
  <c r="AZ69" i="59"/>
  <c r="A69" i="59" s="1"/>
  <c r="AZ58" i="59"/>
  <c r="A58" i="59" s="1"/>
  <c r="AZ345" i="59"/>
  <c r="A345" i="59" s="1"/>
  <c r="AZ466" i="59"/>
  <c r="A466" i="59" s="1"/>
  <c r="AZ478" i="59"/>
  <c r="A478" i="59" s="1"/>
  <c r="AZ305" i="59"/>
  <c r="A305" i="59" s="1"/>
  <c r="AZ203" i="59"/>
  <c r="A203" i="59" s="1"/>
  <c r="AZ223" i="59"/>
  <c r="A223" i="59" s="1"/>
  <c r="AZ216" i="59"/>
  <c r="A216" i="59" s="1"/>
  <c r="AZ175" i="59"/>
  <c r="A175" i="59" s="1"/>
  <c r="AZ67" i="59"/>
  <c r="A67" i="59" s="1"/>
  <c r="AZ454" i="59"/>
  <c r="A454" i="59" s="1"/>
  <c r="AZ385" i="59"/>
  <c r="A385" i="59" s="1"/>
  <c r="AZ352" i="59"/>
  <c r="A352" i="59" s="1"/>
  <c r="AZ348" i="59"/>
  <c r="A348" i="59" s="1"/>
  <c r="AZ240" i="59"/>
  <c r="A240" i="59" s="1"/>
  <c r="AZ196" i="59"/>
  <c r="A196" i="59" s="1"/>
  <c r="AZ120" i="59"/>
  <c r="A120" i="59" s="1"/>
  <c r="AZ87" i="59"/>
  <c r="A87" i="59" s="1"/>
  <c r="AZ423" i="59"/>
  <c r="A423" i="59" s="1"/>
  <c r="AZ241" i="59"/>
  <c r="A241" i="59" s="1"/>
  <c r="AZ200" i="59"/>
  <c r="A200" i="59" s="1"/>
  <c r="AZ96" i="59"/>
  <c r="A96" i="59" s="1"/>
  <c r="AZ357" i="59"/>
  <c r="A357" i="59" s="1"/>
  <c r="AZ332" i="59"/>
  <c r="A332" i="59" s="1"/>
  <c r="AZ248" i="59"/>
  <c r="A248" i="59" s="1"/>
  <c r="AZ195" i="59"/>
  <c r="A195" i="59" s="1"/>
  <c r="AZ180" i="59"/>
  <c r="A180" i="59" s="1"/>
  <c r="AZ155" i="59"/>
  <c r="A155" i="59" s="1"/>
  <c r="AZ25" i="59"/>
  <c r="A25" i="59" s="1"/>
  <c r="AZ166" i="59"/>
  <c r="A166" i="59" s="1"/>
  <c r="AZ118" i="59"/>
  <c r="A118" i="59" s="1"/>
  <c r="AZ73" i="59"/>
  <c r="A73" i="59" s="1"/>
  <c r="AZ260" i="59"/>
  <c r="A260" i="59" s="1"/>
  <c r="AZ42" i="59"/>
  <c r="A42" i="59" s="1"/>
  <c r="AZ219" i="59"/>
  <c r="A219" i="59" s="1"/>
  <c r="AZ272" i="59"/>
  <c r="A272" i="59" s="1"/>
  <c r="AZ497" i="59"/>
  <c r="A497" i="59" s="1"/>
  <c r="AZ360" i="59"/>
  <c r="A360" i="59" s="1"/>
  <c r="AZ245" i="59"/>
  <c r="A245" i="59" s="1"/>
  <c r="AZ414" i="59"/>
  <c r="A414" i="59" s="1"/>
  <c r="AZ212" i="59"/>
  <c r="A212" i="59" s="1"/>
  <c r="AZ79" i="59"/>
  <c r="A79" i="59" s="1"/>
  <c r="AZ340" i="59"/>
  <c r="A340" i="59" s="1"/>
  <c r="AZ298" i="59"/>
  <c r="A298" i="59" s="1"/>
  <c r="AZ179" i="59"/>
  <c r="A179" i="59" s="1"/>
  <c r="AZ160" i="59"/>
  <c r="A160" i="59" s="1"/>
  <c r="AZ486" i="59"/>
  <c r="A486" i="59" s="1"/>
  <c r="AZ401" i="59"/>
  <c r="A401" i="59" s="1"/>
  <c r="AZ439" i="59"/>
  <c r="A439" i="59" s="1"/>
  <c r="AZ374" i="59"/>
  <c r="A374" i="59" s="1"/>
  <c r="AZ293" i="59"/>
  <c r="A293" i="59" s="1"/>
  <c r="AZ121" i="59"/>
  <c r="A121" i="59" s="1"/>
  <c r="AZ21" i="59"/>
  <c r="A21" i="59" s="1"/>
  <c r="AZ313" i="59"/>
  <c r="A313" i="59" s="1"/>
  <c r="AZ351" i="59"/>
  <c r="A351" i="59" s="1"/>
  <c r="AZ356" i="59"/>
  <c r="A356" i="59" s="1"/>
  <c r="AZ336" i="59"/>
  <c r="A336" i="59" s="1"/>
  <c r="AZ257" i="59"/>
  <c r="A257" i="59" s="1"/>
  <c r="AZ152" i="59"/>
  <c r="A152" i="59" s="1"/>
  <c r="AZ72" i="59"/>
  <c r="A72" i="59" s="1"/>
  <c r="AZ37" i="59"/>
  <c r="A37" i="59" s="1"/>
  <c r="AZ443" i="59"/>
  <c r="A443" i="59" s="1"/>
  <c r="AZ107" i="59"/>
  <c r="A107" i="59" s="1"/>
  <c r="AZ249" i="59"/>
  <c r="A249" i="59" s="1"/>
  <c r="AZ465" i="59"/>
  <c r="A465" i="59" s="1"/>
  <c r="AZ489" i="59"/>
  <c r="A489" i="59" s="1"/>
  <c r="AZ364" i="59"/>
  <c r="A364" i="59" s="1"/>
  <c r="AZ252" i="59"/>
  <c r="A252" i="59" s="1"/>
  <c r="AZ213" i="59"/>
  <c r="A213" i="59" s="1"/>
  <c r="AZ409" i="59"/>
  <c r="A409" i="59" s="1"/>
  <c r="AZ236" i="59"/>
  <c r="A236" i="59" s="1"/>
  <c r="AZ168" i="59"/>
  <c r="A168" i="59" s="1"/>
  <c r="AZ137" i="59"/>
  <c r="A137" i="59" s="1"/>
  <c r="AZ84" i="59"/>
  <c r="A84" i="59" s="1"/>
  <c r="AZ410" i="59"/>
  <c r="A410" i="59" s="1"/>
  <c r="AZ365" i="59"/>
  <c r="A365" i="59" s="1"/>
  <c r="AZ442" i="59"/>
  <c r="A442" i="59" s="1"/>
  <c r="AZ390" i="59"/>
  <c r="A390" i="59" s="1"/>
  <c r="AZ145" i="59"/>
  <c r="A145" i="59" s="1"/>
  <c r="AZ76" i="59"/>
  <c r="A76" i="59" s="1"/>
  <c r="AZ496" i="59"/>
  <c r="A496" i="59" s="1"/>
  <c r="AZ280" i="59"/>
  <c r="A280" i="59" s="1"/>
  <c r="AZ244" i="59"/>
  <c r="A244" i="59" s="1"/>
  <c r="AZ227" i="59"/>
  <c r="A227" i="59" s="1"/>
  <c r="AZ184" i="59"/>
  <c r="A184" i="59" s="1"/>
  <c r="AZ156" i="59"/>
  <c r="A156" i="59" s="1"/>
  <c r="AZ43" i="59"/>
  <c r="A43" i="59" s="1"/>
  <c r="AZ499" i="59"/>
  <c r="A499" i="59" s="1"/>
  <c r="AZ467" i="59"/>
  <c r="A467" i="59" s="1"/>
  <c r="AZ202" i="59"/>
  <c r="A202" i="59" s="1"/>
  <c r="AZ29" i="59"/>
  <c r="A29" i="59" s="1"/>
  <c r="AZ71" i="59"/>
  <c r="A71" i="59" s="1"/>
  <c r="AZ474" i="59"/>
  <c r="A474" i="59" s="1"/>
  <c r="AZ50" i="59"/>
  <c r="A50" i="59" s="1"/>
  <c r="AZ353" i="59"/>
  <c r="A353" i="59" s="1"/>
  <c r="AZ6" i="59"/>
  <c r="A6" i="59" s="1"/>
  <c r="AZ503" i="59"/>
  <c r="A503" i="59" s="1"/>
  <c r="AZ139" i="59"/>
  <c r="A139" i="59" s="1"/>
  <c r="AZ314" i="59"/>
  <c r="A314" i="59" s="1"/>
  <c r="AZ297" i="59"/>
  <c r="A297" i="59" s="1"/>
  <c r="AZ231" i="59"/>
  <c r="A231" i="59" s="1"/>
  <c r="AZ167" i="59"/>
  <c r="A167" i="59" s="1"/>
  <c r="AZ113" i="59"/>
  <c r="A113" i="59" s="1"/>
  <c r="AZ462" i="59"/>
  <c r="A462" i="59" s="1"/>
  <c r="AZ192" i="59"/>
  <c r="A192" i="59" s="1"/>
  <c r="AZ389" i="59"/>
  <c r="A389" i="59" s="1"/>
  <c r="AZ320" i="59"/>
  <c r="A320" i="59" s="1"/>
  <c r="AZ382" i="59"/>
  <c r="A382" i="59" s="1"/>
  <c r="AZ224" i="59"/>
  <c r="A224" i="59" s="1"/>
  <c r="AZ92" i="59"/>
  <c r="A92" i="59" s="1"/>
  <c r="AZ80" i="59"/>
  <c r="A80" i="59" s="1"/>
  <c r="AZ438" i="59"/>
  <c r="A438" i="59" s="1"/>
  <c r="AZ377" i="59"/>
  <c r="A377" i="59" s="1"/>
  <c r="AZ301" i="59"/>
  <c r="A301" i="59" s="1"/>
  <c r="AZ270" i="59"/>
  <c r="A270" i="59" s="1"/>
  <c r="AZ136" i="59"/>
  <c r="A136" i="59" s="1"/>
  <c r="AZ491" i="59"/>
  <c r="A491" i="59" s="1"/>
  <c r="AZ450" i="59"/>
  <c r="A450" i="59" s="1"/>
  <c r="AZ479" i="59"/>
  <c r="A479" i="59" s="1"/>
  <c r="AY506" i="59" l="1"/>
  <c r="M13" i="36" l="1"/>
  <c r="I11" i="11"/>
  <c r="M1" i="59"/>
  <c r="AF5" i="53" l="1"/>
  <c r="F5" i="11"/>
  <c r="H12" i="11"/>
  <c r="F12" i="11"/>
  <c r="H5" i="11"/>
  <c r="H10" i="11"/>
  <c r="H11" i="11"/>
  <c r="D13" i="36" l="1"/>
  <c r="E13" i="36"/>
  <c r="AC5" i="53" l="1"/>
  <c r="AD5" i="53" s="1"/>
  <c r="Z4" i="53"/>
  <c r="Y4" i="53"/>
  <c r="C5" i="28" l="1" a="1"/>
  <c r="C5" i="28" s="1"/>
  <c r="E2" i="11" l="1"/>
  <c r="C6" i="28" l="1" a="1"/>
  <c r="C6" i="28" s="1"/>
  <c r="K2" i="11" l="1"/>
  <c r="J2" i="11"/>
  <c r="F4" i="11"/>
  <c r="H4" i="11"/>
  <c r="H2" i="11" l="1" a="1"/>
  <c r="H2" i="11" s="1"/>
  <c r="F2" i="11" a="1"/>
  <c r="F2" i="11" s="1"/>
  <c r="D7" i="36" l="1"/>
  <c r="E7" i="36" l="1"/>
  <c r="AG5" i="53" l="1"/>
  <c r="A5" i="53" l="1"/>
  <c r="AF21" i="53"/>
  <c r="M10" i="36" s="1"/>
  <c r="I8" i="11" l="1"/>
  <c r="X1" i="53"/>
  <c r="D11" i="36" l="1"/>
  <c r="D10" i="36"/>
  <c r="E10" i="36"/>
  <c r="E11" i="36"/>
  <c r="AF3" i="66" l="1" a="1"/>
  <c r="AF3" i="66" s="1"/>
  <c r="AF61" i="66" s="1"/>
  <c r="AZ61" i="66" s="1"/>
  <c r="AE3" i="66" a="1"/>
  <c r="AE3" i="66" s="1"/>
  <c r="AE41" i="66" l="1"/>
  <c r="AY41" i="66" s="1"/>
  <c r="Y83" i="66"/>
  <c r="Y5" i="66"/>
  <c r="AP61" i="66"/>
  <c r="BB61" i="66"/>
  <c r="AE88" i="66"/>
  <c r="AY88" i="66" s="1"/>
  <c r="AF30" i="66"/>
  <c r="AZ30" i="66" s="1"/>
  <c r="AF138" i="66"/>
  <c r="AZ138" i="66" s="1"/>
  <c r="AE19" i="66"/>
  <c r="AY19" i="66" s="1"/>
  <c r="AF21" i="66"/>
  <c r="AZ21" i="66" s="1"/>
  <c r="AF31" i="66"/>
  <c r="AZ31" i="66" s="1"/>
  <c r="AF141" i="66"/>
  <c r="AZ141" i="66" s="1"/>
  <c r="AE8" i="66"/>
  <c r="AY8" i="66" s="1"/>
  <c r="AF91" i="66"/>
  <c r="AZ91" i="66" s="1"/>
  <c r="AE51" i="66"/>
  <c r="AY51" i="66" s="1"/>
  <c r="AE28" i="66"/>
  <c r="AY28" i="66" s="1"/>
  <c r="AE99" i="66"/>
  <c r="AY99" i="66" s="1"/>
  <c r="AF155" i="66"/>
  <c r="AZ155" i="66" s="1"/>
  <c r="AF12" i="66"/>
  <c r="AZ12" i="66" s="1"/>
  <c r="AF39" i="66"/>
  <c r="AZ39" i="66" s="1"/>
  <c r="AF156" i="66"/>
  <c r="AZ156" i="66" s="1"/>
  <c r="AF142" i="66"/>
  <c r="AZ142" i="66" s="1"/>
  <c r="AF131" i="66"/>
  <c r="AZ131" i="66" s="1"/>
  <c r="AF90" i="66"/>
  <c r="AZ90" i="66" s="1"/>
  <c r="AF42" i="66"/>
  <c r="AZ42" i="66" s="1"/>
  <c r="AF134" i="66"/>
  <c r="AZ134" i="66" s="1"/>
  <c r="AF153" i="66"/>
  <c r="AZ153" i="66" s="1"/>
  <c r="AF136" i="66"/>
  <c r="AZ136" i="66" s="1"/>
  <c r="AF148" i="66"/>
  <c r="AZ148" i="66" s="1"/>
  <c r="AF79" i="66"/>
  <c r="AZ79" i="66" s="1"/>
  <c r="AF151" i="66"/>
  <c r="AZ151" i="66" s="1"/>
  <c r="AF35" i="66"/>
  <c r="AZ35" i="66" s="1"/>
  <c r="AF102" i="66"/>
  <c r="AZ102" i="66" s="1"/>
  <c r="AF64" i="66"/>
  <c r="AZ64" i="66" s="1"/>
  <c r="AF98" i="66"/>
  <c r="AZ98" i="66" s="1"/>
  <c r="AF118" i="66"/>
  <c r="AZ118" i="66" s="1"/>
  <c r="AF140" i="66"/>
  <c r="AZ140" i="66" s="1"/>
  <c r="AF32" i="66"/>
  <c r="AZ32" i="66" s="1"/>
  <c r="AF76" i="66"/>
  <c r="AZ76" i="66" s="1"/>
  <c r="AF97" i="66"/>
  <c r="AZ97" i="66" s="1"/>
  <c r="AF124" i="66"/>
  <c r="AZ124" i="66" s="1"/>
  <c r="AF146" i="66"/>
  <c r="AZ146" i="66" s="1"/>
  <c r="AF11" i="66"/>
  <c r="AZ11" i="66" s="1"/>
  <c r="AF112" i="66"/>
  <c r="AZ112" i="66" s="1"/>
  <c r="AF137" i="66"/>
  <c r="AZ137" i="66" s="1"/>
  <c r="AF72" i="66"/>
  <c r="AZ72" i="66" s="1"/>
  <c r="AF116" i="66"/>
  <c r="AZ116" i="66" s="1"/>
  <c r="AF67" i="66"/>
  <c r="AZ67" i="66" s="1"/>
  <c r="AF17" i="66"/>
  <c r="AZ17" i="66" s="1"/>
  <c r="AF103" i="66"/>
  <c r="AZ103" i="66" s="1"/>
  <c r="AF6" i="66"/>
  <c r="AZ6" i="66" s="1"/>
  <c r="AF78" i="66"/>
  <c r="AZ78" i="66" s="1"/>
  <c r="AF10" i="66"/>
  <c r="AZ10" i="66" s="1"/>
  <c r="AF68" i="66"/>
  <c r="AZ68" i="66" s="1"/>
  <c r="AF88" i="66"/>
  <c r="AZ88" i="66" s="1"/>
  <c r="AF26" i="66"/>
  <c r="AZ26" i="66" s="1"/>
  <c r="AF82" i="66"/>
  <c r="AZ82" i="66" s="1"/>
  <c r="AF45" i="66"/>
  <c r="AZ45" i="66" s="1"/>
  <c r="AF111" i="66"/>
  <c r="AZ111" i="66" s="1"/>
  <c r="AF108" i="66"/>
  <c r="AZ108" i="66" s="1"/>
  <c r="AF71" i="66"/>
  <c r="AZ71" i="66" s="1"/>
  <c r="AF110" i="66"/>
  <c r="AZ110" i="66" s="1"/>
  <c r="AF87" i="66"/>
  <c r="AZ87" i="66" s="1"/>
  <c r="AF28" i="66"/>
  <c r="AZ28" i="66" s="1"/>
  <c r="AF115" i="66"/>
  <c r="AZ115" i="66" s="1"/>
  <c r="AF25" i="66"/>
  <c r="AZ25" i="66" s="1"/>
  <c r="AF34" i="66"/>
  <c r="AZ34" i="66" s="1"/>
  <c r="AF40" i="66"/>
  <c r="AZ40" i="66" s="1"/>
  <c r="AF75" i="66"/>
  <c r="AZ75" i="66" s="1"/>
  <c r="AF74" i="66"/>
  <c r="AZ74" i="66" s="1"/>
  <c r="AF128" i="66"/>
  <c r="AZ128" i="66" s="1"/>
  <c r="AF135" i="66"/>
  <c r="AZ135" i="66" s="1"/>
  <c r="AF105" i="66"/>
  <c r="AZ105" i="66" s="1"/>
  <c r="AF125" i="66"/>
  <c r="AZ125" i="66" s="1"/>
  <c r="AF101" i="66"/>
  <c r="AZ101" i="66" s="1"/>
  <c r="AF114" i="66"/>
  <c r="AZ114" i="66" s="1"/>
  <c r="AF89" i="66"/>
  <c r="AZ89" i="66" s="1"/>
  <c r="AF46" i="66"/>
  <c r="AZ46" i="66" s="1"/>
  <c r="AF15" i="66"/>
  <c r="AZ15" i="66" s="1"/>
  <c r="AF109" i="66"/>
  <c r="AZ109" i="66" s="1"/>
  <c r="AF126" i="66"/>
  <c r="AZ126" i="66" s="1"/>
  <c r="AF14" i="66"/>
  <c r="AZ14" i="66" s="1"/>
  <c r="AF38" i="66"/>
  <c r="AZ38" i="66" s="1"/>
  <c r="AF18" i="66"/>
  <c r="AZ18" i="66" s="1"/>
  <c r="AF143" i="66"/>
  <c r="AZ143" i="66" s="1"/>
  <c r="AF60" i="66"/>
  <c r="AZ60" i="66" s="1"/>
  <c r="AF152" i="66"/>
  <c r="AZ152" i="66" s="1"/>
  <c r="AF23" i="66"/>
  <c r="AZ23" i="66" s="1"/>
  <c r="AF129" i="66"/>
  <c r="AZ129" i="66" s="1"/>
  <c r="AF70" i="66"/>
  <c r="AZ70" i="66" s="1"/>
  <c r="AF144" i="66"/>
  <c r="AZ144" i="66" s="1"/>
  <c r="AF117" i="66"/>
  <c r="AZ117" i="66" s="1"/>
  <c r="AF16" i="66"/>
  <c r="AZ16" i="66" s="1"/>
  <c r="AF9" i="66"/>
  <c r="AZ9" i="66" s="1"/>
  <c r="AF8" i="66"/>
  <c r="AZ8" i="66" s="1"/>
  <c r="AF127" i="66"/>
  <c r="AZ127" i="66" s="1"/>
  <c r="AF22" i="66"/>
  <c r="AZ22" i="66" s="1"/>
  <c r="AF37" i="66"/>
  <c r="AZ37" i="66" s="1"/>
  <c r="AF58" i="66"/>
  <c r="AZ58" i="66" s="1"/>
  <c r="AF66" i="66"/>
  <c r="AZ66" i="66" s="1"/>
  <c r="AF85" i="66"/>
  <c r="AZ85" i="66" s="1"/>
  <c r="AF113" i="66"/>
  <c r="AZ113" i="66" s="1"/>
  <c r="AF145" i="66"/>
  <c r="AZ145" i="66" s="1"/>
  <c r="AF24" i="66"/>
  <c r="AZ24" i="66" s="1"/>
  <c r="AF50" i="66"/>
  <c r="AZ50" i="66" s="1"/>
  <c r="AF81" i="66"/>
  <c r="AZ81" i="66" s="1"/>
  <c r="AF149" i="66"/>
  <c r="AZ149" i="66" s="1"/>
  <c r="AF49" i="66"/>
  <c r="AZ49" i="66" s="1"/>
  <c r="AF56" i="66"/>
  <c r="AZ56" i="66" s="1"/>
  <c r="AF51" i="66"/>
  <c r="AZ51" i="66" s="1"/>
  <c r="AF33" i="66"/>
  <c r="AZ33" i="66" s="1"/>
  <c r="AF65" i="66"/>
  <c r="AZ65" i="66" s="1"/>
  <c r="AF59" i="66"/>
  <c r="AZ59" i="66" s="1"/>
  <c r="AF150" i="66"/>
  <c r="AZ150" i="66" s="1"/>
  <c r="AF130" i="66"/>
  <c r="AZ130" i="66" s="1"/>
  <c r="AF7" i="66"/>
  <c r="AZ7" i="66" s="1"/>
  <c r="AF106" i="66"/>
  <c r="AZ106" i="66" s="1"/>
  <c r="AF52" i="66"/>
  <c r="AZ52" i="66" s="1"/>
  <c r="AF92" i="66"/>
  <c r="AZ92" i="66" s="1"/>
  <c r="AF119" i="66"/>
  <c r="AZ119" i="66" s="1"/>
  <c r="AF29" i="66"/>
  <c r="AZ29" i="66" s="1"/>
  <c r="AF36" i="66"/>
  <c r="AZ36" i="66" s="1"/>
  <c r="AF93" i="66"/>
  <c r="AZ93" i="66" s="1"/>
  <c r="AF54" i="66"/>
  <c r="AZ54" i="66" s="1"/>
  <c r="AF19" i="66"/>
  <c r="AZ19" i="66" s="1"/>
  <c r="AF104" i="66"/>
  <c r="AZ104" i="66" s="1"/>
  <c r="AF53" i="66"/>
  <c r="AZ53" i="66" s="1"/>
  <c r="AF73" i="66"/>
  <c r="AZ73" i="66" s="1"/>
  <c r="AF43" i="66"/>
  <c r="AZ43" i="66" s="1"/>
  <c r="AF84" i="66"/>
  <c r="AZ84" i="66" s="1"/>
  <c r="AE138" i="66"/>
  <c r="AY138" i="66" s="1"/>
  <c r="AE65" i="66"/>
  <c r="AY65" i="66" s="1"/>
  <c r="AF99" i="66"/>
  <c r="AZ99" i="66" s="1"/>
  <c r="AF139" i="66"/>
  <c r="AZ139" i="66" s="1"/>
  <c r="AE142" i="66"/>
  <c r="AY142" i="66" s="1"/>
  <c r="AF80" i="66"/>
  <c r="AZ80" i="66" s="1"/>
  <c r="AF147" i="66"/>
  <c r="AZ147" i="66" s="1"/>
  <c r="AE44" i="66"/>
  <c r="AY44" i="66" s="1"/>
  <c r="AF13" i="66"/>
  <c r="AZ13" i="66" s="1"/>
  <c r="AF27" i="66"/>
  <c r="AZ27" i="66" s="1"/>
  <c r="AF95" i="66"/>
  <c r="AZ95" i="66" s="1"/>
  <c r="AE7" i="66"/>
  <c r="AY7" i="66" s="1"/>
  <c r="AE156" i="66"/>
  <c r="AY156" i="66" s="1"/>
  <c r="AF62" i="66"/>
  <c r="AZ62" i="66" s="1"/>
  <c r="AE97" i="66"/>
  <c r="AY97" i="66" s="1"/>
  <c r="AF121" i="66"/>
  <c r="AZ121" i="66" s="1"/>
  <c r="AF69" i="66"/>
  <c r="AZ69" i="66" s="1"/>
  <c r="AE128" i="66"/>
  <c r="AY128" i="66" s="1"/>
  <c r="AE64" i="66"/>
  <c r="AY64" i="66" s="1"/>
  <c r="AE66" i="66"/>
  <c r="AY66" i="66" s="1"/>
  <c r="AF5" i="66"/>
  <c r="AZ5" i="66" s="1"/>
  <c r="AF41" i="66"/>
  <c r="AZ41" i="66" s="1"/>
  <c r="AF120" i="66"/>
  <c r="AZ120" i="66" s="1"/>
  <c r="AF94" i="66"/>
  <c r="AZ94" i="66" s="1"/>
  <c r="AF100" i="66"/>
  <c r="AZ100" i="66" s="1"/>
  <c r="AF44" i="66"/>
  <c r="AZ44" i="66" s="1"/>
  <c r="AF55" i="66"/>
  <c r="AZ55" i="66" s="1"/>
  <c r="AF83" i="66"/>
  <c r="AZ83" i="66" s="1"/>
  <c r="AE43" i="66"/>
  <c r="AY43" i="66" s="1"/>
  <c r="AF133" i="66"/>
  <c r="AZ133" i="66" s="1"/>
  <c r="AE46" i="66"/>
  <c r="AY46" i="66" s="1"/>
  <c r="AE126" i="66"/>
  <c r="AY126" i="66" s="1"/>
  <c r="AF132" i="66"/>
  <c r="AZ132" i="66" s="1"/>
  <c r="AF154" i="66"/>
  <c r="AZ154" i="66" s="1"/>
  <c r="AF63" i="66"/>
  <c r="AZ63" i="66" s="1"/>
  <c r="AF20" i="66"/>
  <c r="AZ20" i="66" s="1"/>
  <c r="AF77" i="66"/>
  <c r="AZ77" i="66" s="1"/>
  <c r="AF57" i="66"/>
  <c r="AZ57" i="66" s="1"/>
  <c r="AF47" i="66"/>
  <c r="AZ47" i="66" s="1"/>
  <c r="AE95" i="66"/>
  <c r="AY95" i="66" s="1"/>
  <c r="AF86" i="66"/>
  <c r="AZ86" i="66" s="1"/>
  <c r="AE73" i="66"/>
  <c r="AY73" i="66" s="1"/>
  <c r="AE119" i="66"/>
  <c r="AY119" i="66" s="1"/>
  <c r="AE18" i="66"/>
  <c r="AY18" i="66" s="1"/>
  <c r="AE27" i="66"/>
  <c r="AY27" i="66" s="1"/>
  <c r="AE116" i="66"/>
  <c r="AY116" i="66" s="1"/>
  <c r="AE53" i="66"/>
  <c r="AY53" i="66" s="1"/>
  <c r="AE108" i="66"/>
  <c r="AY108" i="66" s="1"/>
  <c r="AE82" i="66"/>
  <c r="AY82" i="66" s="1"/>
  <c r="AE139" i="66"/>
  <c r="AY139" i="66" s="1"/>
  <c r="AE112" i="66"/>
  <c r="AY112" i="66" s="1"/>
  <c r="AE56" i="66"/>
  <c r="AY56" i="66" s="1"/>
  <c r="AE147" i="66"/>
  <c r="AY147" i="66" s="1"/>
  <c r="AE106" i="66"/>
  <c r="AY106" i="66" s="1"/>
  <c r="AE15" i="66"/>
  <c r="AY15" i="66" s="1"/>
  <c r="AE140" i="66"/>
  <c r="AY140" i="66" s="1"/>
  <c r="AE57" i="66"/>
  <c r="AY57" i="66" s="1"/>
  <c r="AE109" i="66"/>
  <c r="AY109" i="66" s="1"/>
  <c r="AE11" i="66"/>
  <c r="AY11" i="66" s="1"/>
  <c r="AE121" i="66"/>
  <c r="AY121" i="66" s="1"/>
  <c r="AE75" i="66"/>
  <c r="AY75" i="66" s="1"/>
  <c r="AE110" i="66"/>
  <c r="AY110" i="66" s="1"/>
  <c r="AE122" i="66"/>
  <c r="AY122" i="66" s="1"/>
  <c r="AE90" i="66"/>
  <c r="AY90" i="66" s="1"/>
  <c r="AE42" i="66"/>
  <c r="AY42" i="66" s="1"/>
  <c r="AE134" i="66"/>
  <c r="AY134" i="66" s="1"/>
  <c r="AE137" i="66"/>
  <c r="AY137" i="66" s="1"/>
  <c r="AE92" i="66"/>
  <c r="AY92" i="66" s="1"/>
  <c r="AE151" i="66"/>
  <c r="AY151" i="66" s="1"/>
  <c r="AE32" i="66"/>
  <c r="AY32" i="66" s="1"/>
  <c r="AE17" i="66"/>
  <c r="AY17" i="66" s="1"/>
  <c r="AE98" i="66"/>
  <c r="AY98" i="66" s="1"/>
  <c r="AE129" i="66"/>
  <c r="AY129" i="66" s="1"/>
  <c r="AE20" i="66"/>
  <c r="AY20" i="66" s="1"/>
  <c r="AE78" i="66"/>
  <c r="AY78" i="66" s="1"/>
  <c r="AE76" i="66"/>
  <c r="AY76" i="66" s="1"/>
  <c r="AE123" i="66"/>
  <c r="AY123" i="66" s="1"/>
  <c r="AE31" i="66"/>
  <c r="AY31" i="66" s="1"/>
  <c r="AE150" i="66"/>
  <c r="AY150" i="66" s="1"/>
  <c r="AE86" i="66"/>
  <c r="AY86" i="66" s="1"/>
  <c r="AE83" i="66"/>
  <c r="AY83" i="66" s="1"/>
  <c r="AE12" i="66"/>
  <c r="AY12" i="66" s="1"/>
  <c r="AE62" i="66"/>
  <c r="AY62" i="66" s="1"/>
  <c r="AE35" i="66"/>
  <c r="AY35" i="66" s="1"/>
  <c r="AE77" i="66"/>
  <c r="AY77" i="66" s="1"/>
  <c r="AE24" i="66"/>
  <c r="AY24" i="66" s="1"/>
  <c r="AE143" i="66"/>
  <c r="AY143" i="66" s="1"/>
  <c r="AE63" i="66"/>
  <c r="AY63" i="66" s="1"/>
  <c r="AE48" i="66"/>
  <c r="AY48" i="66" s="1"/>
  <c r="AE59" i="66"/>
  <c r="AY59" i="66" s="1"/>
  <c r="AE125" i="66"/>
  <c r="AY125" i="66" s="1"/>
  <c r="AE45" i="66"/>
  <c r="AY45" i="66" s="1"/>
  <c r="AE101" i="66"/>
  <c r="AY101" i="66" s="1"/>
  <c r="AE67" i="66"/>
  <c r="AY67" i="66" s="1"/>
  <c r="AE94" i="66"/>
  <c r="AY94" i="66" s="1"/>
  <c r="AE135" i="66"/>
  <c r="AY135" i="66" s="1"/>
  <c r="AE55" i="66"/>
  <c r="AY55" i="66" s="1"/>
  <c r="AE6" i="66"/>
  <c r="AY6" i="66" s="1"/>
  <c r="AE68" i="66"/>
  <c r="AY68" i="66" s="1"/>
  <c r="AE113" i="66"/>
  <c r="AY113" i="66" s="1"/>
  <c r="AE79" i="66"/>
  <c r="AY79" i="66" s="1"/>
  <c r="AE93" i="66"/>
  <c r="AY93" i="66" s="1"/>
  <c r="AE72" i="66"/>
  <c r="AY72" i="66" s="1"/>
  <c r="AE145" i="66"/>
  <c r="AY145" i="66" s="1"/>
  <c r="AE133" i="66"/>
  <c r="AY133" i="66" s="1"/>
  <c r="AE153" i="66"/>
  <c r="AY153" i="66" s="1"/>
  <c r="AE117" i="66"/>
  <c r="AY117" i="66" s="1"/>
  <c r="AE130" i="66"/>
  <c r="AY130" i="66" s="1"/>
  <c r="AE21" i="66"/>
  <c r="AY21" i="66" s="1"/>
  <c r="AE87" i="66"/>
  <c r="AY87" i="66" s="1"/>
  <c r="AE9" i="66"/>
  <c r="AY9" i="66" s="1"/>
  <c r="AE100" i="66"/>
  <c r="AY100" i="66" s="1"/>
  <c r="AE10" i="66"/>
  <c r="AY10" i="66" s="1"/>
  <c r="AE69" i="66"/>
  <c r="AY69" i="66" s="1"/>
  <c r="AE26" i="66"/>
  <c r="AY26" i="66" s="1"/>
  <c r="AE30" i="66"/>
  <c r="AY30" i="66" s="1"/>
  <c r="AE58" i="66"/>
  <c r="AY58" i="66" s="1"/>
  <c r="AE127" i="66"/>
  <c r="AY127" i="66" s="1"/>
  <c r="AE47" i="66"/>
  <c r="AY47" i="66" s="1"/>
  <c r="AE29" i="66"/>
  <c r="AY29" i="66" s="1"/>
  <c r="AE81" i="66"/>
  <c r="AY81" i="66" s="1"/>
  <c r="AE89" i="66"/>
  <c r="AY89" i="66" s="1"/>
  <c r="AE34" i="66"/>
  <c r="AY34" i="66" s="1"/>
  <c r="AE146" i="66"/>
  <c r="AY146" i="66" s="1"/>
  <c r="AE25" i="66"/>
  <c r="AY25" i="66" s="1"/>
  <c r="AE40" i="66"/>
  <c r="AY40" i="66" s="1"/>
  <c r="AE148" i="66"/>
  <c r="AY148" i="66" s="1"/>
  <c r="AE74" i="66"/>
  <c r="AY74" i="66" s="1"/>
  <c r="AE23" i="66"/>
  <c r="AY23" i="66" s="1"/>
  <c r="AE115" i="66"/>
  <c r="AY115" i="66" s="1"/>
  <c r="AE120" i="66"/>
  <c r="AY120" i="66" s="1"/>
  <c r="AE49" i="66"/>
  <c r="AY49" i="66" s="1"/>
  <c r="AE107" i="66"/>
  <c r="AY107" i="66" s="1"/>
  <c r="AE144" i="66"/>
  <c r="AY144" i="66" s="1"/>
  <c r="AE105" i="66"/>
  <c r="AY105" i="66" s="1"/>
  <c r="AE22" i="66"/>
  <c r="AY22" i="66" s="1"/>
  <c r="AE52" i="66"/>
  <c r="AY52" i="66" s="1"/>
  <c r="AE96" i="66"/>
  <c r="AY96" i="66" s="1"/>
  <c r="AE36" i="66"/>
  <c r="AY36" i="66" s="1"/>
  <c r="AE71" i="66"/>
  <c r="AY71" i="66" s="1"/>
  <c r="AE152" i="66"/>
  <c r="AY152" i="66" s="1"/>
  <c r="AE80" i="66"/>
  <c r="AY80" i="66" s="1"/>
  <c r="AE141" i="66"/>
  <c r="AY141" i="66" s="1"/>
  <c r="AE39" i="66"/>
  <c r="AY39" i="66" s="1"/>
  <c r="AE84" i="66"/>
  <c r="AY84" i="66" s="1"/>
  <c r="AE60" i="66"/>
  <c r="AY60" i="66" s="1"/>
  <c r="AE16" i="66"/>
  <c r="AY16" i="66" s="1"/>
  <c r="AE91" i="66"/>
  <c r="AY91" i="66" s="1"/>
  <c r="AE70" i="66"/>
  <c r="AY70" i="66" s="1"/>
  <c r="AE85" i="66"/>
  <c r="AY85" i="66" s="1"/>
  <c r="AE103" i="66"/>
  <c r="AY103" i="66" s="1"/>
  <c r="AE114" i="66"/>
  <c r="AY114" i="66" s="1"/>
  <c r="AE136" i="66"/>
  <c r="AY136" i="66" s="1"/>
  <c r="AE38" i="66"/>
  <c r="AY38" i="66" s="1"/>
  <c r="AE5" i="66"/>
  <c r="AY5" i="66" s="1"/>
  <c r="AE111" i="66"/>
  <c r="AY111" i="66" s="1"/>
  <c r="AE50" i="66"/>
  <c r="AY50" i="66" s="1"/>
  <c r="AE131" i="66"/>
  <c r="AY131" i="66" s="1"/>
  <c r="AE104" i="66"/>
  <c r="AY104" i="66" s="1"/>
  <c r="AE124" i="66"/>
  <c r="AY124" i="66" s="1"/>
  <c r="AE132" i="66"/>
  <c r="AY132" i="66" s="1"/>
  <c r="AE13" i="66"/>
  <c r="AY13" i="66" s="1"/>
  <c r="AE154" i="66"/>
  <c r="AY154" i="66" s="1"/>
  <c r="AE33" i="66"/>
  <c r="AY33" i="66" s="1"/>
  <c r="AE102" i="66"/>
  <c r="AY102" i="66" s="1"/>
  <c r="AE37" i="66"/>
  <c r="AY37" i="66" s="1"/>
  <c r="AE54" i="66"/>
  <c r="AY54" i="66" s="1"/>
  <c r="AE118" i="66"/>
  <c r="AY118" i="66" s="1"/>
  <c r="AE14" i="66"/>
  <c r="AY14" i="66" s="1"/>
  <c r="AF48" i="66"/>
  <c r="AZ48" i="66" s="1"/>
  <c r="AF107" i="66"/>
  <c r="AZ107" i="66" s="1"/>
  <c r="AF96" i="66"/>
  <c r="AZ96" i="66" s="1"/>
  <c r="AF123" i="66"/>
  <c r="AZ123" i="66" s="1"/>
  <c r="AE149" i="66"/>
  <c r="AY149" i="66" s="1"/>
  <c r="AF122" i="66"/>
  <c r="AZ122" i="66" s="1"/>
  <c r="AE155" i="66"/>
  <c r="AY155" i="66" s="1"/>
  <c r="AE61" i="66"/>
  <c r="AY61" i="66" s="1"/>
  <c r="BA131" i="66" l="1"/>
  <c r="AO131" i="66"/>
  <c r="BA93" i="66"/>
  <c r="AO93" i="66"/>
  <c r="AP147" i="66"/>
  <c r="BB147" i="66"/>
  <c r="BA19" i="66"/>
  <c r="AO19" i="66"/>
  <c r="BB123" i="66"/>
  <c r="AP123" i="66"/>
  <c r="BA102" i="66"/>
  <c r="AO102" i="66"/>
  <c r="BA50" i="66"/>
  <c r="AO50" i="66"/>
  <c r="BA70" i="66"/>
  <c r="AO70" i="66"/>
  <c r="BA152" i="66"/>
  <c r="AO152" i="66"/>
  <c r="BA107" i="66"/>
  <c r="AO107" i="66"/>
  <c r="BA25" i="66"/>
  <c r="AO25" i="66"/>
  <c r="BA58" i="66"/>
  <c r="AO58" i="66"/>
  <c r="BA21" i="66"/>
  <c r="AO21" i="66"/>
  <c r="BA79" i="66"/>
  <c r="AO79" i="66"/>
  <c r="BA101" i="66"/>
  <c r="AO101" i="66"/>
  <c r="BA77" i="66"/>
  <c r="AO77" i="66"/>
  <c r="BA31" i="66"/>
  <c r="AO31" i="66"/>
  <c r="BA32" i="66"/>
  <c r="AO32" i="66"/>
  <c r="BA110" i="66"/>
  <c r="AO110" i="66"/>
  <c r="BA106" i="66"/>
  <c r="AO106" i="66"/>
  <c r="BA116" i="66"/>
  <c r="AO116" i="66"/>
  <c r="BB57" i="66"/>
  <c r="AP57" i="66"/>
  <c r="BB133" i="66"/>
  <c r="AP133" i="66"/>
  <c r="BB41" i="66"/>
  <c r="AP41" i="66"/>
  <c r="BB62" i="66"/>
  <c r="AP62" i="66"/>
  <c r="BB80" i="66"/>
  <c r="AP80" i="66"/>
  <c r="BB73" i="66"/>
  <c r="AP73" i="66"/>
  <c r="BB119" i="66"/>
  <c r="AP119" i="66"/>
  <c r="BB65" i="66"/>
  <c r="AP65" i="66"/>
  <c r="BB24" i="66"/>
  <c r="AP24" i="66"/>
  <c r="BB127" i="66"/>
  <c r="AP127" i="66"/>
  <c r="BB23" i="66"/>
  <c r="AP23" i="66"/>
  <c r="BB109" i="66"/>
  <c r="AP109" i="66"/>
  <c r="BB135" i="66"/>
  <c r="AP135" i="66"/>
  <c r="AP28" i="66"/>
  <c r="BB28" i="66"/>
  <c r="BB26" i="66"/>
  <c r="AP26" i="66"/>
  <c r="BB67" i="66"/>
  <c r="AP67" i="66"/>
  <c r="BB97" i="66"/>
  <c r="AP97" i="66"/>
  <c r="BB35" i="66"/>
  <c r="AP35" i="66"/>
  <c r="BB90" i="66"/>
  <c r="AP90" i="66"/>
  <c r="BA28" i="66"/>
  <c r="AO28" i="66"/>
  <c r="BB138" i="66"/>
  <c r="AP138" i="66"/>
  <c r="BA144" i="66"/>
  <c r="AO144" i="66"/>
  <c r="BA122" i="66"/>
  <c r="AO122" i="66"/>
  <c r="BA97" i="66"/>
  <c r="AO97" i="66"/>
  <c r="BB129" i="66"/>
  <c r="AP129" i="66"/>
  <c r="BA99" i="66"/>
  <c r="AO99" i="66"/>
  <c r="BB96" i="66"/>
  <c r="AP96" i="66"/>
  <c r="BA33" i="66"/>
  <c r="AO33" i="66"/>
  <c r="BA111" i="66"/>
  <c r="AO111" i="66"/>
  <c r="BA91" i="66"/>
  <c r="AO91" i="66"/>
  <c r="AO71" i="66"/>
  <c r="BA71" i="66"/>
  <c r="BA49" i="66"/>
  <c r="AO49" i="66"/>
  <c r="BA146" i="66"/>
  <c r="AO146" i="66"/>
  <c r="AO30" i="66"/>
  <c r="BA30" i="66"/>
  <c r="BA130" i="66"/>
  <c r="AO130" i="66"/>
  <c r="AO113" i="66"/>
  <c r="BA113" i="66"/>
  <c r="BA45" i="66"/>
  <c r="AO45" i="66"/>
  <c r="BA35" i="66"/>
  <c r="AO35" i="66"/>
  <c r="BA123" i="66"/>
  <c r="AO123" i="66"/>
  <c r="BA151" i="66"/>
  <c r="AO151" i="66"/>
  <c r="BA75" i="66"/>
  <c r="AO75" i="66"/>
  <c r="BA147" i="66"/>
  <c r="AO147" i="66"/>
  <c r="AQ147" i="66" s="1"/>
  <c r="AW147" i="66" s="1"/>
  <c r="BA27" i="66"/>
  <c r="AO27" i="66"/>
  <c r="BB77" i="66"/>
  <c r="AP77" i="66"/>
  <c r="BA43" i="66"/>
  <c r="AO43" i="66"/>
  <c r="BA156" i="66"/>
  <c r="AO156" i="66"/>
  <c r="BA142" i="66"/>
  <c r="AO142" i="66"/>
  <c r="BB53" i="66"/>
  <c r="AP53" i="66"/>
  <c r="BB92" i="66"/>
  <c r="AP92" i="66"/>
  <c r="BB33" i="66"/>
  <c r="AP33" i="66"/>
  <c r="BB145" i="66"/>
  <c r="AP145" i="66"/>
  <c r="BB8" i="66"/>
  <c r="AP8" i="66"/>
  <c r="BB152" i="66"/>
  <c r="AP152" i="66"/>
  <c r="BB15" i="66"/>
  <c r="AP15" i="66"/>
  <c r="BB128" i="66"/>
  <c r="AP128" i="66"/>
  <c r="BB87" i="66"/>
  <c r="AP87" i="66"/>
  <c r="BB88" i="66"/>
  <c r="AP88" i="66"/>
  <c r="BB116" i="66"/>
  <c r="AP116" i="66"/>
  <c r="BB76" i="66"/>
  <c r="AP76" i="66"/>
  <c r="BB151" i="66"/>
  <c r="AP151" i="66"/>
  <c r="BB131" i="66"/>
  <c r="AP131" i="66"/>
  <c r="BA51" i="66"/>
  <c r="AO51" i="66"/>
  <c r="BB30" i="66"/>
  <c r="AP30" i="66"/>
  <c r="BA37" i="66"/>
  <c r="AO37" i="66"/>
  <c r="BA67" i="66"/>
  <c r="AO67" i="66"/>
  <c r="BA46" i="66"/>
  <c r="AO46" i="66"/>
  <c r="BB22" i="66"/>
  <c r="AP22" i="66"/>
  <c r="BB102" i="66"/>
  <c r="AP102" i="66"/>
  <c r="BB107" i="66"/>
  <c r="AP107" i="66"/>
  <c r="BA154" i="66"/>
  <c r="AO154" i="66"/>
  <c r="BA16" i="66"/>
  <c r="AO16" i="66"/>
  <c r="BA36" i="66"/>
  <c r="AO36" i="66"/>
  <c r="BA120" i="66"/>
  <c r="AO120" i="66"/>
  <c r="BA34" i="66"/>
  <c r="AO34" i="66"/>
  <c r="BA26" i="66"/>
  <c r="AO26" i="66"/>
  <c r="BA117" i="66"/>
  <c r="AO117" i="66"/>
  <c r="BA68" i="66"/>
  <c r="AO68" i="66"/>
  <c r="BA125" i="66"/>
  <c r="AO125" i="66"/>
  <c r="BA62" i="66"/>
  <c r="AO62" i="66"/>
  <c r="BA76" i="66"/>
  <c r="AO76" i="66"/>
  <c r="BA92" i="66"/>
  <c r="AO92" i="66"/>
  <c r="AO121" i="66"/>
  <c r="BA121" i="66"/>
  <c r="AO56" i="66"/>
  <c r="BA56" i="66"/>
  <c r="BA18" i="66"/>
  <c r="AO18" i="66"/>
  <c r="AP20" i="66"/>
  <c r="BB20" i="66"/>
  <c r="BB83" i="66"/>
  <c r="AP83" i="66"/>
  <c r="BA66" i="66"/>
  <c r="AO66" i="66"/>
  <c r="BA7" i="66"/>
  <c r="AO7" i="66"/>
  <c r="BB139" i="66"/>
  <c r="AP139" i="66"/>
  <c r="BB104" i="66"/>
  <c r="AP104" i="66"/>
  <c r="BB52" i="66"/>
  <c r="AP52" i="66"/>
  <c r="BB51" i="66"/>
  <c r="AP51" i="66"/>
  <c r="BB113" i="66"/>
  <c r="AP113" i="66"/>
  <c r="BB9" i="66"/>
  <c r="AP9" i="66"/>
  <c r="BB60" i="66"/>
  <c r="AP60" i="66"/>
  <c r="BB46" i="66"/>
  <c r="AP46" i="66"/>
  <c r="BB74" i="66"/>
  <c r="AP74" i="66"/>
  <c r="BB110" i="66"/>
  <c r="AP110" i="66"/>
  <c r="BB68" i="66"/>
  <c r="AP68" i="66"/>
  <c r="BB72" i="66"/>
  <c r="AP72" i="66"/>
  <c r="BB32" i="66"/>
  <c r="AP32" i="66"/>
  <c r="BB79" i="66"/>
  <c r="AP79" i="66"/>
  <c r="BB142" i="66"/>
  <c r="AP142" i="66"/>
  <c r="BB91" i="66"/>
  <c r="AP91" i="66"/>
  <c r="BA127" i="66"/>
  <c r="AO127" i="66"/>
  <c r="AO15" i="66"/>
  <c r="BA15" i="66"/>
  <c r="BB59" i="66"/>
  <c r="AP59" i="66"/>
  <c r="BB42" i="66"/>
  <c r="AP42" i="66"/>
  <c r="BB48" i="66"/>
  <c r="AP48" i="66"/>
  <c r="BA13" i="66"/>
  <c r="AO13" i="66"/>
  <c r="BA38" i="66"/>
  <c r="AO38" i="66"/>
  <c r="BA60" i="66"/>
  <c r="AO60" i="66"/>
  <c r="BA96" i="66"/>
  <c r="AO96" i="66"/>
  <c r="BA115" i="66"/>
  <c r="AO115" i="66"/>
  <c r="BA89" i="66"/>
  <c r="AO89" i="66"/>
  <c r="BA69" i="66"/>
  <c r="AO69" i="66"/>
  <c r="BA153" i="66"/>
  <c r="AO153" i="66"/>
  <c r="AQ153" i="66" s="1"/>
  <c r="AW153" i="66" s="1"/>
  <c r="BA6" i="66"/>
  <c r="AO6" i="66"/>
  <c r="BA59" i="66"/>
  <c r="AO59" i="66"/>
  <c r="BA41" i="66"/>
  <c r="AO41" i="66"/>
  <c r="BA78" i="66"/>
  <c r="AO78" i="66"/>
  <c r="BA137" i="66"/>
  <c r="AO137" i="66"/>
  <c r="BA11" i="66"/>
  <c r="AO11" i="66"/>
  <c r="BA112" i="66"/>
  <c r="AO112" i="66"/>
  <c r="BA119" i="66"/>
  <c r="AO119" i="66"/>
  <c r="BB63" i="66"/>
  <c r="AP63" i="66"/>
  <c r="BB55" i="66"/>
  <c r="AP55" i="66"/>
  <c r="AO64" i="66"/>
  <c r="BA64" i="66"/>
  <c r="BB95" i="66"/>
  <c r="AP95" i="66"/>
  <c r="BB99" i="66"/>
  <c r="AP99" i="66"/>
  <c r="BB19" i="66"/>
  <c r="AP19" i="66"/>
  <c r="BB106" i="66"/>
  <c r="AP106" i="66"/>
  <c r="BB56" i="66"/>
  <c r="AP56" i="66"/>
  <c r="BB85" i="66"/>
  <c r="AP85" i="66"/>
  <c r="BB16" i="66"/>
  <c r="AP16" i="66"/>
  <c r="BB143" i="66"/>
  <c r="AP143" i="66"/>
  <c r="BB89" i="66"/>
  <c r="AP89" i="66"/>
  <c r="BB75" i="66"/>
  <c r="AP75" i="66"/>
  <c r="BB71" i="66"/>
  <c r="AP71" i="66"/>
  <c r="BB10" i="66"/>
  <c r="AP10" i="66"/>
  <c r="BB137" i="66"/>
  <c r="AP137" i="66"/>
  <c r="BB140" i="66"/>
  <c r="AP140" i="66"/>
  <c r="BB148" i="66"/>
  <c r="AP148" i="66"/>
  <c r="AP156" i="66"/>
  <c r="BB156" i="66"/>
  <c r="BA8" i="66"/>
  <c r="AO8" i="66"/>
  <c r="BA149" i="66"/>
  <c r="AO149" i="66"/>
  <c r="BA40" i="66"/>
  <c r="AO40" i="66"/>
  <c r="AO150" i="66"/>
  <c r="BA150" i="66"/>
  <c r="BB47" i="66"/>
  <c r="AP47" i="66"/>
  <c r="BB29" i="66"/>
  <c r="AP29" i="66"/>
  <c r="BB126" i="66"/>
  <c r="AP126" i="66"/>
  <c r="BB115" i="66"/>
  <c r="AP115" i="66"/>
  <c r="BB82" i="66"/>
  <c r="AP82" i="66"/>
  <c r="BA61" i="66"/>
  <c r="AO61" i="66"/>
  <c r="BA14" i="66"/>
  <c r="AO14" i="66"/>
  <c r="BA132" i="66"/>
  <c r="AO132" i="66"/>
  <c r="BA136" i="66"/>
  <c r="AO136" i="66"/>
  <c r="BA84" i="66"/>
  <c r="AO84" i="66"/>
  <c r="BA52" i="66"/>
  <c r="AO52" i="66"/>
  <c r="AO23" i="66"/>
  <c r="BA23" i="66"/>
  <c r="BA81" i="66"/>
  <c r="AO81" i="66"/>
  <c r="BA10" i="66"/>
  <c r="AO10" i="66"/>
  <c r="BA133" i="66"/>
  <c r="AO133" i="66"/>
  <c r="AO55" i="66"/>
  <c r="BA55" i="66"/>
  <c r="BA48" i="66"/>
  <c r="AO48" i="66"/>
  <c r="BA12" i="66"/>
  <c r="AO12" i="66"/>
  <c r="BA20" i="66"/>
  <c r="AO20" i="66"/>
  <c r="BA134" i="66"/>
  <c r="AO134" i="66"/>
  <c r="BA109" i="66"/>
  <c r="AO109" i="66"/>
  <c r="BA139" i="66"/>
  <c r="AO139" i="66"/>
  <c r="BA73" i="66"/>
  <c r="AO73" i="66"/>
  <c r="BB154" i="66"/>
  <c r="AP154" i="66"/>
  <c r="BB44" i="66"/>
  <c r="AP44" i="66"/>
  <c r="BA128" i="66"/>
  <c r="AO128" i="66"/>
  <c r="BB27" i="66"/>
  <c r="AP27" i="66"/>
  <c r="BA65" i="66"/>
  <c r="AO65" i="66"/>
  <c r="BB54" i="66"/>
  <c r="AP54" i="66"/>
  <c r="BB7" i="66"/>
  <c r="AP7" i="66"/>
  <c r="BB49" i="66"/>
  <c r="AP49" i="66"/>
  <c r="BB66" i="66"/>
  <c r="AP66" i="66"/>
  <c r="BB117" i="66"/>
  <c r="AP117" i="66"/>
  <c r="BB18" i="66"/>
  <c r="AP18" i="66"/>
  <c r="BB114" i="66"/>
  <c r="AP114" i="66"/>
  <c r="BB40" i="66"/>
  <c r="AP40" i="66"/>
  <c r="BB108" i="66"/>
  <c r="AP108" i="66"/>
  <c r="BB78" i="66"/>
  <c r="AP78" i="66"/>
  <c r="BB112" i="66"/>
  <c r="AP112" i="66"/>
  <c r="BB118" i="66"/>
  <c r="AP118" i="66"/>
  <c r="BB136" i="66"/>
  <c r="AP136" i="66"/>
  <c r="BB39" i="66"/>
  <c r="AP39" i="66"/>
  <c r="BB141" i="66"/>
  <c r="AP141" i="66"/>
  <c r="BA88" i="66"/>
  <c r="AO88" i="66"/>
  <c r="BA80" i="66"/>
  <c r="AO80" i="66"/>
  <c r="BA24" i="66"/>
  <c r="AO24" i="66"/>
  <c r="BB120" i="66"/>
  <c r="AP120" i="66"/>
  <c r="BB50" i="66"/>
  <c r="AP50" i="66"/>
  <c r="BB17" i="66"/>
  <c r="AP17" i="66"/>
  <c r="BA155" i="66"/>
  <c r="AO155" i="66"/>
  <c r="BA118" i="66"/>
  <c r="AO118" i="66"/>
  <c r="BA124" i="66"/>
  <c r="AO124" i="66"/>
  <c r="BA114" i="66"/>
  <c r="AO114" i="66"/>
  <c r="AO39" i="66"/>
  <c r="BA39" i="66"/>
  <c r="BA22" i="66"/>
  <c r="AO22" i="66"/>
  <c r="BA74" i="66"/>
  <c r="AO74" i="66"/>
  <c r="BA29" i="66"/>
  <c r="AO29" i="66"/>
  <c r="BA100" i="66"/>
  <c r="AO100" i="66"/>
  <c r="BA145" i="66"/>
  <c r="AO145" i="66"/>
  <c r="BA135" i="66"/>
  <c r="AO135" i="66"/>
  <c r="AO63" i="66"/>
  <c r="BA63" i="66"/>
  <c r="BA83" i="66"/>
  <c r="AO83" i="66"/>
  <c r="BA129" i="66"/>
  <c r="AO129" i="66"/>
  <c r="BA42" i="66"/>
  <c r="AO42" i="66"/>
  <c r="BA57" i="66"/>
  <c r="AO57" i="66"/>
  <c r="BA82" i="66"/>
  <c r="AO82" i="66"/>
  <c r="BB86" i="66"/>
  <c r="AP86" i="66"/>
  <c r="BB132" i="66"/>
  <c r="AP132" i="66"/>
  <c r="BB100" i="66"/>
  <c r="AP100" i="66"/>
  <c r="BB69" i="66"/>
  <c r="AP69" i="66"/>
  <c r="BB13" i="66"/>
  <c r="AP13" i="66"/>
  <c r="BA138" i="66"/>
  <c r="AO138" i="66"/>
  <c r="BB93" i="66"/>
  <c r="AP93" i="66"/>
  <c r="BB130" i="66"/>
  <c r="AP130" i="66"/>
  <c r="BB149" i="66"/>
  <c r="AP149" i="66"/>
  <c r="BB58" i="66"/>
  <c r="AP58" i="66"/>
  <c r="BB144" i="66"/>
  <c r="AP144" i="66"/>
  <c r="BB38" i="66"/>
  <c r="AP38" i="66"/>
  <c r="BB101" i="66"/>
  <c r="AP101" i="66"/>
  <c r="BB34" i="66"/>
  <c r="AP34" i="66"/>
  <c r="BB111" i="66"/>
  <c r="AP111" i="66"/>
  <c r="BB6" i="66"/>
  <c r="AP6" i="66"/>
  <c r="BB11" i="66"/>
  <c r="AP11" i="66"/>
  <c r="BB98" i="66"/>
  <c r="AP98" i="66"/>
  <c r="BB153" i="66"/>
  <c r="AP153" i="66"/>
  <c r="BB12" i="66"/>
  <c r="AP12" i="66"/>
  <c r="BB31" i="66"/>
  <c r="AP31" i="66"/>
  <c r="BA85" i="66"/>
  <c r="AO85" i="66"/>
  <c r="BA87" i="66"/>
  <c r="AO87" i="66"/>
  <c r="BA17" i="66"/>
  <c r="AO17" i="66"/>
  <c r="BA53" i="66"/>
  <c r="AO53" i="66"/>
  <c r="BB43" i="66"/>
  <c r="AP43" i="66"/>
  <c r="BB105" i="66"/>
  <c r="AP105" i="66"/>
  <c r="BB124" i="66"/>
  <c r="AP124" i="66"/>
  <c r="BB122" i="66"/>
  <c r="AP122" i="66"/>
  <c r="BA54" i="66"/>
  <c r="AO54" i="66"/>
  <c r="BA104" i="66"/>
  <c r="AO104" i="66"/>
  <c r="BA103" i="66"/>
  <c r="AO103" i="66"/>
  <c r="BA141" i="66"/>
  <c r="AO141" i="66"/>
  <c r="BA105" i="66"/>
  <c r="AO105" i="66"/>
  <c r="BA148" i="66"/>
  <c r="AO148" i="66"/>
  <c r="AO47" i="66"/>
  <c r="BA47" i="66"/>
  <c r="BA9" i="66"/>
  <c r="AO9" i="66"/>
  <c r="BA72" i="66"/>
  <c r="AO72" i="66"/>
  <c r="BA94" i="66"/>
  <c r="AO94" i="66"/>
  <c r="BA143" i="66"/>
  <c r="AO143" i="66"/>
  <c r="BA86" i="66"/>
  <c r="AO86" i="66"/>
  <c r="BA98" i="66"/>
  <c r="AO98" i="66"/>
  <c r="BA90" i="66"/>
  <c r="AO90" i="66"/>
  <c r="BA140" i="66"/>
  <c r="AO140" i="66"/>
  <c r="BA108" i="66"/>
  <c r="AO108" i="66"/>
  <c r="BA95" i="66"/>
  <c r="AO95" i="66"/>
  <c r="BA126" i="66"/>
  <c r="AO126" i="66"/>
  <c r="BB94" i="66"/>
  <c r="AP94" i="66"/>
  <c r="BB121" i="66"/>
  <c r="AP121" i="66"/>
  <c r="BA44" i="66"/>
  <c r="AO44" i="66"/>
  <c r="BB84" i="66"/>
  <c r="AP84" i="66"/>
  <c r="BB36" i="66"/>
  <c r="AP36" i="66"/>
  <c r="AP150" i="66"/>
  <c r="BB150" i="66"/>
  <c r="BB81" i="66"/>
  <c r="AP81" i="66"/>
  <c r="BB37" i="66"/>
  <c r="AP37" i="66"/>
  <c r="BB70" i="66"/>
  <c r="AP70" i="66"/>
  <c r="BB14" i="66"/>
  <c r="AP14" i="66"/>
  <c r="BB125" i="66"/>
  <c r="AP125" i="66"/>
  <c r="BB25" i="66"/>
  <c r="AP25" i="66"/>
  <c r="BB45" i="66"/>
  <c r="AP45" i="66"/>
  <c r="BB103" i="66"/>
  <c r="AP103" i="66"/>
  <c r="BB146" i="66"/>
  <c r="AP146" i="66"/>
  <c r="BB64" i="66"/>
  <c r="AP64" i="66"/>
  <c r="AP134" i="66"/>
  <c r="BB134" i="66"/>
  <c r="BB155" i="66"/>
  <c r="AP155" i="66"/>
  <c r="BB21" i="66"/>
  <c r="AP21" i="66"/>
  <c r="AR61" i="66"/>
  <c r="AT61" i="66" s="1"/>
  <c r="AV61" i="66" s="1"/>
  <c r="Y158" i="66"/>
  <c r="AO5" i="66"/>
  <c r="AE158" i="66"/>
  <c r="BA5" i="66"/>
  <c r="BB5" i="66"/>
  <c r="AP5" i="66"/>
  <c r="AF158" i="66"/>
  <c r="AX61" i="66" l="1"/>
  <c r="AS153" i="66"/>
  <c r="AU153" i="66" s="1"/>
  <c r="AQ103" i="66"/>
  <c r="AS103" i="66" s="1"/>
  <c r="AQ17" i="66"/>
  <c r="AS17" i="66" s="1"/>
  <c r="AR12" i="66"/>
  <c r="AT12" i="66" s="1"/>
  <c r="AV12" i="66" s="1"/>
  <c r="AQ145" i="66"/>
  <c r="AS145" i="66" s="1"/>
  <c r="AQ22" i="66"/>
  <c r="AS22" i="66" s="1"/>
  <c r="AQ118" i="66"/>
  <c r="AS118" i="66" s="1"/>
  <c r="AR120" i="66"/>
  <c r="AT120" i="66" s="1"/>
  <c r="AV120" i="66" s="1"/>
  <c r="AR141" i="66"/>
  <c r="AT141" i="66" s="1"/>
  <c r="AV141" i="66" s="1"/>
  <c r="AR112" i="66"/>
  <c r="AT112" i="66" s="1"/>
  <c r="AV112" i="66" s="1"/>
  <c r="AR114" i="66"/>
  <c r="AT114" i="66" s="1"/>
  <c r="AV114" i="66" s="1"/>
  <c r="AR49" i="66"/>
  <c r="AT49" i="66" s="1"/>
  <c r="AV49" i="66" s="1"/>
  <c r="AR27" i="66"/>
  <c r="AT27" i="66" s="1"/>
  <c r="AV27" i="66" s="1"/>
  <c r="AQ73" i="66"/>
  <c r="AS73" i="66" s="1"/>
  <c r="AQ20" i="66"/>
  <c r="AS20" i="66" s="1"/>
  <c r="AU20" i="66" s="1"/>
  <c r="AQ55" i="66"/>
  <c r="AS55" i="66" s="1"/>
  <c r="AU55" i="66" s="1"/>
  <c r="AQ132" i="66"/>
  <c r="AS132" i="66" s="1"/>
  <c r="AR115" i="66"/>
  <c r="AT115" i="66" s="1"/>
  <c r="AV115" i="66" s="1"/>
  <c r="AR137" i="66"/>
  <c r="AT137" i="66" s="1"/>
  <c r="AV137" i="66" s="1"/>
  <c r="AR89" i="66"/>
  <c r="AT89" i="66" s="1"/>
  <c r="AV89" i="66" s="1"/>
  <c r="AR56" i="66"/>
  <c r="AT56" i="66" s="1"/>
  <c r="AV56" i="66" s="1"/>
  <c r="AR95" i="66"/>
  <c r="AT95" i="66" s="1"/>
  <c r="AV95" i="66" s="1"/>
  <c r="AQ119" i="66"/>
  <c r="AS119" i="66" s="1"/>
  <c r="AQ78" i="66"/>
  <c r="AS78" i="66" s="1"/>
  <c r="AQ15" i="66"/>
  <c r="AS15" i="66" s="1"/>
  <c r="AU15" i="66" s="1"/>
  <c r="AQ121" i="66"/>
  <c r="AS121" i="66" s="1"/>
  <c r="AU121" i="66" s="1"/>
  <c r="AQ35" i="66"/>
  <c r="AS35" i="66" s="1"/>
  <c r="AQ91" i="66"/>
  <c r="AS91" i="66" s="1"/>
  <c r="AQ99" i="66"/>
  <c r="AS99" i="66" s="1"/>
  <c r="AQ144" i="66"/>
  <c r="AS144" i="66" s="1"/>
  <c r="AR35" i="66"/>
  <c r="AT35" i="66" s="1"/>
  <c r="AV35" i="66" s="1"/>
  <c r="AR127" i="66"/>
  <c r="AT127" i="66" s="1"/>
  <c r="AV127" i="66" s="1"/>
  <c r="AR73" i="66"/>
  <c r="AT73" i="66" s="1"/>
  <c r="AV73" i="66" s="1"/>
  <c r="AR133" i="66"/>
  <c r="AT133" i="66" s="1"/>
  <c r="AV133" i="66" s="1"/>
  <c r="AQ110" i="66"/>
  <c r="AS110" i="66" s="1"/>
  <c r="AU110" i="66" s="1"/>
  <c r="AQ143" i="66"/>
  <c r="AS143" i="66" s="1"/>
  <c r="AQ83" i="66"/>
  <c r="AS83" i="66" s="1"/>
  <c r="AQ133" i="66"/>
  <c r="AS133" i="66" s="1"/>
  <c r="AQ23" i="66"/>
  <c r="AS23" i="66" s="1"/>
  <c r="AU23" i="66" s="1"/>
  <c r="AQ96" i="66"/>
  <c r="AS96" i="66" s="1"/>
  <c r="AR48" i="66"/>
  <c r="AT48" i="66" s="1"/>
  <c r="AV48" i="66" s="1"/>
  <c r="AQ127" i="66"/>
  <c r="AS127" i="66" s="1"/>
  <c r="AR32" i="66"/>
  <c r="AT32" i="66" s="1"/>
  <c r="AV32" i="66" s="1"/>
  <c r="AR74" i="66"/>
  <c r="AT74" i="66" s="1"/>
  <c r="AV74" i="66" s="1"/>
  <c r="AR113" i="66"/>
  <c r="AT113" i="66" s="1"/>
  <c r="AV113" i="66" s="1"/>
  <c r="AR139" i="66"/>
  <c r="AT139" i="66" s="1"/>
  <c r="AV139" i="66" s="1"/>
  <c r="AQ92" i="66"/>
  <c r="AS92" i="66" s="1"/>
  <c r="AQ68" i="66"/>
  <c r="AS68" i="66" s="1"/>
  <c r="AQ120" i="66"/>
  <c r="AS120" i="66" s="1"/>
  <c r="AR107" i="66"/>
  <c r="AT107" i="66" s="1"/>
  <c r="AV107" i="66" s="1"/>
  <c r="AQ67" i="66"/>
  <c r="AS67" i="66" s="1"/>
  <c r="AU67" i="66" s="1"/>
  <c r="AR131" i="66"/>
  <c r="AT131" i="66" s="1"/>
  <c r="AV131" i="66" s="1"/>
  <c r="AR88" i="66"/>
  <c r="AT88" i="66" s="1"/>
  <c r="AV88" i="66" s="1"/>
  <c r="AR152" i="66"/>
  <c r="AT152" i="66" s="1"/>
  <c r="AV152" i="66" s="1"/>
  <c r="AR92" i="66"/>
  <c r="AT92" i="66" s="1"/>
  <c r="AV92" i="66" s="1"/>
  <c r="AQ43" i="66"/>
  <c r="AS43" i="66" s="1"/>
  <c r="AQ30" i="66"/>
  <c r="AS30" i="66" s="1"/>
  <c r="AU30" i="66" s="1"/>
  <c r="AR28" i="66"/>
  <c r="AT28" i="66" s="1"/>
  <c r="AV28" i="66" s="1"/>
  <c r="AQ101" i="66"/>
  <c r="AS101" i="66" s="1"/>
  <c r="AQ25" i="66"/>
  <c r="AS25" i="66" s="1"/>
  <c r="AQ50" i="66"/>
  <c r="AS50" i="66" s="1"/>
  <c r="AR36" i="66"/>
  <c r="AT36" i="66" s="1"/>
  <c r="AV36" i="66" s="1"/>
  <c r="AQ140" i="66"/>
  <c r="AS140" i="66" s="1"/>
  <c r="AR124" i="66"/>
  <c r="AT124" i="66" s="1"/>
  <c r="AV124" i="66" s="1"/>
  <c r="AR64" i="66"/>
  <c r="AT64" i="66" s="1"/>
  <c r="AV64" i="66" s="1"/>
  <c r="AR25" i="66"/>
  <c r="AT25" i="66" s="1"/>
  <c r="AV25" i="66" s="1"/>
  <c r="AQ47" i="66"/>
  <c r="AS47" i="66" s="1"/>
  <c r="AU47" i="66" s="1"/>
  <c r="AQ82" i="66"/>
  <c r="AS82" i="66" s="1"/>
  <c r="AR84" i="66"/>
  <c r="AT84" i="66" s="1"/>
  <c r="AV84" i="66" s="1"/>
  <c r="AQ126" i="66"/>
  <c r="AS126" i="66" s="1"/>
  <c r="AQ90" i="66"/>
  <c r="AS90" i="66" s="1"/>
  <c r="AQ94" i="66"/>
  <c r="AS94" i="66" s="1"/>
  <c r="AQ148" i="66"/>
  <c r="AS148" i="66" s="1"/>
  <c r="AQ104" i="66"/>
  <c r="AS104" i="66" s="1"/>
  <c r="AR105" i="66"/>
  <c r="AT105" i="66" s="1"/>
  <c r="AV105" i="66" s="1"/>
  <c r="AQ87" i="66"/>
  <c r="AS87" i="66" s="1"/>
  <c r="AQ100" i="66"/>
  <c r="AS100" i="66" s="1"/>
  <c r="AQ155" i="66"/>
  <c r="AS155" i="66" s="1"/>
  <c r="AU155" i="66" s="1"/>
  <c r="AQ24" i="66"/>
  <c r="AS24" i="66" s="1"/>
  <c r="AR39" i="66"/>
  <c r="AT39" i="66" s="1"/>
  <c r="AV39" i="66" s="1"/>
  <c r="AR78" i="66"/>
  <c r="AT78" i="66" s="1"/>
  <c r="AV78" i="66" s="1"/>
  <c r="AR18" i="66"/>
  <c r="AT18" i="66" s="1"/>
  <c r="AV18" i="66" s="1"/>
  <c r="AR7" i="66"/>
  <c r="AT7" i="66" s="1"/>
  <c r="AV7" i="66" s="1"/>
  <c r="AQ128" i="66"/>
  <c r="AS128" i="66" s="1"/>
  <c r="AQ139" i="66"/>
  <c r="AS139" i="66" s="1"/>
  <c r="AU139" i="66" s="1"/>
  <c r="AQ12" i="66"/>
  <c r="AS12" i="66" s="1"/>
  <c r="AQ52" i="66"/>
  <c r="AS52" i="66" s="1"/>
  <c r="AQ14" i="66"/>
  <c r="AS14" i="66" s="1"/>
  <c r="AR126" i="66"/>
  <c r="AT126" i="66" s="1"/>
  <c r="AV126" i="66" s="1"/>
  <c r="AQ150" i="66"/>
  <c r="AS150" i="66" s="1"/>
  <c r="AR10" i="66"/>
  <c r="AT10" i="66" s="1"/>
  <c r="AV10" i="66" s="1"/>
  <c r="AR143" i="66"/>
  <c r="AT143" i="66" s="1"/>
  <c r="AV143" i="66" s="1"/>
  <c r="AR106" i="66"/>
  <c r="AT106" i="66" s="1"/>
  <c r="AV106" i="66" s="1"/>
  <c r="AQ112" i="66"/>
  <c r="AS112" i="66" s="1"/>
  <c r="AQ41" i="66"/>
  <c r="AS41" i="66" s="1"/>
  <c r="AU41" i="66" s="1"/>
  <c r="AR20" i="66"/>
  <c r="AT20" i="66" s="1"/>
  <c r="AV20" i="66" s="1"/>
  <c r="AQ75" i="66"/>
  <c r="AS75" i="66" s="1"/>
  <c r="AQ45" i="66"/>
  <c r="AS45" i="66" s="1"/>
  <c r="AQ146" i="66"/>
  <c r="AS146" i="66" s="1"/>
  <c r="AQ111" i="66"/>
  <c r="AS111" i="66" s="1"/>
  <c r="AU111" i="66" s="1"/>
  <c r="AR129" i="66"/>
  <c r="AT129" i="66" s="1"/>
  <c r="AV129" i="66" s="1"/>
  <c r="AR138" i="66"/>
  <c r="AT138" i="66" s="1"/>
  <c r="AV138" i="66" s="1"/>
  <c r="AR97" i="66"/>
  <c r="AT97" i="66" s="1"/>
  <c r="AV97" i="66" s="1"/>
  <c r="AR135" i="66"/>
  <c r="AT135" i="66" s="1"/>
  <c r="AV135" i="66" s="1"/>
  <c r="AR24" i="66"/>
  <c r="AT24" i="66" s="1"/>
  <c r="AV24" i="66" s="1"/>
  <c r="AR80" i="66"/>
  <c r="AT80" i="66" s="1"/>
  <c r="AV80" i="66" s="1"/>
  <c r="AR57" i="66"/>
  <c r="AT57" i="66" s="1"/>
  <c r="AV57" i="66" s="1"/>
  <c r="AQ32" i="66"/>
  <c r="AS32" i="66" s="1"/>
  <c r="AR134" i="66"/>
  <c r="AT134" i="66" s="1"/>
  <c r="AV134" i="66" s="1"/>
  <c r="AR21" i="66"/>
  <c r="AT21" i="66" s="1"/>
  <c r="AV21" i="66" s="1"/>
  <c r="AR146" i="66"/>
  <c r="AT146" i="66" s="1"/>
  <c r="AV146" i="66" s="1"/>
  <c r="AR125" i="66"/>
  <c r="AT125" i="66" s="1"/>
  <c r="AV125" i="66" s="1"/>
  <c r="AR81" i="66"/>
  <c r="AT81" i="66" s="1"/>
  <c r="AV81" i="66" s="1"/>
  <c r="AR153" i="66"/>
  <c r="AT153" i="66" s="1"/>
  <c r="AV153" i="66" s="1"/>
  <c r="AR111" i="66"/>
  <c r="AT111" i="66" s="1"/>
  <c r="AV111" i="66" s="1"/>
  <c r="AR144" i="66"/>
  <c r="AT144" i="66" s="1"/>
  <c r="AV144" i="66" s="1"/>
  <c r="AR93" i="66"/>
  <c r="AT93" i="66" s="1"/>
  <c r="AV93" i="66" s="1"/>
  <c r="AR100" i="66"/>
  <c r="AT100" i="66" s="1"/>
  <c r="AV100" i="66" s="1"/>
  <c r="AQ57" i="66"/>
  <c r="AS57" i="66" s="1"/>
  <c r="AQ39" i="66"/>
  <c r="AS39" i="66" s="1"/>
  <c r="AU39" i="66" s="1"/>
  <c r="AQ10" i="66"/>
  <c r="AS10" i="66" s="1"/>
  <c r="AQ40" i="66"/>
  <c r="AS40" i="66" s="1"/>
  <c r="AU40" i="66" s="1"/>
  <c r="AR156" i="66"/>
  <c r="AT156" i="66" s="1"/>
  <c r="AV156" i="66" s="1"/>
  <c r="AQ64" i="66"/>
  <c r="AS64" i="66" s="1"/>
  <c r="AU64" i="66" s="1"/>
  <c r="AQ69" i="66"/>
  <c r="AS69" i="66" s="1"/>
  <c r="AQ60" i="66"/>
  <c r="AS60" i="66" s="1"/>
  <c r="AR42" i="66"/>
  <c r="AT42" i="66" s="1"/>
  <c r="AV42" i="66" s="1"/>
  <c r="AR91" i="66"/>
  <c r="AT91" i="66" s="1"/>
  <c r="AV91" i="66" s="1"/>
  <c r="AR72" i="66"/>
  <c r="AT72" i="66" s="1"/>
  <c r="AV72" i="66" s="1"/>
  <c r="AR46" i="66"/>
  <c r="AT46" i="66" s="1"/>
  <c r="AV46" i="66" s="1"/>
  <c r="AR51" i="66"/>
  <c r="AT51" i="66" s="1"/>
  <c r="AV51" i="66" s="1"/>
  <c r="AQ7" i="66"/>
  <c r="AS7" i="66" s="1"/>
  <c r="AQ18" i="66"/>
  <c r="AS18" i="66" s="1"/>
  <c r="AQ76" i="66"/>
  <c r="AS76" i="66" s="1"/>
  <c r="AQ117" i="66"/>
  <c r="AS117" i="66" s="1"/>
  <c r="AU117" i="66" s="1"/>
  <c r="AQ36" i="66"/>
  <c r="AS36" i="66" s="1"/>
  <c r="AR102" i="66"/>
  <c r="AT102" i="66" s="1"/>
  <c r="AV102" i="66" s="1"/>
  <c r="AQ37" i="66"/>
  <c r="AS37" i="66" s="1"/>
  <c r="AR151" i="66"/>
  <c r="AT151" i="66" s="1"/>
  <c r="AV151" i="66" s="1"/>
  <c r="AR87" i="66"/>
  <c r="AT87" i="66" s="1"/>
  <c r="AV87" i="66" s="1"/>
  <c r="AR8" i="66"/>
  <c r="AT8" i="66" s="1"/>
  <c r="AV8" i="66" s="1"/>
  <c r="AR53" i="66"/>
  <c r="AT53" i="66" s="1"/>
  <c r="AV53" i="66" s="1"/>
  <c r="AR77" i="66"/>
  <c r="AT77" i="66" s="1"/>
  <c r="AV77" i="66" s="1"/>
  <c r="AQ79" i="66"/>
  <c r="AS79" i="66" s="1"/>
  <c r="AQ107" i="66"/>
  <c r="AS107" i="66" s="1"/>
  <c r="AQ102" i="66"/>
  <c r="AS102" i="66" s="1"/>
  <c r="AR147" i="66"/>
  <c r="AT147" i="66" s="1"/>
  <c r="AV147" i="66" s="1"/>
  <c r="AR94" i="66"/>
  <c r="AT94" i="66" s="1"/>
  <c r="AV94" i="66" s="1"/>
  <c r="AR6" i="66"/>
  <c r="AT6" i="66" s="1"/>
  <c r="AV6" i="66" s="1"/>
  <c r="AR130" i="66"/>
  <c r="AT130" i="66" s="1"/>
  <c r="AV130" i="66" s="1"/>
  <c r="AQ44" i="66"/>
  <c r="AS44" i="66" s="1"/>
  <c r="AU44" i="66" s="1"/>
  <c r="AQ95" i="66"/>
  <c r="AS95" i="66" s="1"/>
  <c r="AQ98" i="66"/>
  <c r="AS98" i="66" s="1"/>
  <c r="AQ72" i="66"/>
  <c r="AS72" i="66" s="1"/>
  <c r="AU72" i="66" s="1"/>
  <c r="AQ105" i="66"/>
  <c r="AS105" i="66" s="1"/>
  <c r="AQ54" i="66"/>
  <c r="AS54" i="66" s="1"/>
  <c r="AR43" i="66"/>
  <c r="AT43" i="66" s="1"/>
  <c r="AV43" i="66" s="1"/>
  <c r="AQ85" i="66"/>
  <c r="AS85" i="66" s="1"/>
  <c r="AU85" i="66" s="1"/>
  <c r="AQ29" i="66"/>
  <c r="AS29" i="66" s="1"/>
  <c r="AQ114" i="66"/>
  <c r="AS114" i="66" s="1"/>
  <c r="AU114" i="66" s="1"/>
  <c r="AR17" i="66"/>
  <c r="AT17" i="66" s="1"/>
  <c r="AV17" i="66" s="1"/>
  <c r="AQ80" i="66"/>
  <c r="AS80" i="66" s="1"/>
  <c r="AR136" i="66"/>
  <c r="AT136" i="66" s="1"/>
  <c r="AV136" i="66" s="1"/>
  <c r="AR108" i="66"/>
  <c r="AT108" i="66" s="1"/>
  <c r="AV108" i="66" s="1"/>
  <c r="AR117" i="66"/>
  <c r="AT117" i="66" s="1"/>
  <c r="AV117" i="66" s="1"/>
  <c r="AR54" i="66"/>
  <c r="AT54" i="66" s="1"/>
  <c r="AV54" i="66" s="1"/>
  <c r="AR44" i="66"/>
  <c r="AT44" i="66" s="1"/>
  <c r="AV44" i="66" s="1"/>
  <c r="AQ109" i="66"/>
  <c r="AS109" i="66" s="1"/>
  <c r="AQ48" i="66"/>
  <c r="AS48" i="66" s="1"/>
  <c r="AQ84" i="66"/>
  <c r="AS84" i="66" s="1"/>
  <c r="AQ61" i="66"/>
  <c r="AS61" i="66" s="1"/>
  <c r="AU61" i="66" s="1"/>
  <c r="AR29" i="66"/>
  <c r="AT29" i="66" s="1"/>
  <c r="AV29" i="66" s="1"/>
  <c r="AR148" i="66"/>
  <c r="AT148" i="66" s="1"/>
  <c r="AV148" i="66" s="1"/>
  <c r="AR71" i="66"/>
  <c r="AT71" i="66" s="1"/>
  <c r="AV71" i="66" s="1"/>
  <c r="AR16" i="66"/>
  <c r="AT16" i="66" s="1"/>
  <c r="AV16" i="66" s="1"/>
  <c r="AR19" i="66"/>
  <c r="AT19" i="66" s="1"/>
  <c r="AV19" i="66" s="1"/>
  <c r="AR55" i="66"/>
  <c r="AT55" i="66" s="1"/>
  <c r="AV55" i="66" s="1"/>
  <c r="AQ11" i="66"/>
  <c r="AS11" i="66" s="1"/>
  <c r="AQ59" i="66"/>
  <c r="AS59" i="66" s="1"/>
  <c r="AQ151" i="66"/>
  <c r="AS151" i="66" s="1"/>
  <c r="AU151" i="66" s="1"/>
  <c r="AQ49" i="66"/>
  <c r="AS49" i="66" s="1"/>
  <c r="AQ33" i="66"/>
  <c r="AS33" i="66" s="1"/>
  <c r="AU33" i="66" s="1"/>
  <c r="AQ97" i="66"/>
  <c r="AS97" i="66" s="1"/>
  <c r="AU97" i="66" s="1"/>
  <c r="AQ28" i="66"/>
  <c r="AS28" i="66" s="1"/>
  <c r="AU28" i="66" s="1"/>
  <c r="AR67" i="66"/>
  <c r="AT67" i="66" s="1"/>
  <c r="AV67" i="66" s="1"/>
  <c r="AR109" i="66"/>
  <c r="AT109" i="66" s="1"/>
  <c r="AV109" i="66" s="1"/>
  <c r="AR65" i="66"/>
  <c r="AT65" i="66" s="1"/>
  <c r="AV65" i="66" s="1"/>
  <c r="AR62" i="66"/>
  <c r="AT62" i="66" s="1"/>
  <c r="AV62" i="66" s="1"/>
  <c r="AQ116" i="66"/>
  <c r="AS116" i="66" s="1"/>
  <c r="AQ93" i="66"/>
  <c r="AS93" i="66" s="1"/>
  <c r="AR37" i="66"/>
  <c r="AT37" i="66" s="1"/>
  <c r="AV37" i="66" s="1"/>
  <c r="AR38" i="66"/>
  <c r="AT38" i="66" s="1"/>
  <c r="AV38" i="66" s="1"/>
  <c r="AR69" i="66"/>
  <c r="AT69" i="66" s="1"/>
  <c r="AV69" i="66" s="1"/>
  <c r="AR155" i="66"/>
  <c r="AT155" i="66" s="1"/>
  <c r="AV155" i="66" s="1"/>
  <c r="AR103" i="66"/>
  <c r="AT103" i="66" s="1"/>
  <c r="AV103" i="66" s="1"/>
  <c r="AR14" i="66"/>
  <c r="AT14" i="66" s="1"/>
  <c r="AV14" i="66" s="1"/>
  <c r="AR98" i="66"/>
  <c r="AT98" i="66" s="1"/>
  <c r="AV98" i="66" s="1"/>
  <c r="AR34" i="66"/>
  <c r="AT34" i="66" s="1"/>
  <c r="AV34" i="66" s="1"/>
  <c r="AR58" i="66"/>
  <c r="AT58" i="66" s="1"/>
  <c r="AV58" i="66" s="1"/>
  <c r="AQ138" i="66"/>
  <c r="AS138" i="66" s="1"/>
  <c r="AR132" i="66"/>
  <c r="AT132" i="66" s="1"/>
  <c r="AV132" i="66" s="1"/>
  <c r="AQ42" i="66"/>
  <c r="AS42" i="66" s="1"/>
  <c r="AQ63" i="66"/>
  <c r="AS63" i="66" s="1"/>
  <c r="AU63" i="66" s="1"/>
  <c r="AQ81" i="66"/>
  <c r="AS81" i="66" s="1"/>
  <c r="AQ149" i="66"/>
  <c r="AS149" i="66" s="1"/>
  <c r="AQ89" i="66"/>
  <c r="AS89" i="66" s="1"/>
  <c r="AU89" i="66" s="1"/>
  <c r="AQ38" i="66"/>
  <c r="AS38" i="66" s="1"/>
  <c r="AU38" i="66" s="1"/>
  <c r="AR59" i="66"/>
  <c r="AT59" i="66" s="1"/>
  <c r="AV59" i="66" s="1"/>
  <c r="AR142" i="66"/>
  <c r="AT142" i="66" s="1"/>
  <c r="AV142" i="66" s="1"/>
  <c r="AR68" i="66"/>
  <c r="AT68" i="66" s="1"/>
  <c r="AV68" i="66" s="1"/>
  <c r="AR60" i="66"/>
  <c r="AT60" i="66" s="1"/>
  <c r="AV60" i="66" s="1"/>
  <c r="AR52" i="66"/>
  <c r="AT52" i="66" s="1"/>
  <c r="AV52" i="66" s="1"/>
  <c r="AQ66" i="66"/>
  <c r="AS66" i="66" s="1"/>
  <c r="AQ62" i="66"/>
  <c r="AS62" i="66" s="1"/>
  <c r="AQ26" i="66"/>
  <c r="AS26" i="66" s="1"/>
  <c r="AU26" i="66" s="1"/>
  <c r="AQ16" i="66"/>
  <c r="AS16" i="66" s="1"/>
  <c r="AU16" i="66" s="1"/>
  <c r="AR22" i="66"/>
  <c r="AT22" i="66" s="1"/>
  <c r="AV22" i="66" s="1"/>
  <c r="AR30" i="66"/>
  <c r="AT30" i="66" s="1"/>
  <c r="AV30" i="66" s="1"/>
  <c r="AR76" i="66"/>
  <c r="AT76" i="66" s="1"/>
  <c r="AV76" i="66" s="1"/>
  <c r="AR128" i="66"/>
  <c r="AT128" i="66" s="1"/>
  <c r="AV128" i="66" s="1"/>
  <c r="AR145" i="66"/>
  <c r="AT145" i="66" s="1"/>
  <c r="AV145" i="66" s="1"/>
  <c r="AQ142" i="66"/>
  <c r="AS142" i="66" s="1"/>
  <c r="AQ27" i="66"/>
  <c r="AS27" i="66" s="1"/>
  <c r="AQ113" i="66"/>
  <c r="AS113" i="66" s="1"/>
  <c r="AU113" i="66" s="1"/>
  <c r="AQ31" i="66"/>
  <c r="AS31" i="66" s="1"/>
  <c r="AU31" i="66" s="1"/>
  <c r="AQ21" i="66"/>
  <c r="AS21" i="66" s="1"/>
  <c r="AU21" i="66" s="1"/>
  <c r="AQ152" i="66"/>
  <c r="AS152" i="66" s="1"/>
  <c r="AR123" i="66"/>
  <c r="AT123" i="66" s="1"/>
  <c r="AV123" i="66" s="1"/>
  <c r="AR121" i="66"/>
  <c r="AT121" i="66" s="1"/>
  <c r="AV121" i="66" s="1"/>
  <c r="AQ108" i="66"/>
  <c r="AS108" i="66" s="1"/>
  <c r="AQ86" i="66"/>
  <c r="AS86" i="66" s="1"/>
  <c r="AQ9" i="66"/>
  <c r="AS9" i="66" s="1"/>
  <c r="AQ141" i="66"/>
  <c r="AS141" i="66" s="1"/>
  <c r="AR122" i="66"/>
  <c r="AT122" i="66" s="1"/>
  <c r="AV122" i="66" s="1"/>
  <c r="AQ53" i="66"/>
  <c r="AS53" i="66" s="1"/>
  <c r="AR31" i="66"/>
  <c r="AT31" i="66" s="1"/>
  <c r="AV31" i="66" s="1"/>
  <c r="AQ135" i="66"/>
  <c r="AS135" i="66" s="1"/>
  <c r="AQ74" i="66"/>
  <c r="AS74" i="66" s="1"/>
  <c r="AQ124" i="66"/>
  <c r="AS124" i="66" s="1"/>
  <c r="AR50" i="66"/>
  <c r="AT50" i="66" s="1"/>
  <c r="AV50" i="66" s="1"/>
  <c r="AQ88" i="66"/>
  <c r="AS88" i="66" s="1"/>
  <c r="AR118" i="66"/>
  <c r="AT118" i="66" s="1"/>
  <c r="AV118" i="66" s="1"/>
  <c r="AR40" i="66"/>
  <c r="AT40" i="66" s="1"/>
  <c r="AV40" i="66" s="1"/>
  <c r="AR66" i="66"/>
  <c r="AT66" i="66" s="1"/>
  <c r="AV66" i="66" s="1"/>
  <c r="AQ65" i="66"/>
  <c r="AS65" i="66" s="1"/>
  <c r="AR154" i="66"/>
  <c r="AT154" i="66" s="1"/>
  <c r="AV154" i="66" s="1"/>
  <c r="AQ134" i="66"/>
  <c r="AS134" i="66" s="1"/>
  <c r="AU134" i="66" s="1"/>
  <c r="AQ136" i="66"/>
  <c r="AS136" i="66" s="1"/>
  <c r="AR82" i="66"/>
  <c r="AT82" i="66" s="1"/>
  <c r="AV82" i="66" s="1"/>
  <c r="AR47" i="66"/>
  <c r="AT47" i="66" s="1"/>
  <c r="AV47" i="66" s="1"/>
  <c r="AR140" i="66"/>
  <c r="AT140" i="66" s="1"/>
  <c r="AV140" i="66" s="1"/>
  <c r="AR75" i="66"/>
  <c r="AT75" i="66" s="1"/>
  <c r="AV75" i="66" s="1"/>
  <c r="AR85" i="66"/>
  <c r="AT85" i="66" s="1"/>
  <c r="AV85" i="66" s="1"/>
  <c r="AR99" i="66"/>
  <c r="AT99" i="66" s="1"/>
  <c r="AV99" i="66" s="1"/>
  <c r="AR63" i="66"/>
  <c r="AT63" i="66" s="1"/>
  <c r="AV63" i="66" s="1"/>
  <c r="AQ137" i="66"/>
  <c r="AS137" i="66" s="1"/>
  <c r="AQ6" i="66"/>
  <c r="AS6" i="66" s="1"/>
  <c r="AQ56" i="66"/>
  <c r="AS56" i="66" s="1"/>
  <c r="AU56" i="66" s="1"/>
  <c r="AQ123" i="66"/>
  <c r="AS123" i="66" s="1"/>
  <c r="AQ130" i="66"/>
  <c r="AS130" i="66" s="1"/>
  <c r="AR96" i="66"/>
  <c r="AT96" i="66" s="1"/>
  <c r="AV96" i="66" s="1"/>
  <c r="AQ122" i="66"/>
  <c r="AS122" i="66" s="1"/>
  <c r="AR90" i="66"/>
  <c r="AT90" i="66" s="1"/>
  <c r="AV90" i="66" s="1"/>
  <c r="AR26" i="66"/>
  <c r="AT26" i="66" s="1"/>
  <c r="AV26" i="66" s="1"/>
  <c r="AR23" i="66"/>
  <c r="AT23" i="66" s="1"/>
  <c r="AV23" i="66" s="1"/>
  <c r="BF22" i="66" s="1"/>
  <c r="AR119" i="66"/>
  <c r="AT119" i="66" s="1"/>
  <c r="AV119" i="66" s="1"/>
  <c r="AR41" i="66"/>
  <c r="AT41" i="66" s="1"/>
  <c r="AV41" i="66" s="1"/>
  <c r="AQ106" i="66"/>
  <c r="AS106" i="66" s="1"/>
  <c r="AQ131" i="66"/>
  <c r="AS131" i="66" s="1"/>
  <c r="AU131" i="66" s="1"/>
  <c r="AR45" i="66"/>
  <c r="AT45" i="66" s="1"/>
  <c r="AV45" i="66" s="1"/>
  <c r="AR70" i="66"/>
  <c r="AT70" i="66" s="1"/>
  <c r="AV70" i="66" s="1"/>
  <c r="AR150" i="66"/>
  <c r="AT150" i="66" s="1"/>
  <c r="AV150" i="66" s="1"/>
  <c r="AR11" i="66"/>
  <c r="AT11" i="66" s="1"/>
  <c r="AV11" i="66" s="1"/>
  <c r="AR101" i="66"/>
  <c r="AT101" i="66" s="1"/>
  <c r="AV101" i="66" s="1"/>
  <c r="AR149" i="66"/>
  <c r="AT149" i="66" s="1"/>
  <c r="AV149" i="66" s="1"/>
  <c r="AR13" i="66"/>
  <c r="AT13" i="66" s="1"/>
  <c r="AV13" i="66" s="1"/>
  <c r="AR86" i="66"/>
  <c r="AT86" i="66" s="1"/>
  <c r="AV86" i="66" s="1"/>
  <c r="AQ129" i="66"/>
  <c r="AS129" i="66" s="1"/>
  <c r="AU129" i="66" s="1"/>
  <c r="AQ8" i="66"/>
  <c r="AS8" i="66" s="1"/>
  <c r="AU8" i="66" s="1"/>
  <c r="AQ115" i="66"/>
  <c r="AS115" i="66" s="1"/>
  <c r="AQ13" i="66"/>
  <c r="AS13" i="66" s="1"/>
  <c r="AR79" i="66"/>
  <c r="AT79" i="66" s="1"/>
  <c r="AV79" i="66" s="1"/>
  <c r="AR110" i="66"/>
  <c r="AT110" i="66" s="1"/>
  <c r="AV110" i="66" s="1"/>
  <c r="BF109" i="66" s="1"/>
  <c r="AR9" i="66"/>
  <c r="AT9" i="66" s="1"/>
  <c r="AV9" i="66" s="1"/>
  <c r="AR104" i="66"/>
  <c r="AT104" i="66" s="1"/>
  <c r="AV104" i="66" s="1"/>
  <c r="AR83" i="66"/>
  <c r="AT83" i="66" s="1"/>
  <c r="AV83" i="66" s="1"/>
  <c r="AQ125" i="66"/>
  <c r="AS125" i="66" s="1"/>
  <c r="AQ34" i="66"/>
  <c r="AS34" i="66" s="1"/>
  <c r="AQ154" i="66"/>
  <c r="AS154" i="66" s="1"/>
  <c r="AQ46" i="66"/>
  <c r="AS46" i="66" s="1"/>
  <c r="AU46" i="66" s="1"/>
  <c r="AQ51" i="66"/>
  <c r="AS51" i="66" s="1"/>
  <c r="AR116" i="66"/>
  <c r="AT116" i="66" s="1"/>
  <c r="AV116" i="66" s="1"/>
  <c r="AR15" i="66"/>
  <c r="AT15" i="66" s="1"/>
  <c r="AV15" i="66" s="1"/>
  <c r="AR33" i="66"/>
  <c r="AT33" i="66" s="1"/>
  <c r="AV33" i="66" s="1"/>
  <c r="AQ156" i="66"/>
  <c r="AS156" i="66" s="1"/>
  <c r="AU156" i="66" s="1"/>
  <c r="AS147" i="66"/>
  <c r="AQ71" i="66"/>
  <c r="AS71" i="66" s="1"/>
  <c r="AU71" i="66" s="1"/>
  <c r="AQ77" i="66"/>
  <c r="AS77" i="66" s="1"/>
  <c r="AU77" i="66" s="1"/>
  <c r="AQ58" i="66"/>
  <c r="AS58" i="66" s="1"/>
  <c r="AQ70" i="66"/>
  <c r="AS70" i="66" s="1"/>
  <c r="AQ19" i="66"/>
  <c r="AS19" i="66" s="1"/>
  <c r="BB158" i="66"/>
  <c r="BA158" i="66"/>
  <c r="AQ5" i="66"/>
  <c r="AS5" i="66" s="1"/>
  <c r="AR5" i="66"/>
  <c r="AT5" i="66" s="1"/>
  <c r="BF88" i="66" l="1"/>
  <c r="BF153" i="66"/>
  <c r="AW58" i="66"/>
  <c r="BF19" i="66"/>
  <c r="BF103" i="66"/>
  <c r="AW77" i="66"/>
  <c r="BF122" i="66"/>
  <c r="AW71" i="66"/>
  <c r="AW19" i="66"/>
  <c r="BF150" i="66"/>
  <c r="AX12" i="66"/>
  <c r="BF100" i="66"/>
  <c r="AW70" i="66"/>
  <c r="AW103" i="66"/>
  <c r="AU154" i="66"/>
  <c r="BE153" i="66" s="1"/>
  <c r="AU13" i="66"/>
  <c r="BF84" i="66"/>
  <c r="AU65" i="66"/>
  <c r="AU88" i="66"/>
  <c r="AU141" i="66"/>
  <c r="BF141" i="66"/>
  <c r="AU149" i="66"/>
  <c r="BF147" i="66"/>
  <c r="AU18" i="66"/>
  <c r="AU69" i="66"/>
  <c r="BF83" i="66"/>
  <c r="AU50" i="66"/>
  <c r="AU120" i="66"/>
  <c r="AU19" i="66"/>
  <c r="AX116" i="66"/>
  <c r="AW34" i="66"/>
  <c r="AX9" i="66"/>
  <c r="AW115" i="66"/>
  <c r="AX13" i="66"/>
  <c r="AX150" i="66"/>
  <c r="AW106" i="66"/>
  <c r="AX26" i="66"/>
  <c r="AW130" i="66"/>
  <c r="AW137" i="66"/>
  <c r="AX75" i="66"/>
  <c r="AW136" i="66"/>
  <c r="AX66" i="66"/>
  <c r="AX50" i="66"/>
  <c r="AX31" i="66"/>
  <c r="AW9" i="66"/>
  <c r="AX123" i="66"/>
  <c r="AW113" i="66"/>
  <c r="AX128" i="66"/>
  <c r="AW16" i="66"/>
  <c r="AX52" i="66"/>
  <c r="AX59" i="66"/>
  <c r="AW81" i="66"/>
  <c r="AW138" i="66"/>
  <c r="AX14" i="66"/>
  <c r="AX38" i="66"/>
  <c r="AX62" i="66"/>
  <c r="AW28" i="66"/>
  <c r="AW151" i="66"/>
  <c r="AX19" i="66"/>
  <c r="AX29" i="66"/>
  <c r="AW109" i="66"/>
  <c r="AX108" i="66"/>
  <c r="AW114" i="66"/>
  <c r="AW54" i="66"/>
  <c r="AW95" i="66"/>
  <c r="AX94" i="66"/>
  <c r="AW79" i="66"/>
  <c r="AX87" i="66"/>
  <c r="AW36" i="66"/>
  <c r="AW7" i="66"/>
  <c r="AX91" i="66"/>
  <c r="AW64" i="66"/>
  <c r="AW39" i="66"/>
  <c r="AX144" i="66"/>
  <c r="AX125" i="66"/>
  <c r="AW32" i="66"/>
  <c r="AX135" i="66"/>
  <c r="AW111" i="66"/>
  <c r="AX20" i="66"/>
  <c r="AX143" i="66"/>
  <c r="AW14" i="66"/>
  <c r="AW128" i="66"/>
  <c r="AX39" i="66"/>
  <c r="AW87" i="66"/>
  <c r="AW94" i="66"/>
  <c r="AW82" i="66"/>
  <c r="AX124" i="66"/>
  <c r="AW25" i="66"/>
  <c r="AW43" i="66"/>
  <c r="AX131" i="66"/>
  <c r="AW68" i="66"/>
  <c r="AX74" i="66"/>
  <c r="AW96" i="66"/>
  <c r="AW83" i="66"/>
  <c r="AX73" i="66"/>
  <c r="AW99" i="66"/>
  <c r="AW15" i="66"/>
  <c r="AX56" i="66"/>
  <c r="AW132" i="66"/>
  <c r="AX27" i="66"/>
  <c r="AX141" i="66"/>
  <c r="AW145" i="66"/>
  <c r="AU147" i="66"/>
  <c r="AU34" i="66"/>
  <c r="BF7" i="66"/>
  <c r="AU106" i="66"/>
  <c r="AU130" i="66"/>
  <c r="AU137" i="66"/>
  <c r="AU81" i="66"/>
  <c r="AU138" i="66"/>
  <c r="BF37" i="66"/>
  <c r="BF18" i="66"/>
  <c r="AU109" i="66"/>
  <c r="AU95" i="66"/>
  <c r="AU79" i="66"/>
  <c r="AU36" i="66"/>
  <c r="AU32" i="66"/>
  <c r="AU14" i="66"/>
  <c r="BE13" i="66" s="1"/>
  <c r="AU128" i="66"/>
  <c r="AU94" i="66"/>
  <c r="AU25" i="66"/>
  <c r="AU68" i="66"/>
  <c r="AU83" i="66"/>
  <c r="AU99" i="66"/>
  <c r="AU132" i="66"/>
  <c r="BF26" i="66"/>
  <c r="AU145" i="66"/>
  <c r="AU115" i="66"/>
  <c r="AU136" i="66"/>
  <c r="AU9" i="66"/>
  <c r="BF58" i="66"/>
  <c r="BF13" i="66"/>
  <c r="BF59" i="66"/>
  <c r="AU54" i="66"/>
  <c r="AU7" i="66"/>
  <c r="BF142" i="66"/>
  <c r="AU87" i="66"/>
  <c r="AU82" i="66"/>
  <c r="AU43" i="66"/>
  <c r="AU96" i="66"/>
  <c r="AU70" i="66"/>
  <c r="AW156" i="66"/>
  <c r="AW51" i="66"/>
  <c r="AW125" i="66"/>
  <c r="AX110" i="66"/>
  <c r="AW8" i="66"/>
  <c r="AX149" i="66"/>
  <c r="AX70" i="66"/>
  <c r="AX41" i="66"/>
  <c r="AX90" i="66"/>
  <c r="AW123" i="66"/>
  <c r="AX63" i="66"/>
  <c r="AX140" i="66"/>
  <c r="AW134" i="66"/>
  <c r="AX40" i="66"/>
  <c r="AW124" i="66"/>
  <c r="AW53" i="66"/>
  <c r="AW86" i="66"/>
  <c r="AW152" i="66"/>
  <c r="AW27" i="66"/>
  <c r="AX76" i="66"/>
  <c r="AW26" i="66"/>
  <c r="AX60" i="66"/>
  <c r="AW38" i="66"/>
  <c r="AW63" i="66"/>
  <c r="AX58" i="66"/>
  <c r="AX103" i="66"/>
  <c r="AX37" i="66"/>
  <c r="AX65" i="66"/>
  <c r="AW97" i="66"/>
  <c r="AW59" i="66"/>
  <c r="AX16" i="66"/>
  <c r="AW61" i="66"/>
  <c r="BD61" i="66" s="1"/>
  <c r="AX44" i="66"/>
  <c r="AX136" i="66"/>
  <c r="AW29" i="66"/>
  <c r="AW105" i="66"/>
  <c r="AW44" i="66"/>
  <c r="AX147" i="66"/>
  <c r="BD147" i="66" s="1"/>
  <c r="A147" i="66" s="1"/>
  <c r="AX77" i="66"/>
  <c r="AX151" i="66"/>
  <c r="AW117" i="66"/>
  <c r="AX51" i="66"/>
  <c r="AX42" i="66"/>
  <c r="AX156" i="66"/>
  <c r="AW57" i="66"/>
  <c r="AX111" i="66"/>
  <c r="AX146" i="66"/>
  <c r="AX57" i="66"/>
  <c r="AX97" i="66"/>
  <c r="AW146" i="66"/>
  <c r="AW41" i="66"/>
  <c r="AX10" i="66"/>
  <c r="AW52" i="66"/>
  <c r="AX7" i="66"/>
  <c r="AW24" i="66"/>
  <c r="AX105" i="66"/>
  <c r="AW90" i="66"/>
  <c r="AW47" i="66"/>
  <c r="AW140" i="66"/>
  <c r="AW101" i="66"/>
  <c r="AX92" i="66"/>
  <c r="AW67" i="66"/>
  <c r="AW92" i="66"/>
  <c r="AX32" i="66"/>
  <c r="AW143" i="66"/>
  <c r="AX127" i="66"/>
  <c r="AW91" i="66"/>
  <c r="AW78" i="66"/>
  <c r="AX89" i="66"/>
  <c r="AW55" i="66"/>
  <c r="AX49" i="66"/>
  <c r="AX120" i="66"/>
  <c r="AU51" i="66"/>
  <c r="AU125" i="66"/>
  <c r="BF40" i="66"/>
  <c r="AU123" i="66"/>
  <c r="AU124" i="66"/>
  <c r="AU86" i="66"/>
  <c r="BE84" i="66" s="1"/>
  <c r="AU27" i="66"/>
  <c r="AU59" i="66"/>
  <c r="AU29" i="66"/>
  <c r="AU105" i="66"/>
  <c r="AU57" i="66"/>
  <c r="BF96" i="66"/>
  <c r="AU146" i="66"/>
  <c r="BF9" i="66"/>
  <c r="AU52" i="66"/>
  <c r="AU24" i="66"/>
  <c r="BE22" i="66" s="1"/>
  <c r="BG22" i="66" s="1"/>
  <c r="AU101" i="66"/>
  <c r="BF91" i="66"/>
  <c r="AU143" i="66"/>
  <c r="AU91" i="66"/>
  <c r="AU78" i="66"/>
  <c r="AU53" i="66"/>
  <c r="AU152" i="66"/>
  <c r="BE150" i="66" s="1"/>
  <c r="BF135" i="66"/>
  <c r="BF6" i="66"/>
  <c r="AU90" i="66"/>
  <c r="BE88" i="66" s="1"/>
  <c r="AU140" i="66"/>
  <c r="AU92" i="66"/>
  <c r="AU58" i="66"/>
  <c r="AX33" i="66"/>
  <c r="AW46" i="66"/>
  <c r="AX83" i="66"/>
  <c r="AX79" i="66"/>
  <c r="AW129" i="66"/>
  <c r="AX101" i="66"/>
  <c r="AX45" i="66"/>
  <c r="AX119" i="66"/>
  <c r="AW122" i="66"/>
  <c r="AW56" i="66"/>
  <c r="AX99" i="66"/>
  <c r="AX47" i="66"/>
  <c r="AX154" i="66"/>
  <c r="AX118" i="66"/>
  <c r="AW74" i="66"/>
  <c r="AX122" i="66"/>
  <c r="AW108" i="66"/>
  <c r="AW21" i="66"/>
  <c r="AW142" i="66"/>
  <c r="AX30" i="66"/>
  <c r="AW62" i="66"/>
  <c r="AX68" i="66"/>
  <c r="AW89" i="66"/>
  <c r="AW42" i="66"/>
  <c r="AX34" i="66"/>
  <c r="AX155" i="66"/>
  <c r="AW93" i="66"/>
  <c r="AX109" i="66"/>
  <c r="AW33" i="66"/>
  <c r="AW11" i="66"/>
  <c r="AX71" i="66"/>
  <c r="AW84" i="66"/>
  <c r="AX54" i="66"/>
  <c r="AW80" i="66"/>
  <c r="AW85" i="66"/>
  <c r="AW72" i="66"/>
  <c r="AX130" i="66"/>
  <c r="AW102" i="66"/>
  <c r="AX53" i="66"/>
  <c r="AW37" i="66"/>
  <c r="AW76" i="66"/>
  <c r="AX46" i="66"/>
  <c r="AW60" i="66"/>
  <c r="AW40" i="66"/>
  <c r="AX100" i="66"/>
  <c r="AX153" i="66"/>
  <c r="BD153" i="66" s="1"/>
  <c r="A153" i="66" s="1"/>
  <c r="AX21" i="66"/>
  <c r="AX80" i="66"/>
  <c r="AX138" i="66"/>
  <c r="AW45" i="66"/>
  <c r="AW112" i="66"/>
  <c r="AW150" i="66"/>
  <c r="AW12" i="66"/>
  <c r="AX18" i="66"/>
  <c r="AW155" i="66"/>
  <c r="AW104" i="66"/>
  <c r="AW126" i="66"/>
  <c r="AX25" i="66"/>
  <c r="AX36" i="66"/>
  <c r="AX28" i="66"/>
  <c r="AX152" i="66"/>
  <c r="AX107" i="66"/>
  <c r="AX139" i="66"/>
  <c r="AW127" i="66"/>
  <c r="AW23" i="66"/>
  <c r="AW110" i="66"/>
  <c r="AX35" i="66"/>
  <c r="AW35" i="66"/>
  <c r="AW119" i="66"/>
  <c r="AX137" i="66"/>
  <c r="AW20" i="66"/>
  <c r="AX114" i="66"/>
  <c r="AW118" i="66"/>
  <c r="AW17" i="66"/>
  <c r="AU108" i="66"/>
  <c r="AU42" i="66"/>
  <c r="BF50" i="66"/>
  <c r="AU80" i="66"/>
  <c r="AU102" i="66"/>
  <c r="AU37" i="66"/>
  <c r="AU45" i="66"/>
  <c r="AU150" i="66"/>
  <c r="AU104" i="66"/>
  <c r="AU127" i="66"/>
  <c r="BE109" i="66"/>
  <c r="BG109" i="66" s="1"/>
  <c r="AU35" i="66"/>
  <c r="AU119" i="66"/>
  <c r="BF136" i="66"/>
  <c r="BE19" i="66"/>
  <c r="AU118" i="66"/>
  <c r="AU17" i="66"/>
  <c r="AU122" i="66"/>
  <c r="AU74" i="66"/>
  <c r="AU142" i="66"/>
  <c r="AU62" i="66"/>
  <c r="BF33" i="66"/>
  <c r="AU93" i="66"/>
  <c r="AU11" i="66"/>
  <c r="AU84" i="66"/>
  <c r="AU76" i="66"/>
  <c r="AU60" i="66"/>
  <c r="AU112" i="66"/>
  <c r="AU12" i="66"/>
  <c r="AU126" i="66"/>
  <c r="BF106" i="66"/>
  <c r="AX15" i="66"/>
  <c r="AW154" i="66"/>
  <c r="AX104" i="66"/>
  <c r="AW13" i="66"/>
  <c r="AX86" i="66"/>
  <c r="AX11" i="66"/>
  <c r="AW131" i="66"/>
  <c r="AX23" i="66"/>
  <c r="AX96" i="66"/>
  <c r="AW6" i="66"/>
  <c r="AX85" i="66"/>
  <c r="AX82" i="66"/>
  <c r="AW65" i="66"/>
  <c r="AW88" i="66"/>
  <c r="AW135" i="66"/>
  <c r="AW141" i="66"/>
  <c r="AX121" i="66"/>
  <c r="AW31" i="66"/>
  <c r="AX145" i="66"/>
  <c r="BD145" i="66" s="1"/>
  <c r="AX22" i="66"/>
  <c r="AW66" i="66"/>
  <c r="AX142" i="66"/>
  <c r="AW149" i="66"/>
  <c r="AX132" i="66"/>
  <c r="AX98" i="66"/>
  <c r="AX69" i="66"/>
  <c r="AW116" i="66"/>
  <c r="AX67" i="66"/>
  <c r="AW49" i="66"/>
  <c r="AX55" i="66"/>
  <c r="AX148" i="66"/>
  <c r="AW48" i="66"/>
  <c r="AX117" i="66"/>
  <c r="AX17" i="66"/>
  <c r="AX43" i="66"/>
  <c r="AW98" i="66"/>
  <c r="AX6" i="66"/>
  <c r="AW107" i="66"/>
  <c r="AX8" i="66"/>
  <c r="AX102" i="66"/>
  <c r="AW18" i="66"/>
  <c r="AX72" i="66"/>
  <c r="AW69" i="66"/>
  <c r="AW10" i="66"/>
  <c r="AX93" i="66"/>
  <c r="AX81" i="66"/>
  <c r="AX134" i="66"/>
  <c r="AX24" i="66"/>
  <c r="AX129" i="66"/>
  <c r="AW75" i="66"/>
  <c r="AX106" i="66"/>
  <c r="AX126" i="66"/>
  <c r="AW139" i="66"/>
  <c r="AX78" i="66"/>
  <c r="AW100" i="66"/>
  <c r="AW148" i="66"/>
  <c r="AX84" i="66"/>
  <c r="AX64" i="66"/>
  <c r="AW50" i="66"/>
  <c r="AW30" i="66"/>
  <c r="AX88" i="66"/>
  <c r="AW120" i="66"/>
  <c r="AX113" i="66"/>
  <c r="AX48" i="66"/>
  <c r="AW133" i="66"/>
  <c r="AX133" i="66"/>
  <c r="AW144" i="66"/>
  <c r="AW121" i="66"/>
  <c r="AX95" i="66"/>
  <c r="AX115" i="66"/>
  <c r="AW73" i="66"/>
  <c r="AX112" i="66"/>
  <c r="AW22" i="66"/>
  <c r="AU6" i="66"/>
  <c r="AU135" i="66"/>
  <c r="AU66" i="66"/>
  <c r="AU116" i="66"/>
  <c r="AU49" i="66"/>
  <c r="AU48" i="66"/>
  <c r="AU98" i="66"/>
  <c r="AU107" i="66"/>
  <c r="AU10" i="66"/>
  <c r="AU75" i="66"/>
  <c r="BF74" i="66"/>
  <c r="AU100" i="66"/>
  <c r="AU148" i="66"/>
  <c r="BF87" i="66"/>
  <c r="AU133" i="66"/>
  <c r="AU144" i="66"/>
  <c r="AU73" i="66"/>
  <c r="AU22" i="66"/>
  <c r="AU103" i="66"/>
  <c r="AW5" i="66"/>
  <c r="AX5" i="66"/>
  <c r="BF5" i="66"/>
  <c r="AS158" i="66"/>
  <c r="AU5" i="66"/>
  <c r="AV5" i="66"/>
  <c r="AT158" i="66"/>
  <c r="BD116" i="66" l="1"/>
  <c r="BI116" i="66" s="1"/>
  <c r="BD90" i="66"/>
  <c r="BI90" i="66" s="1"/>
  <c r="BD48" i="66"/>
  <c r="A48" i="66" s="1"/>
  <c r="BD82" i="66"/>
  <c r="BI82" i="66" s="1"/>
  <c r="BG88" i="66"/>
  <c r="BE96" i="66"/>
  <c r="BG96" i="66" s="1"/>
  <c r="BD51" i="66"/>
  <c r="A51" i="66" s="1"/>
  <c r="BD130" i="66"/>
  <c r="BI130" i="66" s="1"/>
  <c r="BD103" i="66"/>
  <c r="A103" i="66" s="1"/>
  <c r="BD123" i="66"/>
  <c r="BI123" i="66" s="1"/>
  <c r="BI145" i="66"/>
  <c r="A145" i="66"/>
  <c r="BI61" i="66"/>
  <c r="A61" i="66"/>
  <c r="BD83" i="66"/>
  <c r="A83" i="66" s="1"/>
  <c r="BD96" i="66"/>
  <c r="A96" i="66" s="1"/>
  <c r="BD77" i="66"/>
  <c r="BD70" i="66"/>
  <c r="BD108" i="66"/>
  <c r="BD7" i="66"/>
  <c r="A7" i="66" s="1"/>
  <c r="BD111" i="66"/>
  <c r="BD24" i="66"/>
  <c r="BD65" i="66"/>
  <c r="BD87" i="66"/>
  <c r="A87" i="66" s="1"/>
  <c r="BD14" i="66"/>
  <c r="BD10" i="66"/>
  <c r="BD140" i="66"/>
  <c r="BD109" i="66"/>
  <c r="A109" i="66" s="1"/>
  <c r="BG153" i="66"/>
  <c r="BI153" i="66" s="1"/>
  <c r="BD36" i="66"/>
  <c r="BD141" i="66"/>
  <c r="A141" i="66" s="1"/>
  <c r="BD138" i="66"/>
  <c r="BD76" i="66"/>
  <c r="BD135" i="66"/>
  <c r="A135" i="66" s="1"/>
  <c r="BD78" i="66"/>
  <c r="BD94" i="66"/>
  <c r="BD49" i="66"/>
  <c r="BD68" i="66"/>
  <c r="BD18" i="66"/>
  <c r="A18" i="66" s="1"/>
  <c r="BE103" i="66"/>
  <c r="BG103" i="66" s="1"/>
  <c r="BD105" i="66"/>
  <c r="BD124" i="66"/>
  <c r="BD91" i="66"/>
  <c r="A91" i="66" s="1"/>
  <c r="BD34" i="66"/>
  <c r="BD73" i="66"/>
  <c r="BD113" i="66"/>
  <c r="BD114" i="66"/>
  <c r="BD38" i="66"/>
  <c r="BD20" i="66"/>
  <c r="BD137" i="66"/>
  <c r="BD72" i="66"/>
  <c r="BD35" i="66"/>
  <c r="BD136" i="66"/>
  <c r="A136" i="66" s="1"/>
  <c r="BD101" i="66"/>
  <c r="BG19" i="66"/>
  <c r="BD149" i="66"/>
  <c r="BD15" i="66"/>
  <c r="BD9" i="66"/>
  <c r="A9" i="66" s="1"/>
  <c r="BD16" i="66"/>
  <c r="BD115" i="66"/>
  <c r="BD95" i="66"/>
  <c r="BD43" i="66"/>
  <c r="BD129" i="66"/>
  <c r="BD8" i="66"/>
  <c r="BD32" i="66"/>
  <c r="BD81" i="66"/>
  <c r="BD74" i="66"/>
  <c r="A74" i="66" s="1"/>
  <c r="BD100" i="66"/>
  <c r="A100" i="66" s="1"/>
  <c r="BD6" i="66"/>
  <c r="A6" i="66" s="1"/>
  <c r="BD86" i="66"/>
  <c r="BD106" i="66"/>
  <c r="A106" i="66" s="1"/>
  <c r="BD12" i="66"/>
  <c r="BD58" i="66"/>
  <c r="A58" i="66" s="1"/>
  <c r="BD29" i="66"/>
  <c r="BD27" i="66"/>
  <c r="BD118" i="66"/>
  <c r="BD59" i="66"/>
  <c r="A59" i="66" s="1"/>
  <c r="BD37" i="66"/>
  <c r="A37" i="66" s="1"/>
  <c r="BD42" i="66"/>
  <c r="BD71" i="66"/>
  <c r="BD50" i="66"/>
  <c r="A50" i="66" s="1"/>
  <c r="BD154" i="66"/>
  <c r="BD44" i="66"/>
  <c r="BD122" i="66"/>
  <c r="A122" i="66" s="1"/>
  <c r="BD97" i="66"/>
  <c r="BD92" i="66"/>
  <c r="BD21" i="66"/>
  <c r="BD126" i="66"/>
  <c r="BD133" i="66"/>
  <c r="BD17" i="66"/>
  <c r="BD19" i="66"/>
  <c r="A19" i="66" s="1"/>
  <c r="BD69" i="66"/>
  <c r="BD112" i="66"/>
  <c r="BD120" i="66"/>
  <c r="BD93" i="66"/>
  <c r="BD66" i="66"/>
  <c r="BD13" i="66"/>
  <c r="A13" i="66" s="1"/>
  <c r="BD52" i="66"/>
  <c r="BD53" i="66"/>
  <c r="BG150" i="66"/>
  <c r="BD144" i="66"/>
  <c r="BE106" i="66"/>
  <c r="BG106" i="66" s="1"/>
  <c r="BD84" i="66"/>
  <c r="A84" i="66" s="1"/>
  <c r="BD131" i="66"/>
  <c r="BD148" i="66"/>
  <c r="BD45" i="66"/>
  <c r="BD119" i="66"/>
  <c r="BD98" i="66"/>
  <c r="BD22" i="66"/>
  <c r="BD39" i="66"/>
  <c r="BD23" i="66"/>
  <c r="BD142" i="66"/>
  <c r="A142" i="66" s="1"/>
  <c r="BD80" i="66"/>
  <c r="BD143" i="66"/>
  <c r="BD62" i="66"/>
  <c r="BD128" i="66"/>
  <c r="BD75" i="66"/>
  <c r="BD57" i="66"/>
  <c r="BE59" i="66"/>
  <c r="BG59" i="66" s="1"/>
  <c r="BD127" i="66"/>
  <c r="BD146" i="66"/>
  <c r="BD107" i="66"/>
  <c r="BD102" i="66"/>
  <c r="BD11" i="66"/>
  <c r="BE40" i="66"/>
  <c r="BG40" i="66" s="1"/>
  <c r="BE37" i="66"/>
  <c r="BG37" i="66" s="1"/>
  <c r="BD152" i="66"/>
  <c r="BE100" i="66"/>
  <c r="BG100" i="66" s="1"/>
  <c r="BD64" i="66"/>
  <c r="BD47" i="66"/>
  <c r="BD99" i="66"/>
  <c r="BE74" i="66"/>
  <c r="BG74" i="66" s="1"/>
  <c r="BD67" i="66"/>
  <c r="BD60" i="66"/>
  <c r="BE9" i="66"/>
  <c r="BG9" i="66" s="1"/>
  <c r="BD25" i="66"/>
  <c r="BE122" i="66"/>
  <c r="BG122" i="66" s="1"/>
  <c r="BD132" i="66"/>
  <c r="BD125" i="66"/>
  <c r="BD79" i="66"/>
  <c r="BD150" i="66"/>
  <c r="A150" i="66" s="1"/>
  <c r="BG84" i="66"/>
  <c r="BD54" i="66"/>
  <c r="BE58" i="66"/>
  <c r="BG58" i="66" s="1"/>
  <c r="BE147" i="66"/>
  <c r="BG147" i="66" s="1"/>
  <c r="BI147" i="66" s="1"/>
  <c r="BD88" i="66"/>
  <c r="BE83" i="66"/>
  <c r="BG83" i="66" s="1"/>
  <c r="BD104" i="66"/>
  <c r="BE141" i="66"/>
  <c r="BG141" i="66" s="1"/>
  <c r="BE91" i="66"/>
  <c r="BG91" i="66" s="1"/>
  <c r="BD89" i="66"/>
  <c r="BD134" i="66"/>
  <c r="BG13" i="66"/>
  <c r="BD56" i="66"/>
  <c r="BD151" i="66"/>
  <c r="BD121" i="66"/>
  <c r="BD40" i="66"/>
  <c r="A40" i="66" s="1"/>
  <c r="BD30" i="66"/>
  <c r="BE26" i="66"/>
  <c r="BG26" i="66" s="1"/>
  <c r="BD110" i="66"/>
  <c r="BE6" i="66"/>
  <c r="BG6" i="66" s="1"/>
  <c r="BE33" i="66"/>
  <c r="BG33" i="66" s="1"/>
  <c r="BD28" i="66"/>
  <c r="BD85" i="66"/>
  <c r="BD41" i="66"/>
  <c r="BD63" i="66"/>
  <c r="BE136" i="66"/>
  <c r="BG136" i="66" s="1"/>
  <c r="BD155" i="66"/>
  <c r="BD46" i="66"/>
  <c r="BE142" i="66"/>
  <c r="BG142" i="66" s="1"/>
  <c r="BE50" i="66"/>
  <c r="BG50" i="66" s="1"/>
  <c r="BE135" i="66"/>
  <c r="BG135" i="66" s="1"/>
  <c r="BE87" i="66"/>
  <c r="BG87" i="66" s="1"/>
  <c r="BD55" i="66"/>
  <c r="BD33" i="66"/>
  <c r="A33" i="66" s="1"/>
  <c r="BD117" i="66"/>
  <c r="BD156" i="66"/>
  <c r="BE7" i="66"/>
  <c r="BG7" i="66" s="1"/>
  <c r="BD26" i="66"/>
  <c r="A26" i="66" s="1"/>
  <c r="BD139" i="66"/>
  <c r="BD31" i="66"/>
  <c r="BE18" i="66"/>
  <c r="BG18" i="66" s="1"/>
  <c r="BD5" i="66"/>
  <c r="A5" i="66" s="1"/>
  <c r="AW158" i="66"/>
  <c r="AX158" i="66"/>
  <c r="BE5" i="66"/>
  <c r="BG5" i="66" s="1"/>
  <c r="A116" i="66" l="1"/>
  <c r="I7" i="11"/>
  <c r="M9" i="36"/>
  <c r="A90" i="66"/>
  <c r="BI48" i="66"/>
  <c r="BI51" i="66"/>
  <c r="A82" i="66"/>
  <c r="BI18" i="66"/>
  <c r="BI96" i="66"/>
  <c r="A130" i="66"/>
  <c r="BI83" i="66"/>
  <c r="BI103" i="66"/>
  <c r="A123" i="66"/>
  <c r="BI28" i="66"/>
  <c r="A28" i="66"/>
  <c r="BI151" i="66"/>
  <c r="A151" i="66"/>
  <c r="BI125" i="66"/>
  <c r="A125" i="66"/>
  <c r="BI99" i="66"/>
  <c r="A99" i="66"/>
  <c r="BI102" i="66"/>
  <c r="A102" i="66"/>
  <c r="BI62" i="66"/>
  <c r="A62" i="66"/>
  <c r="BI119" i="66"/>
  <c r="A119" i="66"/>
  <c r="BI69" i="66"/>
  <c r="A69" i="66"/>
  <c r="BI118" i="66"/>
  <c r="A118" i="66"/>
  <c r="BI115" i="66"/>
  <c r="A115" i="66"/>
  <c r="BI35" i="66"/>
  <c r="A35" i="66"/>
  <c r="BI34" i="66"/>
  <c r="A34" i="66"/>
  <c r="BI94" i="66"/>
  <c r="A94" i="66"/>
  <c r="BI56" i="66"/>
  <c r="A56" i="66"/>
  <c r="BI88" i="66"/>
  <c r="A88" i="66"/>
  <c r="BI132" i="66"/>
  <c r="A132" i="66"/>
  <c r="BI47" i="66"/>
  <c r="A47" i="66"/>
  <c r="BI107" i="66"/>
  <c r="A107" i="66"/>
  <c r="BI143" i="66"/>
  <c r="A143" i="66"/>
  <c r="BI45" i="66"/>
  <c r="A45" i="66"/>
  <c r="BI53" i="66"/>
  <c r="A53" i="66"/>
  <c r="BI44" i="66"/>
  <c r="A44" i="66"/>
  <c r="BI27" i="66"/>
  <c r="A27" i="66"/>
  <c r="BI16" i="66"/>
  <c r="A16" i="66"/>
  <c r="BI72" i="66"/>
  <c r="A72" i="66"/>
  <c r="BI78" i="66"/>
  <c r="A78" i="66"/>
  <c r="BI140" i="66"/>
  <c r="A140" i="66"/>
  <c r="BI108" i="66"/>
  <c r="A108" i="66"/>
  <c r="BI146" i="66"/>
  <c r="A146" i="66"/>
  <c r="BI17" i="66"/>
  <c r="A17" i="66"/>
  <c r="BI81" i="66"/>
  <c r="A81" i="66"/>
  <c r="BI137" i="66"/>
  <c r="A137" i="66"/>
  <c r="BI10" i="66"/>
  <c r="A10" i="66"/>
  <c r="BI117" i="66"/>
  <c r="A117" i="66"/>
  <c r="BI110" i="66"/>
  <c r="A110" i="66"/>
  <c r="BI25" i="66"/>
  <c r="A25" i="66"/>
  <c r="BI32" i="66"/>
  <c r="A32" i="66"/>
  <c r="BI20" i="66"/>
  <c r="A20" i="66"/>
  <c r="BI76" i="66"/>
  <c r="A76" i="66"/>
  <c r="BI77" i="66"/>
  <c r="A77" i="66"/>
  <c r="BI89" i="66"/>
  <c r="A89" i="66"/>
  <c r="BI54" i="66"/>
  <c r="A54" i="66"/>
  <c r="BI152" i="66"/>
  <c r="A152" i="66"/>
  <c r="BI23" i="66"/>
  <c r="A23" i="66"/>
  <c r="BI66" i="66"/>
  <c r="A66" i="66"/>
  <c r="BI126" i="66"/>
  <c r="A126" i="66"/>
  <c r="BI71" i="66"/>
  <c r="A71" i="66"/>
  <c r="BI12" i="66"/>
  <c r="A12" i="66"/>
  <c r="BI8" i="66"/>
  <c r="A8" i="66"/>
  <c r="BI149" i="66"/>
  <c r="A149" i="66"/>
  <c r="BI38" i="66"/>
  <c r="A38" i="66"/>
  <c r="BI138" i="66"/>
  <c r="A138" i="66"/>
  <c r="BI80" i="66"/>
  <c r="A80" i="66"/>
  <c r="BI154" i="66"/>
  <c r="A154" i="66"/>
  <c r="BI155" i="66"/>
  <c r="A155" i="66"/>
  <c r="BI134" i="66"/>
  <c r="A134" i="66"/>
  <c r="BI127" i="66"/>
  <c r="A127" i="66"/>
  <c r="BI131" i="66"/>
  <c r="A131" i="66"/>
  <c r="BI133" i="66"/>
  <c r="A133" i="66"/>
  <c r="BI15" i="66"/>
  <c r="A15" i="66"/>
  <c r="BI105" i="66"/>
  <c r="A105" i="66"/>
  <c r="BI14" i="66"/>
  <c r="A14" i="66"/>
  <c r="BI55" i="66"/>
  <c r="A55" i="66"/>
  <c r="BI63" i="66"/>
  <c r="A63" i="66"/>
  <c r="BI30" i="66"/>
  <c r="A30" i="66"/>
  <c r="BI60" i="66"/>
  <c r="A60" i="66"/>
  <c r="BI57" i="66"/>
  <c r="A57" i="66"/>
  <c r="BI39" i="66"/>
  <c r="A39" i="66"/>
  <c r="BI93" i="66"/>
  <c r="A93" i="66"/>
  <c r="BI21" i="66"/>
  <c r="A21" i="66"/>
  <c r="BI42" i="66"/>
  <c r="A42" i="66"/>
  <c r="BI129" i="66"/>
  <c r="A129" i="66"/>
  <c r="BI114" i="66"/>
  <c r="A114" i="66"/>
  <c r="BI65" i="66"/>
  <c r="A65" i="66"/>
  <c r="BI148" i="66"/>
  <c r="A148" i="66"/>
  <c r="BI31" i="66"/>
  <c r="A31" i="66"/>
  <c r="BI156" i="66"/>
  <c r="A156" i="66"/>
  <c r="BI46" i="66"/>
  <c r="A46" i="66"/>
  <c r="BI64" i="66"/>
  <c r="A64" i="66"/>
  <c r="BI52" i="66"/>
  <c r="A52" i="66"/>
  <c r="BI29" i="66"/>
  <c r="A29" i="66"/>
  <c r="BI124" i="66"/>
  <c r="A124" i="66"/>
  <c r="BI70" i="66"/>
  <c r="A70" i="66"/>
  <c r="BI41" i="66"/>
  <c r="A41" i="66"/>
  <c r="BI67" i="66"/>
  <c r="A67" i="66"/>
  <c r="BI75" i="66"/>
  <c r="A75" i="66"/>
  <c r="BI22" i="66"/>
  <c r="A22" i="66"/>
  <c r="BI120" i="66"/>
  <c r="A120" i="66"/>
  <c r="BI92" i="66"/>
  <c r="A92" i="66"/>
  <c r="BI86" i="66"/>
  <c r="A86" i="66"/>
  <c r="BI43" i="66"/>
  <c r="A43" i="66"/>
  <c r="BI101" i="66"/>
  <c r="A101" i="66"/>
  <c r="BI113" i="66"/>
  <c r="A113" i="66"/>
  <c r="BI68" i="66"/>
  <c r="A68" i="66"/>
  <c r="BI36" i="66"/>
  <c r="A36" i="66"/>
  <c r="BI24" i="66"/>
  <c r="A24" i="66"/>
  <c r="BI139" i="66"/>
  <c r="A139" i="66"/>
  <c r="BI85" i="66"/>
  <c r="A85" i="66"/>
  <c r="BI121" i="66"/>
  <c r="A121" i="66"/>
  <c r="BI104" i="66"/>
  <c r="A104" i="66"/>
  <c r="BI79" i="66"/>
  <c r="A79" i="66"/>
  <c r="BI11" i="66"/>
  <c r="A11" i="66"/>
  <c r="BI128" i="66"/>
  <c r="A128" i="66"/>
  <c r="BI98" i="66"/>
  <c r="A98" i="66"/>
  <c r="BI144" i="66"/>
  <c r="A144" i="66"/>
  <c r="BI112" i="66"/>
  <c r="A112" i="66"/>
  <c r="BI97" i="66"/>
  <c r="A97" i="66"/>
  <c r="BI95" i="66"/>
  <c r="A95" i="66"/>
  <c r="BI73" i="66"/>
  <c r="A73" i="66"/>
  <c r="BI49" i="66"/>
  <c r="A49" i="66"/>
  <c r="BI111" i="66"/>
  <c r="A111" i="66"/>
  <c r="BI7" i="66"/>
  <c r="BI87" i="66"/>
  <c r="BI109" i="66"/>
  <c r="BI122" i="66"/>
  <c r="BI135" i="66"/>
  <c r="BI50" i="66"/>
  <c r="BI9" i="66"/>
  <c r="BI141" i="66"/>
  <c r="BI58" i="66"/>
  <c r="BI91" i="66"/>
  <c r="BI84" i="66"/>
  <c r="BI106" i="66"/>
  <c r="BI37" i="66"/>
  <c r="BI136" i="66"/>
  <c r="BI74" i="66"/>
  <c r="BI19" i="66"/>
  <c r="BI59" i="66"/>
  <c r="BI6" i="66"/>
  <c r="BI150" i="66"/>
  <c r="BI100" i="66"/>
  <c r="BI142" i="66"/>
  <c r="BI13" i="66"/>
  <c r="BI5" i="66"/>
  <c r="BI33" i="66"/>
  <c r="BI40" i="66"/>
  <c r="BI26" i="66"/>
  <c r="Y1" i="66"/>
  <c r="D9" i="36" l="1"/>
  <c r="E9" i="36"/>
  <c r="AF3" i="68" a="1"/>
  <c r="AF3" i="68" s="1"/>
  <c r="AF139" i="68" s="1"/>
  <c r="AE3" i="68" a="1"/>
  <c r="AE3" i="68" s="1"/>
  <c r="AE156" i="68" l="1"/>
  <c r="AO156" i="68" s="1"/>
  <c r="AE41" i="68"/>
  <c r="AF45" i="68"/>
  <c r="AP139" i="68"/>
  <c r="AZ139" i="68"/>
  <c r="AE113" i="68"/>
  <c r="AE53" i="68"/>
  <c r="AE121" i="68"/>
  <c r="AE132" i="68"/>
  <c r="AF90" i="68"/>
  <c r="AE14" i="68"/>
  <c r="AE136" i="68"/>
  <c r="Y5" i="68"/>
  <c r="AF14" i="68"/>
  <c r="AF8" i="68"/>
  <c r="AF143" i="68"/>
  <c r="AE24" i="68"/>
  <c r="AF123" i="68"/>
  <c r="AE138" i="68"/>
  <c r="AF97" i="68"/>
  <c r="AE139" i="68"/>
  <c r="AF59" i="68"/>
  <c r="AE102" i="68"/>
  <c r="AE16" i="68"/>
  <c r="AF61" i="68"/>
  <c r="AE69" i="68"/>
  <c r="AE94" i="68"/>
  <c r="AF73" i="68"/>
  <c r="AF40" i="68"/>
  <c r="AE27" i="68"/>
  <c r="AF154" i="68"/>
  <c r="AF43" i="68"/>
  <c r="AF118" i="68"/>
  <c r="AE20" i="68"/>
  <c r="AF142" i="68"/>
  <c r="AE39" i="68"/>
  <c r="AF26" i="68"/>
  <c r="AE26" i="68"/>
  <c r="AF84" i="68"/>
  <c r="AF88" i="68"/>
  <c r="AE100" i="68"/>
  <c r="AF56" i="68"/>
  <c r="AE80" i="68"/>
  <c r="AF78" i="68"/>
  <c r="AE99" i="68"/>
  <c r="AF141" i="68"/>
  <c r="AF12" i="68"/>
  <c r="AF77" i="68"/>
  <c r="AE29" i="68"/>
  <c r="AF74" i="68"/>
  <c r="AF76" i="68"/>
  <c r="AE93" i="68"/>
  <c r="AF86" i="68"/>
  <c r="AE79" i="68"/>
  <c r="AF28" i="68"/>
  <c r="AF120" i="68"/>
  <c r="AF119" i="68"/>
  <c r="AF22" i="68"/>
  <c r="AE82" i="68"/>
  <c r="AF44" i="68"/>
  <c r="AF5" i="68"/>
  <c r="AF149" i="68"/>
  <c r="AE52" i="68"/>
  <c r="AF20" i="68"/>
  <c r="AF39" i="68"/>
  <c r="AE31" i="68"/>
  <c r="AE10" i="68"/>
  <c r="AF130" i="68"/>
  <c r="AE152" i="68"/>
  <c r="AF131" i="68"/>
  <c r="AE147" i="68"/>
  <c r="AE111" i="68"/>
  <c r="AE124" i="68"/>
  <c r="AE135" i="68"/>
  <c r="AF47" i="68"/>
  <c r="AF55" i="68"/>
  <c r="AF148" i="68"/>
  <c r="AF129" i="68"/>
  <c r="AE28" i="68"/>
  <c r="AE133" i="68"/>
  <c r="AF18" i="68"/>
  <c r="AF24" i="68"/>
  <c r="AF6" i="68"/>
  <c r="AF64" i="68"/>
  <c r="AE76" i="68"/>
  <c r="AE5" i="68"/>
  <c r="AF99" i="68"/>
  <c r="AE110" i="68"/>
  <c r="AF125" i="68"/>
  <c r="AE153" i="68"/>
  <c r="AF114" i="68"/>
  <c r="AE45" i="68"/>
  <c r="AE51" i="68"/>
  <c r="AF100" i="68"/>
  <c r="AF113" i="68"/>
  <c r="AE59" i="68"/>
  <c r="AF111" i="68"/>
  <c r="AF85" i="68"/>
  <c r="AE98" i="68"/>
  <c r="AF25" i="68"/>
  <c r="AE97" i="68"/>
  <c r="AE104" i="68"/>
  <c r="AE130" i="68"/>
  <c r="AF57" i="68"/>
  <c r="AF155" i="68"/>
  <c r="AF106" i="68"/>
  <c r="AF65" i="68"/>
  <c r="AF96" i="68"/>
  <c r="AF92" i="68"/>
  <c r="AF69" i="68"/>
  <c r="AF34" i="68"/>
  <c r="AF82" i="68"/>
  <c r="AF81" i="68"/>
  <c r="AF60" i="68"/>
  <c r="AF121" i="68"/>
  <c r="AF132" i="68"/>
  <c r="AF11" i="68"/>
  <c r="AF122" i="68"/>
  <c r="AF103" i="68"/>
  <c r="AF137" i="68"/>
  <c r="AF23" i="68"/>
  <c r="AF150" i="68"/>
  <c r="AF50" i="68"/>
  <c r="AF104" i="68"/>
  <c r="AF101" i="68"/>
  <c r="AF27" i="68"/>
  <c r="AF58" i="68"/>
  <c r="AF152" i="68"/>
  <c r="AF16" i="68"/>
  <c r="AF63" i="68"/>
  <c r="AF62" i="68"/>
  <c r="AF32" i="68"/>
  <c r="AF46" i="68"/>
  <c r="AF127" i="68"/>
  <c r="AF87" i="68"/>
  <c r="AF98" i="68"/>
  <c r="AF75" i="68"/>
  <c r="AF67" i="68"/>
  <c r="AF156" i="68"/>
  <c r="AF110" i="68"/>
  <c r="AF10" i="68"/>
  <c r="AF153" i="68"/>
  <c r="AF68" i="68"/>
  <c r="AF33" i="68"/>
  <c r="AF7" i="68"/>
  <c r="AF42" i="68"/>
  <c r="AF38" i="68"/>
  <c r="AF128" i="68"/>
  <c r="AF135" i="68"/>
  <c r="AF71" i="68"/>
  <c r="AF91" i="68"/>
  <c r="AF107" i="68"/>
  <c r="AF31" i="68"/>
  <c r="AF49" i="68"/>
  <c r="AF48" i="68"/>
  <c r="AF115" i="68"/>
  <c r="AF66" i="68"/>
  <c r="AF89" i="68"/>
  <c r="AF95" i="68"/>
  <c r="AF37" i="68"/>
  <c r="AF29" i="68"/>
  <c r="AF147" i="68"/>
  <c r="AF102" i="68"/>
  <c r="AF134" i="68"/>
  <c r="AF70" i="68"/>
  <c r="AF30" i="68"/>
  <c r="AF151" i="68"/>
  <c r="AF126" i="68"/>
  <c r="AF144" i="68"/>
  <c r="AF116" i="68"/>
  <c r="AF105" i="68"/>
  <c r="AF35" i="68"/>
  <c r="AF13" i="68"/>
  <c r="AF15" i="68"/>
  <c r="AE61" i="68"/>
  <c r="AF52" i="68"/>
  <c r="AE36" i="68"/>
  <c r="AF53" i="68"/>
  <c r="AE77" i="68"/>
  <c r="AE145" i="68"/>
  <c r="AF109" i="68"/>
  <c r="AF108" i="68"/>
  <c r="AE144" i="68"/>
  <c r="AE64" i="68"/>
  <c r="AE88" i="68"/>
  <c r="AE146" i="68"/>
  <c r="AE6" i="68"/>
  <c r="AF79" i="68"/>
  <c r="AF83" i="68"/>
  <c r="AF112" i="68"/>
  <c r="AE87" i="68"/>
  <c r="AF21" i="68"/>
  <c r="AF133" i="68"/>
  <c r="AE149" i="68"/>
  <c r="AF136" i="68"/>
  <c r="AF19" i="68"/>
  <c r="AE11" i="68"/>
  <c r="AF51" i="68"/>
  <c r="AE129" i="68"/>
  <c r="AF36" i="68"/>
  <c r="AE43" i="68"/>
  <c r="AE116" i="68"/>
  <c r="AF146" i="68"/>
  <c r="AF145" i="68"/>
  <c r="AF41" i="68"/>
  <c r="AF124" i="68"/>
  <c r="AE114" i="68"/>
  <c r="AE96" i="68"/>
  <c r="AE151" i="68"/>
  <c r="AE47" i="68"/>
  <c r="AE108" i="68"/>
  <c r="AE19" i="68"/>
  <c r="AE119" i="68"/>
  <c r="AE44" i="68"/>
  <c r="AE21" i="68"/>
  <c r="AE95" i="68"/>
  <c r="AE50" i="68"/>
  <c r="AE90" i="68"/>
  <c r="AE89" i="68"/>
  <c r="AE155" i="68"/>
  <c r="AE48" i="68"/>
  <c r="AE103" i="68"/>
  <c r="AE137" i="68"/>
  <c r="AE7" i="68"/>
  <c r="AE86" i="68"/>
  <c r="AE126" i="68"/>
  <c r="AE67" i="68"/>
  <c r="AE131" i="68"/>
  <c r="AE150" i="68"/>
  <c r="AE75" i="68"/>
  <c r="AE118" i="68"/>
  <c r="AE49" i="68"/>
  <c r="AE105" i="68"/>
  <c r="AE134" i="68"/>
  <c r="AE143" i="68"/>
  <c r="AE66" i="68"/>
  <c r="AE101" i="68"/>
  <c r="AE120" i="68"/>
  <c r="AE46" i="68"/>
  <c r="AE57" i="68"/>
  <c r="AE12" i="68"/>
  <c r="AE60" i="68"/>
  <c r="AE125" i="68"/>
  <c r="AE17" i="68"/>
  <c r="AE65" i="68"/>
  <c r="AE85" i="68"/>
  <c r="AE74" i="68"/>
  <c r="AE33" i="68"/>
  <c r="AE106" i="68"/>
  <c r="AE40" i="68"/>
  <c r="AE81" i="68"/>
  <c r="AE92" i="68"/>
  <c r="AE115" i="68"/>
  <c r="AE68" i="68"/>
  <c r="AE107" i="68"/>
  <c r="AE62" i="68"/>
  <c r="AE122" i="68"/>
  <c r="AE18" i="68"/>
  <c r="AE148" i="68"/>
  <c r="AE127" i="68"/>
  <c r="AE25" i="68"/>
  <c r="AE30" i="68"/>
  <c r="AE84" i="68"/>
  <c r="AE91" i="68"/>
  <c r="AE55" i="68"/>
  <c r="AE23" i="68"/>
  <c r="AE9" i="68"/>
  <c r="AE58" i="68"/>
  <c r="AE15" i="68"/>
  <c r="AE140" i="68"/>
  <c r="AE73" i="68"/>
  <c r="AE72" i="68"/>
  <c r="AE112" i="68"/>
  <c r="AE38" i="68"/>
  <c r="AE8" i="68"/>
  <c r="AE34" i="68"/>
  <c r="AE142" i="68"/>
  <c r="AE78" i="68"/>
  <c r="AE83" i="68"/>
  <c r="AE109" i="68"/>
  <c r="AE13" i="68"/>
  <c r="AE63" i="68"/>
  <c r="AE141" i="68"/>
  <c r="AE117" i="68"/>
  <c r="AE56" i="68"/>
  <c r="AE123" i="68"/>
  <c r="AE32" i="68"/>
  <c r="AE37" i="68"/>
  <c r="AE154" i="68"/>
  <c r="AP45" i="68"/>
  <c r="Y83" i="68"/>
  <c r="AF9" i="68"/>
  <c r="AF80" i="68"/>
  <c r="AE128" i="68"/>
  <c r="AF93" i="68"/>
  <c r="AE70" i="68"/>
  <c r="AF94" i="68"/>
  <c r="AE71" i="68"/>
  <c r="AE22" i="68"/>
  <c r="AZ45" i="68"/>
  <c r="AF17" i="68"/>
  <c r="AF138" i="68"/>
  <c r="AE35" i="68"/>
  <c r="AF72" i="68"/>
  <c r="AE54" i="68"/>
  <c r="AF140" i="68"/>
  <c r="AE42" i="68"/>
  <c r="AF54" i="68"/>
  <c r="AF117" i="68"/>
  <c r="AY156" i="68" l="1"/>
  <c r="AP117" i="68"/>
  <c r="AZ117" i="68"/>
  <c r="AO140" i="68"/>
  <c r="AY140" i="68"/>
  <c r="AY46" i="68"/>
  <c r="AO46" i="68"/>
  <c r="AO21" i="68"/>
  <c r="AY21" i="68"/>
  <c r="AO61" i="68"/>
  <c r="AY61" i="68"/>
  <c r="AP95" i="68"/>
  <c r="AZ95" i="68"/>
  <c r="AP58" i="68"/>
  <c r="AZ58" i="68"/>
  <c r="AZ103" i="68"/>
  <c r="AP103" i="68"/>
  <c r="AP34" i="68"/>
  <c r="AZ34" i="68"/>
  <c r="AP113" i="68"/>
  <c r="AZ113" i="68"/>
  <c r="AZ99" i="68"/>
  <c r="AP99" i="68"/>
  <c r="AY28" i="68"/>
  <c r="AO28" i="68"/>
  <c r="AY52" i="68"/>
  <c r="AO52" i="68"/>
  <c r="AZ28" i="68"/>
  <c r="AP28" i="68"/>
  <c r="AP8" i="68"/>
  <c r="AZ8" i="68"/>
  <c r="AO53" i="68"/>
  <c r="AY53" i="68"/>
  <c r="AP54" i="68"/>
  <c r="AZ54" i="68"/>
  <c r="AP9" i="68"/>
  <c r="AZ9" i="68"/>
  <c r="AO56" i="68"/>
  <c r="AY56" i="68"/>
  <c r="AO142" i="68"/>
  <c r="AY142" i="68"/>
  <c r="AO15" i="68"/>
  <c r="AY15" i="68"/>
  <c r="AO30" i="68"/>
  <c r="AY30" i="68"/>
  <c r="AO68" i="68"/>
  <c r="AY68" i="68"/>
  <c r="AY85" i="68"/>
  <c r="AO85" i="68"/>
  <c r="AO120" i="68"/>
  <c r="AY120" i="68"/>
  <c r="AO75" i="68"/>
  <c r="AY75" i="68"/>
  <c r="AY103" i="68"/>
  <c r="AO103" i="68"/>
  <c r="AO44" i="68"/>
  <c r="AY44" i="68"/>
  <c r="AP124" i="68"/>
  <c r="AZ124" i="68"/>
  <c r="AP51" i="68"/>
  <c r="AZ51" i="68"/>
  <c r="AP112" i="68"/>
  <c r="AZ112" i="68"/>
  <c r="AP108" i="68"/>
  <c r="AZ108" i="68"/>
  <c r="AP15" i="68"/>
  <c r="AZ15" i="68"/>
  <c r="AP30" i="68"/>
  <c r="AZ30" i="68"/>
  <c r="AP89" i="68"/>
  <c r="AZ89" i="68"/>
  <c r="AZ71" i="68"/>
  <c r="AP71" i="68"/>
  <c r="AP153" i="68"/>
  <c r="AZ153" i="68"/>
  <c r="AP127" i="68"/>
  <c r="AZ127" i="68"/>
  <c r="AP27" i="68"/>
  <c r="AZ27" i="68"/>
  <c r="AP122" i="68"/>
  <c r="AZ122" i="68"/>
  <c r="AP69" i="68"/>
  <c r="AZ69" i="68"/>
  <c r="AO104" i="68"/>
  <c r="AY104" i="68"/>
  <c r="AP100" i="68"/>
  <c r="AZ100" i="68"/>
  <c r="AO5" i="68"/>
  <c r="AY5" i="68"/>
  <c r="AE158" i="68"/>
  <c r="AP129" i="68"/>
  <c r="AZ129" i="68"/>
  <c r="AP131" i="68"/>
  <c r="AZ131" i="68"/>
  <c r="AP149" i="68"/>
  <c r="AZ149" i="68"/>
  <c r="AO79" i="68"/>
  <c r="AY79" i="68"/>
  <c r="AP141" i="68"/>
  <c r="AZ141" i="68"/>
  <c r="AO26" i="68"/>
  <c r="AY26" i="68"/>
  <c r="AO27" i="68"/>
  <c r="AY27" i="68"/>
  <c r="AZ59" i="68"/>
  <c r="AP59" i="68"/>
  <c r="AP14" i="68"/>
  <c r="AZ14" i="68"/>
  <c r="AO113" i="68"/>
  <c r="AY113" i="68"/>
  <c r="AO74" i="68"/>
  <c r="AY74" i="68"/>
  <c r="AO129" i="68"/>
  <c r="AY129" i="68"/>
  <c r="AP68" i="68"/>
  <c r="AZ68" i="68"/>
  <c r="AO147" i="68"/>
  <c r="AY147" i="68"/>
  <c r="AO58" i="68"/>
  <c r="AY58" i="68"/>
  <c r="AO65" i="68"/>
  <c r="AY65" i="68"/>
  <c r="AO11" i="68"/>
  <c r="AY11" i="68"/>
  <c r="AZ83" i="68"/>
  <c r="AP83" i="68"/>
  <c r="AP109" i="68"/>
  <c r="AZ109" i="68"/>
  <c r="AP13" i="68"/>
  <c r="AZ13" i="68"/>
  <c r="AP70" i="68"/>
  <c r="AZ70" i="68"/>
  <c r="AP66" i="68"/>
  <c r="AZ66" i="68"/>
  <c r="AP135" i="68"/>
  <c r="AZ135" i="68"/>
  <c r="AZ10" i="68"/>
  <c r="AP10" i="68"/>
  <c r="AP46" i="68"/>
  <c r="AZ46" i="68"/>
  <c r="AP101" i="68"/>
  <c r="AZ101" i="68"/>
  <c r="AP11" i="68"/>
  <c r="AZ11" i="68"/>
  <c r="AP92" i="68"/>
  <c r="AZ92" i="68"/>
  <c r="AO97" i="68"/>
  <c r="AY97" i="68"/>
  <c r="AO51" i="68"/>
  <c r="AY51" i="68"/>
  <c r="AO76" i="68"/>
  <c r="AY76" i="68"/>
  <c r="AP148" i="68"/>
  <c r="AZ148" i="68"/>
  <c r="AO152" i="68"/>
  <c r="AY152" i="68"/>
  <c r="AP5" i="68"/>
  <c r="AZ5" i="68"/>
  <c r="AF158" i="68"/>
  <c r="AP86" i="68"/>
  <c r="AZ86" i="68"/>
  <c r="AO99" i="68"/>
  <c r="AY99" i="68"/>
  <c r="AP26" i="68"/>
  <c r="AZ26" i="68"/>
  <c r="AP40" i="68"/>
  <c r="AZ40" i="68"/>
  <c r="AO139" i="68"/>
  <c r="AY139" i="68"/>
  <c r="Y158" i="68"/>
  <c r="AY78" i="68"/>
  <c r="AO78" i="68"/>
  <c r="AY137" i="68"/>
  <c r="AO137" i="68"/>
  <c r="AP91" i="68"/>
  <c r="AZ91" i="68"/>
  <c r="AP84" i="68"/>
  <c r="AZ84" i="68"/>
  <c r="AO22" i="68"/>
  <c r="AY22" i="68"/>
  <c r="AP41" i="68"/>
  <c r="AZ41" i="68"/>
  <c r="AP140" i="68"/>
  <c r="AZ140" i="68"/>
  <c r="AY71" i="68"/>
  <c r="AO71" i="68"/>
  <c r="AO141" i="68"/>
  <c r="AY141" i="68"/>
  <c r="AO9" i="68"/>
  <c r="AY9" i="68"/>
  <c r="AO127" i="68"/>
  <c r="AY127" i="68"/>
  <c r="AO92" i="68"/>
  <c r="AY92" i="68"/>
  <c r="AO17" i="68"/>
  <c r="AY17" i="68"/>
  <c r="AO66" i="68"/>
  <c r="AY66" i="68"/>
  <c r="AO131" i="68"/>
  <c r="AY131" i="68"/>
  <c r="AY155" i="68"/>
  <c r="AO155" i="68"/>
  <c r="AO19" i="68"/>
  <c r="AY19" i="68"/>
  <c r="AP145" i="68"/>
  <c r="AZ145" i="68"/>
  <c r="AP19" i="68"/>
  <c r="AZ19" i="68"/>
  <c r="AZ79" i="68"/>
  <c r="AP79" i="68"/>
  <c r="AO145" i="68"/>
  <c r="AY145" i="68"/>
  <c r="AP35" i="68"/>
  <c r="AZ35" i="68"/>
  <c r="AP134" i="68"/>
  <c r="AZ134" i="68"/>
  <c r="AP115" i="68"/>
  <c r="AZ115" i="68"/>
  <c r="AP128" i="68"/>
  <c r="AZ128" i="68"/>
  <c r="AP110" i="68"/>
  <c r="AZ110" i="68"/>
  <c r="AP32" i="68"/>
  <c r="AZ32" i="68"/>
  <c r="AP104" i="68"/>
  <c r="AZ104" i="68"/>
  <c r="AP132" i="68"/>
  <c r="AZ132" i="68"/>
  <c r="AZ96" i="68"/>
  <c r="AP96" i="68"/>
  <c r="AP25" i="68"/>
  <c r="AZ25" i="68"/>
  <c r="AO45" i="68"/>
  <c r="AY45" i="68"/>
  <c r="AP64" i="68"/>
  <c r="AZ64" i="68"/>
  <c r="AP55" i="68"/>
  <c r="AZ55" i="68"/>
  <c r="AP130" i="68"/>
  <c r="AZ130" i="68"/>
  <c r="AP44" i="68"/>
  <c r="AZ44" i="68"/>
  <c r="AO93" i="68"/>
  <c r="AY93" i="68"/>
  <c r="AP78" i="68"/>
  <c r="AZ78" i="68"/>
  <c r="AO39" i="68"/>
  <c r="AY39" i="68"/>
  <c r="AP73" i="68"/>
  <c r="AZ73" i="68"/>
  <c r="AP97" i="68"/>
  <c r="AZ97" i="68"/>
  <c r="AO136" i="68"/>
  <c r="AY136" i="68"/>
  <c r="AR139" i="68"/>
  <c r="AT139" i="68" s="1"/>
  <c r="AV139" i="68" s="1"/>
  <c r="AP17" i="68"/>
  <c r="AZ17" i="68"/>
  <c r="AY107" i="68"/>
  <c r="AO107" i="68"/>
  <c r="AO118" i="68"/>
  <c r="AY118" i="68"/>
  <c r="AP151" i="68"/>
  <c r="AZ151" i="68"/>
  <c r="AO130" i="68"/>
  <c r="AY130" i="68"/>
  <c r="AO115" i="68"/>
  <c r="AY115" i="68"/>
  <c r="AO101" i="68"/>
  <c r="AY101" i="68"/>
  <c r="AR45" i="68"/>
  <c r="AT45" i="68" s="1"/>
  <c r="AV45" i="68" s="1"/>
  <c r="AO8" i="68"/>
  <c r="AY8" i="68"/>
  <c r="AO54" i="68"/>
  <c r="AY54" i="68"/>
  <c r="AP94" i="68"/>
  <c r="AZ94" i="68"/>
  <c r="AO63" i="68"/>
  <c r="AY63" i="68"/>
  <c r="AO38" i="68"/>
  <c r="AY38" i="68"/>
  <c r="AO23" i="68"/>
  <c r="AY23" i="68"/>
  <c r="AO148" i="68"/>
  <c r="AY148" i="68"/>
  <c r="AO81" i="68"/>
  <c r="AY81" i="68"/>
  <c r="AO125" i="68"/>
  <c r="AY125" i="68"/>
  <c r="AO143" i="68"/>
  <c r="AY143" i="68"/>
  <c r="AO67" i="68"/>
  <c r="AY67" i="68"/>
  <c r="AO89" i="68"/>
  <c r="AY89" i="68"/>
  <c r="AO108" i="68"/>
  <c r="AY108" i="68"/>
  <c r="AP146" i="68"/>
  <c r="AZ146" i="68"/>
  <c r="AP136" i="68"/>
  <c r="AZ136" i="68"/>
  <c r="AY6" i="68"/>
  <c r="AO6" i="68"/>
  <c r="AO77" i="68"/>
  <c r="AY77" i="68"/>
  <c r="AP105" i="68"/>
  <c r="AZ105" i="68"/>
  <c r="AP102" i="68"/>
  <c r="AZ102" i="68"/>
  <c r="AP48" i="68"/>
  <c r="AZ48" i="68"/>
  <c r="AP38" i="68"/>
  <c r="AZ38" i="68"/>
  <c r="AP156" i="68"/>
  <c r="AZ156" i="68"/>
  <c r="AP62" i="68"/>
  <c r="AZ62" i="68"/>
  <c r="AZ50" i="68"/>
  <c r="AP50" i="68"/>
  <c r="AP121" i="68"/>
  <c r="AZ121" i="68"/>
  <c r="AP65" i="68"/>
  <c r="AZ65" i="68"/>
  <c r="AO98" i="68"/>
  <c r="AY98" i="68"/>
  <c r="AP114" i="68"/>
  <c r="AZ114" i="68"/>
  <c r="AP6" i="68"/>
  <c r="AZ6" i="68"/>
  <c r="AP47" i="68"/>
  <c r="AZ47" i="68"/>
  <c r="AO10" i="68"/>
  <c r="AY10" i="68"/>
  <c r="AO82" i="68"/>
  <c r="AY82" i="68"/>
  <c r="AP76" i="68"/>
  <c r="AZ76" i="68"/>
  <c r="AO80" i="68"/>
  <c r="AY80" i="68"/>
  <c r="AP142" i="68"/>
  <c r="AZ142" i="68"/>
  <c r="AO94" i="68"/>
  <c r="AY94" i="68"/>
  <c r="AO138" i="68"/>
  <c r="AY138" i="68"/>
  <c r="AO14" i="68"/>
  <c r="AY14" i="68"/>
  <c r="AP80" i="68"/>
  <c r="AZ80" i="68"/>
  <c r="AO87" i="68"/>
  <c r="AY87" i="68"/>
  <c r="AO102" i="68"/>
  <c r="AY102" i="68"/>
  <c r="AY34" i="68"/>
  <c r="AO34" i="68"/>
  <c r="AO48" i="68"/>
  <c r="AY48" i="68"/>
  <c r="AP72" i="68"/>
  <c r="AZ72" i="68"/>
  <c r="AO70" i="68"/>
  <c r="AY70" i="68"/>
  <c r="AO154" i="68"/>
  <c r="AY154" i="68"/>
  <c r="AO13" i="68"/>
  <c r="AY13" i="68"/>
  <c r="AO112" i="68"/>
  <c r="AY112" i="68"/>
  <c r="AO55" i="68"/>
  <c r="AY55" i="68"/>
  <c r="AO18" i="68"/>
  <c r="AY18" i="68"/>
  <c r="AO40" i="68"/>
  <c r="AY40" i="68"/>
  <c r="AO60" i="68"/>
  <c r="AY60" i="68"/>
  <c r="AO134" i="68"/>
  <c r="AY134" i="68"/>
  <c r="AO126" i="68"/>
  <c r="AY126" i="68"/>
  <c r="AY90" i="68"/>
  <c r="AO90" i="68"/>
  <c r="AO47" i="68"/>
  <c r="AY47" i="68"/>
  <c r="AO116" i="68"/>
  <c r="AY116" i="68"/>
  <c r="AO149" i="68"/>
  <c r="AY149" i="68"/>
  <c r="AO146" i="68"/>
  <c r="AY146" i="68"/>
  <c r="AP53" i="68"/>
  <c r="AZ53" i="68"/>
  <c r="AP116" i="68"/>
  <c r="AZ116" i="68"/>
  <c r="AP147" i="68"/>
  <c r="AZ147" i="68"/>
  <c r="AP49" i="68"/>
  <c r="AZ49" i="68"/>
  <c r="AZ42" i="68"/>
  <c r="AP42" i="68"/>
  <c r="AP67" i="68"/>
  <c r="AZ67" i="68"/>
  <c r="AP63" i="68"/>
  <c r="AZ63" i="68"/>
  <c r="AP150" i="68"/>
  <c r="AZ150" i="68"/>
  <c r="AP60" i="68"/>
  <c r="AZ60" i="68"/>
  <c r="AP106" i="68"/>
  <c r="AZ106" i="68"/>
  <c r="AP85" i="68"/>
  <c r="AZ85" i="68"/>
  <c r="AO153" i="68"/>
  <c r="AY153" i="68"/>
  <c r="AP24" i="68"/>
  <c r="AZ24" i="68"/>
  <c r="AO135" i="68"/>
  <c r="AY135" i="68"/>
  <c r="AO31" i="68"/>
  <c r="AY31" i="68"/>
  <c r="AP22" i="68"/>
  <c r="AZ22" i="68"/>
  <c r="AP74" i="68"/>
  <c r="AZ74" i="68"/>
  <c r="AP56" i="68"/>
  <c r="AZ56" i="68"/>
  <c r="AO20" i="68"/>
  <c r="AY20" i="68"/>
  <c r="AO69" i="68"/>
  <c r="AY69" i="68"/>
  <c r="AP123" i="68"/>
  <c r="AZ123" i="68"/>
  <c r="AP90" i="68"/>
  <c r="AZ90" i="68"/>
  <c r="AO123" i="68"/>
  <c r="AY123" i="68"/>
  <c r="AO144" i="68"/>
  <c r="AY144" i="68"/>
  <c r="AZ154" i="68"/>
  <c r="AP154" i="68"/>
  <c r="AO42" i="68"/>
  <c r="AY42" i="68"/>
  <c r="AO25" i="68"/>
  <c r="AY25" i="68"/>
  <c r="AY150" i="68"/>
  <c r="AO150" i="68"/>
  <c r="AO35" i="68"/>
  <c r="AY35" i="68"/>
  <c r="AP93" i="68"/>
  <c r="AZ93" i="68"/>
  <c r="AO37" i="68"/>
  <c r="AY37" i="68"/>
  <c r="AO109" i="68"/>
  <c r="AY109" i="68"/>
  <c r="AO72" i="68"/>
  <c r="AY72" i="68"/>
  <c r="AO41" i="68"/>
  <c r="AY41" i="68"/>
  <c r="AO122" i="68"/>
  <c r="AY122" i="68"/>
  <c r="AO106" i="68"/>
  <c r="AY106" i="68"/>
  <c r="AO12" i="68"/>
  <c r="AY12" i="68"/>
  <c r="AO105" i="68"/>
  <c r="AY105" i="68"/>
  <c r="AO86" i="68"/>
  <c r="AY86" i="68"/>
  <c r="AO50" i="68"/>
  <c r="AY50" i="68"/>
  <c r="AO151" i="68"/>
  <c r="AY151" i="68"/>
  <c r="AO43" i="68"/>
  <c r="AY43" i="68"/>
  <c r="AP133" i="68"/>
  <c r="AZ133" i="68"/>
  <c r="AO88" i="68"/>
  <c r="AY88" i="68"/>
  <c r="AO36" i="68"/>
  <c r="AY36" i="68"/>
  <c r="AP144" i="68"/>
  <c r="AZ144" i="68"/>
  <c r="AP29" i="68"/>
  <c r="AZ29" i="68"/>
  <c r="AP31" i="68"/>
  <c r="AZ31" i="68"/>
  <c r="AP7" i="68"/>
  <c r="AZ7" i="68"/>
  <c r="AP75" i="68"/>
  <c r="AZ75" i="68"/>
  <c r="AP16" i="68"/>
  <c r="AZ16" i="68"/>
  <c r="AZ23" i="68"/>
  <c r="AP23" i="68"/>
  <c r="AP81" i="68"/>
  <c r="AZ81" i="68"/>
  <c r="AZ155" i="68"/>
  <c r="AP155" i="68"/>
  <c r="AP111" i="68"/>
  <c r="AZ111" i="68"/>
  <c r="AP125" i="68"/>
  <c r="AZ125" i="68"/>
  <c r="AP18" i="68"/>
  <c r="AZ18" i="68"/>
  <c r="AO124" i="68"/>
  <c r="AY124" i="68"/>
  <c r="AP39" i="68"/>
  <c r="AZ39" i="68"/>
  <c r="AZ119" i="68"/>
  <c r="AP119" i="68"/>
  <c r="AO29" i="68"/>
  <c r="AY29" i="68"/>
  <c r="AO100" i="68"/>
  <c r="AY100" i="68"/>
  <c r="AP118" i="68"/>
  <c r="AZ118" i="68"/>
  <c r="AZ61" i="68"/>
  <c r="AP61" i="68"/>
  <c r="AO24" i="68"/>
  <c r="AY24" i="68"/>
  <c r="AO132" i="68"/>
  <c r="AY132" i="68"/>
  <c r="AQ156" i="68"/>
  <c r="AS156" i="68" s="1"/>
  <c r="AO84" i="68"/>
  <c r="AY84" i="68"/>
  <c r="AO114" i="68"/>
  <c r="AY114" i="68"/>
  <c r="AP87" i="68"/>
  <c r="AZ87" i="68"/>
  <c r="AP12" i="68"/>
  <c r="AZ12" i="68"/>
  <c r="AO117" i="68"/>
  <c r="AY117" i="68"/>
  <c r="AO119" i="68"/>
  <c r="AY119" i="68"/>
  <c r="AP138" i="68"/>
  <c r="AZ138" i="68"/>
  <c r="AO128" i="68"/>
  <c r="AY128" i="68"/>
  <c r="AO32" i="68"/>
  <c r="AY32" i="68"/>
  <c r="AO83" i="68"/>
  <c r="AY83" i="68"/>
  <c r="AO73" i="68"/>
  <c r="AY73" i="68"/>
  <c r="AO91" i="68"/>
  <c r="AY91" i="68"/>
  <c r="AO62" i="68"/>
  <c r="AY62" i="68"/>
  <c r="AO33" i="68"/>
  <c r="AY33" i="68"/>
  <c r="AO57" i="68"/>
  <c r="AY57" i="68"/>
  <c r="AY49" i="68"/>
  <c r="AO49" i="68"/>
  <c r="AY7" i="68"/>
  <c r="AO7" i="68"/>
  <c r="AO95" i="68"/>
  <c r="AY95" i="68"/>
  <c r="AO96" i="68"/>
  <c r="AY96" i="68"/>
  <c r="AP36" i="68"/>
  <c r="AZ36" i="68"/>
  <c r="AP21" i="68"/>
  <c r="AZ21" i="68"/>
  <c r="AO64" i="68"/>
  <c r="AY64" i="68"/>
  <c r="AP52" i="68"/>
  <c r="AZ52" i="68"/>
  <c r="AP126" i="68"/>
  <c r="AZ126" i="68"/>
  <c r="AP37" i="68"/>
  <c r="AZ37" i="68"/>
  <c r="AP107" i="68"/>
  <c r="AZ107" i="68"/>
  <c r="AP33" i="68"/>
  <c r="AZ33" i="68"/>
  <c r="AP98" i="68"/>
  <c r="AZ98" i="68"/>
  <c r="AP152" i="68"/>
  <c r="AZ152" i="68"/>
  <c r="AZ137" i="68"/>
  <c r="AP137" i="68"/>
  <c r="AP82" i="68"/>
  <c r="AZ82" i="68"/>
  <c r="AP57" i="68"/>
  <c r="AZ57" i="68"/>
  <c r="AO59" i="68"/>
  <c r="AY59" i="68"/>
  <c r="AO110" i="68"/>
  <c r="AY110" i="68"/>
  <c r="AO133" i="68"/>
  <c r="AY133" i="68"/>
  <c r="AO111" i="68"/>
  <c r="AY111" i="68"/>
  <c r="AP20" i="68"/>
  <c r="AZ20" i="68"/>
  <c r="AP120" i="68"/>
  <c r="AZ120" i="68"/>
  <c r="AP77" i="68"/>
  <c r="AZ77" i="68"/>
  <c r="AP88" i="68"/>
  <c r="AZ88" i="68"/>
  <c r="AP43" i="68"/>
  <c r="AZ43" i="68"/>
  <c r="AO16" i="68"/>
  <c r="AY16" i="68"/>
  <c r="AP143" i="68"/>
  <c r="AZ143" i="68"/>
  <c r="AO121" i="68"/>
  <c r="AY121" i="68"/>
  <c r="AQ16" i="68" l="1"/>
  <c r="AS16" i="68" s="1"/>
  <c r="AQ123" i="68"/>
  <c r="AS123" i="68" s="1"/>
  <c r="AR63" i="68"/>
  <c r="AT63" i="68" s="1"/>
  <c r="AV63" i="68" s="1"/>
  <c r="AQ70" i="68"/>
  <c r="AS70" i="68" s="1"/>
  <c r="AQ143" i="68"/>
  <c r="AS143" i="68" s="1"/>
  <c r="AQ39" i="68"/>
  <c r="AS39" i="68" s="1"/>
  <c r="AR100" i="68"/>
  <c r="AT100" i="68" s="1"/>
  <c r="AV100" i="68" s="1"/>
  <c r="AQ121" i="68"/>
  <c r="AS121" i="68" s="1"/>
  <c r="AR98" i="68"/>
  <c r="AT98" i="68" s="1"/>
  <c r="AV98" i="68" s="1"/>
  <c r="AR52" i="68"/>
  <c r="AT52" i="68" s="1"/>
  <c r="AV52" i="68" s="1"/>
  <c r="AR36" i="68"/>
  <c r="AT36" i="68" s="1"/>
  <c r="AV36" i="68" s="1"/>
  <c r="AQ7" i="68"/>
  <c r="AS7" i="68" s="1"/>
  <c r="AQ91" i="68"/>
  <c r="AS91" i="68" s="1"/>
  <c r="AR12" i="68"/>
  <c r="AT12" i="68" s="1"/>
  <c r="AV12" i="68" s="1"/>
  <c r="AR111" i="68"/>
  <c r="AT111" i="68" s="1"/>
  <c r="AV111" i="68" s="1"/>
  <c r="AR29" i="68"/>
  <c r="AT29" i="68" s="1"/>
  <c r="AV29" i="68" s="1"/>
  <c r="AQ88" i="68"/>
  <c r="AS88" i="68" s="1"/>
  <c r="AQ106" i="68"/>
  <c r="AS106" i="68" s="1"/>
  <c r="AQ37" i="68"/>
  <c r="AS37" i="68" s="1"/>
  <c r="AR154" i="68"/>
  <c r="AT154" i="68" s="1"/>
  <c r="AV154" i="68" s="1"/>
  <c r="AQ69" i="68"/>
  <c r="AS69" i="68" s="1"/>
  <c r="AQ13" i="68"/>
  <c r="AS13" i="68" s="1"/>
  <c r="AR80" i="68"/>
  <c r="AT80" i="68" s="1"/>
  <c r="AV80" i="68" s="1"/>
  <c r="AQ10" i="68"/>
  <c r="AS10" i="68" s="1"/>
  <c r="AR62" i="68"/>
  <c r="AT62" i="68" s="1"/>
  <c r="AV62" i="68" s="1"/>
  <c r="AR105" i="68"/>
  <c r="AT105" i="68" s="1"/>
  <c r="AV105" i="68" s="1"/>
  <c r="AQ148" i="68"/>
  <c r="AS148" i="68" s="1"/>
  <c r="AQ54" i="68"/>
  <c r="AS54" i="68" s="1"/>
  <c r="AR151" i="68"/>
  <c r="AT151" i="68" s="1"/>
  <c r="AV151" i="68" s="1"/>
  <c r="AR44" i="68"/>
  <c r="AT44" i="68" s="1"/>
  <c r="AV44" i="68" s="1"/>
  <c r="AR134" i="68"/>
  <c r="AT134" i="68" s="1"/>
  <c r="AV134" i="68" s="1"/>
  <c r="AQ92" i="68"/>
  <c r="AS92" i="68" s="1"/>
  <c r="AR84" i="68"/>
  <c r="AT84" i="68" s="1"/>
  <c r="AV84" i="68" s="1"/>
  <c r="AQ78" i="68"/>
  <c r="AS78" i="68" s="1"/>
  <c r="AR40" i="68"/>
  <c r="AT40" i="68" s="1"/>
  <c r="AV40" i="68" s="1"/>
  <c r="AR46" i="68"/>
  <c r="AT46" i="68" s="1"/>
  <c r="AV46" i="68" s="1"/>
  <c r="AR13" i="68"/>
  <c r="AT13" i="68" s="1"/>
  <c r="AV13" i="68" s="1"/>
  <c r="AQ11" i="68"/>
  <c r="AS11" i="68" s="1"/>
  <c r="AR14" i="68"/>
  <c r="AT14" i="68" s="1"/>
  <c r="AV14" i="68" s="1"/>
  <c r="AR129" i="68"/>
  <c r="AT129" i="68" s="1"/>
  <c r="AV129" i="68" s="1"/>
  <c r="AR122" i="68"/>
  <c r="AT122" i="68" s="1"/>
  <c r="AV122" i="68" s="1"/>
  <c r="AR89" i="68"/>
  <c r="AT89" i="68" s="1"/>
  <c r="AV89" i="68" s="1"/>
  <c r="AR108" i="68"/>
  <c r="AT108" i="68" s="1"/>
  <c r="AV108" i="68" s="1"/>
  <c r="AQ56" i="68"/>
  <c r="AS56" i="68" s="1"/>
  <c r="AQ53" i="68"/>
  <c r="AS53" i="68" s="1"/>
  <c r="AQ52" i="68"/>
  <c r="AS52" i="68" s="1"/>
  <c r="AQ18" i="68"/>
  <c r="AS18" i="68" s="1"/>
  <c r="AR25" i="68"/>
  <c r="AT25" i="68" s="1"/>
  <c r="AV25" i="68" s="1"/>
  <c r="AQ131" i="68"/>
  <c r="AS131" i="68" s="1"/>
  <c r="AR43" i="68"/>
  <c r="AT43" i="68" s="1"/>
  <c r="AV43" i="68" s="1"/>
  <c r="AQ111" i="68"/>
  <c r="AS111" i="68" s="1"/>
  <c r="AQ59" i="68"/>
  <c r="AS59" i="68" s="1"/>
  <c r="AR137" i="68"/>
  <c r="AT137" i="68" s="1"/>
  <c r="AV137" i="68" s="1"/>
  <c r="AR37" i="68"/>
  <c r="AT37" i="68" s="1"/>
  <c r="AV37" i="68" s="1"/>
  <c r="AQ32" i="68"/>
  <c r="AS32" i="68" s="1"/>
  <c r="AQ84" i="68"/>
  <c r="AS84" i="68" s="1"/>
  <c r="AQ24" i="68"/>
  <c r="AS24" i="68" s="1"/>
  <c r="AR18" i="68"/>
  <c r="AT18" i="68" s="1"/>
  <c r="AV18" i="68" s="1"/>
  <c r="AR155" i="68"/>
  <c r="AT155" i="68" s="1"/>
  <c r="AV155" i="68" s="1"/>
  <c r="AR7" i="68"/>
  <c r="AT7" i="68" s="1"/>
  <c r="AV7" i="68" s="1"/>
  <c r="AQ151" i="68"/>
  <c r="AS151" i="68" s="1"/>
  <c r="AQ72" i="68"/>
  <c r="AS72" i="68" s="1"/>
  <c r="AR74" i="68"/>
  <c r="AT74" i="68" s="1"/>
  <c r="AV74" i="68" s="1"/>
  <c r="AQ153" i="68"/>
  <c r="AS153" i="68" s="1"/>
  <c r="AR60" i="68"/>
  <c r="AT60" i="68" s="1"/>
  <c r="AV60" i="68" s="1"/>
  <c r="AR49" i="68"/>
  <c r="AT49" i="68" s="1"/>
  <c r="AV49" i="68" s="1"/>
  <c r="AR53" i="68"/>
  <c r="AT53" i="68" s="1"/>
  <c r="AV53" i="68" s="1"/>
  <c r="AQ60" i="68"/>
  <c r="AS60" i="68" s="1"/>
  <c r="AR72" i="68"/>
  <c r="AT72" i="68" s="1"/>
  <c r="AV72" i="68" s="1"/>
  <c r="AQ94" i="68"/>
  <c r="AS94" i="68" s="1"/>
  <c r="AR114" i="68"/>
  <c r="AT114" i="68" s="1"/>
  <c r="AV114" i="68" s="1"/>
  <c r="AR48" i="68"/>
  <c r="AT48" i="68" s="1"/>
  <c r="AV48" i="68" s="1"/>
  <c r="AR136" i="68"/>
  <c r="AT136" i="68" s="1"/>
  <c r="AV136" i="68" s="1"/>
  <c r="AQ89" i="68"/>
  <c r="AS89" i="68" s="1"/>
  <c r="AQ63" i="68"/>
  <c r="AS63" i="68" s="1"/>
  <c r="AR17" i="68"/>
  <c r="AT17" i="68" s="1"/>
  <c r="AV17" i="68" s="1"/>
  <c r="AR97" i="68"/>
  <c r="AT97" i="68" s="1"/>
  <c r="AV97" i="68" s="1"/>
  <c r="AR64" i="68"/>
  <c r="AT64" i="68" s="1"/>
  <c r="AV64" i="68" s="1"/>
  <c r="AR96" i="68"/>
  <c r="AT96" i="68" s="1"/>
  <c r="AV96" i="68" s="1"/>
  <c r="AR104" i="68"/>
  <c r="AT104" i="68" s="1"/>
  <c r="AV104" i="68" s="1"/>
  <c r="AR128" i="68"/>
  <c r="AT128" i="68" s="1"/>
  <c r="AV128" i="68" s="1"/>
  <c r="AQ19" i="68"/>
  <c r="AS19" i="68" s="1"/>
  <c r="AQ152" i="68"/>
  <c r="AS152" i="68" s="1"/>
  <c r="AQ51" i="68"/>
  <c r="AS51" i="68" s="1"/>
  <c r="AR66" i="68"/>
  <c r="AT66" i="68" s="1"/>
  <c r="AV66" i="68" s="1"/>
  <c r="AQ147" i="68"/>
  <c r="AS147" i="68" s="1"/>
  <c r="AQ26" i="68"/>
  <c r="AS26" i="68" s="1"/>
  <c r="AR153" i="68"/>
  <c r="AT153" i="68" s="1"/>
  <c r="AV153" i="68" s="1"/>
  <c r="AR124" i="68"/>
  <c r="AT124" i="68" s="1"/>
  <c r="AV124" i="68" s="1"/>
  <c r="AQ15" i="68"/>
  <c r="AS15" i="68" s="1"/>
  <c r="AQ61" i="68"/>
  <c r="AS61" i="68" s="1"/>
  <c r="AQ129" i="68"/>
  <c r="AS129" i="68" s="1"/>
  <c r="AR103" i="68"/>
  <c r="AT103" i="68" s="1"/>
  <c r="AV103" i="68" s="1"/>
  <c r="AQ64" i="68"/>
  <c r="AS64" i="68" s="1"/>
  <c r="AQ33" i="68"/>
  <c r="AS33" i="68" s="1"/>
  <c r="AQ119" i="68"/>
  <c r="AS119" i="68" s="1"/>
  <c r="AQ100" i="68"/>
  <c r="AS100" i="68" s="1"/>
  <c r="AR93" i="68"/>
  <c r="AT93" i="68" s="1"/>
  <c r="AV93" i="68" s="1"/>
  <c r="AR90" i="68"/>
  <c r="AT90" i="68" s="1"/>
  <c r="AV90" i="68" s="1"/>
  <c r="AQ135" i="68"/>
  <c r="AS135" i="68" s="1"/>
  <c r="AQ55" i="68"/>
  <c r="AS55" i="68" s="1"/>
  <c r="AQ102" i="68"/>
  <c r="AS102" i="68" s="1"/>
  <c r="AR76" i="68"/>
  <c r="AT76" i="68" s="1"/>
  <c r="AV76" i="68" s="1"/>
  <c r="AR121" i="68"/>
  <c r="AT121" i="68" s="1"/>
  <c r="AV121" i="68" s="1"/>
  <c r="AQ77" i="68"/>
  <c r="AS77" i="68" s="1"/>
  <c r="AQ125" i="68"/>
  <c r="AS125" i="68" s="1"/>
  <c r="AQ8" i="68"/>
  <c r="AS8" i="68" s="1"/>
  <c r="AQ115" i="68"/>
  <c r="AS115" i="68" s="1"/>
  <c r="AR78" i="68"/>
  <c r="AT78" i="68" s="1"/>
  <c r="AV78" i="68" s="1"/>
  <c r="AR35" i="68"/>
  <c r="AT35" i="68" s="1"/>
  <c r="AV35" i="68" s="1"/>
  <c r="AQ66" i="68"/>
  <c r="AS66" i="68" s="1"/>
  <c r="AQ141" i="68"/>
  <c r="AS141" i="68" s="1"/>
  <c r="AR41" i="68"/>
  <c r="AT41" i="68" s="1"/>
  <c r="AV41" i="68" s="1"/>
  <c r="AR86" i="68"/>
  <c r="AT86" i="68" s="1"/>
  <c r="AV86" i="68" s="1"/>
  <c r="AR11" i="68"/>
  <c r="AT11" i="68" s="1"/>
  <c r="AV11" i="68" s="1"/>
  <c r="AR10" i="68"/>
  <c r="AT10" i="68" s="1"/>
  <c r="AV10" i="68" s="1"/>
  <c r="AR109" i="68"/>
  <c r="AT109" i="68" s="1"/>
  <c r="AV109" i="68" s="1"/>
  <c r="AR59" i="68"/>
  <c r="AT59" i="68" s="1"/>
  <c r="AV59" i="68" s="1"/>
  <c r="AR149" i="68"/>
  <c r="AT149" i="68" s="1"/>
  <c r="AV149" i="68" s="1"/>
  <c r="AQ104" i="68"/>
  <c r="AS104" i="68" s="1"/>
  <c r="AR30" i="68"/>
  <c r="AT30" i="68" s="1"/>
  <c r="AV30" i="68" s="1"/>
  <c r="AQ75" i="68"/>
  <c r="AS75" i="68" s="1"/>
  <c r="AR9" i="68"/>
  <c r="AT9" i="68" s="1"/>
  <c r="AV9" i="68" s="1"/>
  <c r="AR113" i="68"/>
  <c r="AT113" i="68" s="1"/>
  <c r="AV113" i="68" s="1"/>
  <c r="AQ140" i="68"/>
  <c r="AS140" i="68" s="1"/>
  <c r="AR82" i="68"/>
  <c r="AT82" i="68" s="1"/>
  <c r="AV82" i="68" s="1"/>
  <c r="AQ57" i="68"/>
  <c r="AS57" i="68" s="1"/>
  <c r="AR118" i="68"/>
  <c r="AT118" i="68" s="1"/>
  <c r="AV118" i="68" s="1"/>
  <c r="AQ86" i="68"/>
  <c r="AS86" i="68" s="1"/>
  <c r="AQ80" i="68"/>
  <c r="AS80" i="68" s="1"/>
  <c r="AR140" i="68"/>
  <c r="AT140" i="68" s="1"/>
  <c r="AV140" i="68" s="1"/>
  <c r="AQ85" i="68"/>
  <c r="AS85" i="68" s="1"/>
  <c r="AR143" i="68"/>
  <c r="AT143" i="68" s="1"/>
  <c r="AV143" i="68" s="1"/>
  <c r="AR120" i="68"/>
  <c r="AT120" i="68" s="1"/>
  <c r="AV120" i="68" s="1"/>
  <c r="AQ133" i="68"/>
  <c r="AS133" i="68" s="1"/>
  <c r="AQ96" i="68"/>
  <c r="AS96" i="68" s="1"/>
  <c r="AQ49" i="68"/>
  <c r="AS49" i="68" s="1"/>
  <c r="AQ73" i="68"/>
  <c r="AS73" i="68" s="1"/>
  <c r="AR87" i="68"/>
  <c r="AT87" i="68" s="1"/>
  <c r="AV87" i="68" s="1"/>
  <c r="AW156" i="68"/>
  <c r="AR61" i="68"/>
  <c r="AT61" i="68" s="1"/>
  <c r="AV61" i="68" s="1"/>
  <c r="AR39" i="68"/>
  <c r="AT39" i="68" s="1"/>
  <c r="AV39" i="68" s="1"/>
  <c r="AR16" i="68"/>
  <c r="AT16" i="68" s="1"/>
  <c r="AV16" i="68" s="1"/>
  <c r="AR144" i="68"/>
  <c r="AT144" i="68" s="1"/>
  <c r="AV144" i="68" s="1"/>
  <c r="AQ105" i="68"/>
  <c r="AS105" i="68" s="1"/>
  <c r="AQ122" i="68"/>
  <c r="AS122" i="68" s="1"/>
  <c r="AQ25" i="68"/>
  <c r="AS25" i="68" s="1"/>
  <c r="AQ20" i="68"/>
  <c r="AS20" i="68" s="1"/>
  <c r="AR85" i="68"/>
  <c r="AT85" i="68" s="1"/>
  <c r="AV85" i="68" s="1"/>
  <c r="AR67" i="68"/>
  <c r="AT67" i="68" s="1"/>
  <c r="AV67" i="68" s="1"/>
  <c r="AR147" i="68"/>
  <c r="AT147" i="68" s="1"/>
  <c r="AV147" i="68" s="1"/>
  <c r="AQ116" i="68"/>
  <c r="AS116" i="68" s="1"/>
  <c r="AQ126" i="68"/>
  <c r="AS126" i="68" s="1"/>
  <c r="AQ154" i="68"/>
  <c r="AS154" i="68" s="1"/>
  <c r="AQ14" i="68"/>
  <c r="AS14" i="68" s="1"/>
  <c r="AR47" i="68"/>
  <c r="AT47" i="68" s="1"/>
  <c r="AV47" i="68" s="1"/>
  <c r="AR156" i="68"/>
  <c r="AT156" i="68" s="1"/>
  <c r="AV156" i="68" s="1"/>
  <c r="AR146" i="68"/>
  <c r="AT146" i="68" s="1"/>
  <c r="AV146" i="68" s="1"/>
  <c r="AQ23" i="68"/>
  <c r="AS23" i="68" s="1"/>
  <c r="AQ118" i="68"/>
  <c r="AS118" i="68" s="1"/>
  <c r="AX139" i="68"/>
  <c r="AR130" i="68"/>
  <c r="AT130" i="68" s="1"/>
  <c r="AV130" i="68" s="1"/>
  <c r="AR19" i="68"/>
  <c r="AT19" i="68" s="1"/>
  <c r="AV19" i="68" s="1"/>
  <c r="AQ155" i="68"/>
  <c r="AS155" i="68" s="1"/>
  <c r="AQ127" i="68"/>
  <c r="AS127" i="68" s="1"/>
  <c r="AQ71" i="68"/>
  <c r="AS71" i="68" s="1"/>
  <c r="AR26" i="68"/>
  <c r="AT26" i="68" s="1"/>
  <c r="AV26" i="68" s="1"/>
  <c r="AR148" i="68"/>
  <c r="AT148" i="68" s="1"/>
  <c r="AV148" i="68" s="1"/>
  <c r="AQ74" i="68"/>
  <c r="AS74" i="68" s="1"/>
  <c r="AY158" i="68"/>
  <c r="AR27" i="68"/>
  <c r="AT27" i="68" s="1"/>
  <c r="AV27" i="68" s="1"/>
  <c r="AR71" i="68"/>
  <c r="AT71" i="68" s="1"/>
  <c r="AV71" i="68" s="1"/>
  <c r="AR112" i="68"/>
  <c r="AT112" i="68" s="1"/>
  <c r="AV112" i="68" s="1"/>
  <c r="AR8" i="68"/>
  <c r="AT8" i="68" s="1"/>
  <c r="AV8" i="68" s="1"/>
  <c r="AQ28" i="68"/>
  <c r="AS28" i="68" s="1"/>
  <c r="AR58" i="68"/>
  <c r="AT58" i="68" s="1"/>
  <c r="AV58" i="68" s="1"/>
  <c r="AR77" i="68"/>
  <c r="AT77" i="68" s="1"/>
  <c r="AV77" i="68" s="1"/>
  <c r="AR138" i="68"/>
  <c r="AT138" i="68" s="1"/>
  <c r="AV138" i="68" s="1"/>
  <c r="AR75" i="68"/>
  <c r="AT75" i="68" s="1"/>
  <c r="AV75" i="68" s="1"/>
  <c r="AQ149" i="68"/>
  <c r="AS149" i="68" s="1"/>
  <c r="AR79" i="68"/>
  <c r="AT79" i="68" s="1"/>
  <c r="AV79" i="68" s="1"/>
  <c r="AR33" i="68"/>
  <c r="AT33" i="68" s="1"/>
  <c r="AV33" i="68" s="1"/>
  <c r="AR31" i="68"/>
  <c r="AT31" i="68" s="1"/>
  <c r="AV31" i="68" s="1"/>
  <c r="AR133" i="68"/>
  <c r="AT133" i="68" s="1"/>
  <c r="AV133" i="68" s="1"/>
  <c r="AQ109" i="68"/>
  <c r="AS109" i="68" s="1"/>
  <c r="AQ144" i="68"/>
  <c r="AS144" i="68" s="1"/>
  <c r="AR42" i="68"/>
  <c r="AT42" i="68" s="1"/>
  <c r="AV42" i="68" s="1"/>
  <c r="AQ146" i="68"/>
  <c r="AS146" i="68" s="1"/>
  <c r="AQ40" i="68"/>
  <c r="AS40" i="68" s="1"/>
  <c r="AQ48" i="68"/>
  <c r="AS48" i="68" s="1"/>
  <c r="AR142" i="68"/>
  <c r="AT142" i="68" s="1"/>
  <c r="AV142" i="68" s="1"/>
  <c r="AQ98" i="68"/>
  <c r="AS98" i="68" s="1"/>
  <c r="AR50" i="68"/>
  <c r="AT50" i="68" s="1"/>
  <c r="AV50" i="68" s="1"/>
  <c r="AR102" i="68"/>
  <c r="AT102" i="68" s="1"/>
  <c r="AV102" i="68" s="1"/>
  <c r="AQ6" i="68"/>
  <c r="AS6" i="68" s="1"/>
  <c r="AQ67" i="68"/>
  <c r="AS67" i="68" s="1"/>
  <c r="AR94" i="68"/>
  <c r="AT94" i="68" s="1"/>
  <c r="AV94" i="68" s="1"/>
  <c r="AQ45" i="68"/>
  <c r="AS45" i="68" s="1"/>
  <c r="AR32" i="68"/>
  <c r="AT32" i="68" s="1"/>
  <c r="AV32" i="68" s="1"/>
  <c r="AR115" i="68"/>
  <c r="AT115" i="68" s="1"/>
  <c r="AV115" i="68" s="1"/>
  <c r="AR91" i="68"/>
  <c r="AT91" i="68" s="1"/>
  <c r="AV91" i="68" s="1"/>
  <c r="AZ158" i="68"/>
  <c r="AR70" i="68"/>
  <c r="AT70" i="68" s="1"/>
  <c r="AV70" i="68" s="1"/>
  <c r="AR83" i="68"/>
  <c r="AT83" i="68" s="1"/>
  <c r="AV83" i="68" s="1"/>
  <c r="AQ65" i="68"/>
  <c r="AS65" i="68" s="1"/>
  <c r="AR68" i="68"/>
  <c r="AT68" i="68" s="1"/>
  <c r="AV68" i="68" s="1"/>
  <c r="AR141" i="68"/>
  <c r="AT141" i="68" s="1"/>
  <c r="AV141" i="68" s="1"/>
  <c r="AQ5" i="68"/>
  <c r="AS5" i="68" s="1"/>
  <c r="AQ44" i="68"/>
  <c r="AS44" i="68" s="1"/>
  <c r="AQ68" i="68"/>
  <c r="AS68" i="68" s="1"/>
  <c r="AQ142" i="68"/>
  <c r="AS142" i="68" s="1"/>
  <c r="AQ21" i="68"/>
  <c r="AS21" i="68" s="1"/>
  <c r="AR23" i="68"/>
  <c r="AT23" i="68" s="1"/>
  <c r="AV23" i="68" s="1"/>
  <c r="AQ31" i="68"/>
  <c r="AS31" i="68" s="1"/>
  <c r="AQ90" i="68"/>
  <c r="AS90" i="68" s="1"/>
  <c r="AQ101" i="68"/>
  <c r="AS101" i="68" s="1"/>
  <c r="AR55" i="68"/>
  <c r="AT55" i="68" s="1"/>
  <c r="AV55" i="68" s="1"/>
  <c r="AR88" i="68"/>
  <c r="AT88" i="68" s="1"/>
  <c r="AV88" i="68" s="1"/>
  <c r="AU156" i="68"/>
  <c r="AR125" i="68"/>
  <c r="AT125" i="68" s="1"/>
  <c r="AV125" i="68" s="1"/>
  <c r="AR20" i="68"/>
  <c r="AT20" i="68" s="1"/>
  <c r="AV20" i="68" s="1"/>
  <c r="AR57" i="68"/>
  <c r="AT57" i="68" s="1"/>
  <c r="AV57" i="68" s="1"/>
  <c r="AR152" i="68"/>
  <c r="AT152" i="68" s="1"/>
  <c r="AV152" i="68" s="1"/>
  <c r="AQ62" i="68"/>
  <c r="AS62" i="68" s="1"/>
  <c r="AQ128" i="68"/>
  <c r="AS128" i="68" s="1"/>
  <c r="AQ29" i="68"/>
  <c r="AS29" i="68" s="1"/>
  <c r="AR81" i="68"/>
  <c r="AT81" i="68" s="1"/>
  <c r="AV81" i="68" s="1"/>
  <c r="AQ36" i="68"/>
  <c r="AS36" i="68" s="1"/>
  <c r="AQ50" i="68"/>
  <c r="AS50" i="68" s="1"/>
  <c r="AQ12" i="68"/>
  <c r="AS12" i="68" s="1"/>
  <c r="AQ35" i="68"/>
  <c r="AS35" i="68" s="1"/>
  <c r="AR123" i="68"/>
  <c r="AT123" i="68" s="1"/>
  <c r="AV123" i="68" s="1"/>
  <c r="AR22" i="68"/>
  <c r="AT22" i="68" s="1"/>
  <c r="AV22" i="68" s="1"/>
  <c r="AR24" i="68"/>
  <c r="AT24" i="68" s="1"/>
  <c r="AV24" i="68" s="1"/>
  <c r="AR150" i="68"/>
  <c r="AT150" i="68" s="1"/>
  <c r="AV150" i="68" s="1"/>
  <c r="AQ47" i="68"/>
  <c r="AS47" i="68" s="1"/>
  <c r="AQ112" i="68"/>
  <c r="AS112" i="68" s="1"/>
  <c r="AQ87" i="68"/>
  <c r="AS87" i="68" s="1"/>
  <c r="AQ82" i="68"/>
  <c r="AS82" i="68" s="1"/>
  <c r="AX45" i="68"/>
  <c r="AQ130" i="68"/>
  <c r="AS130" i="68" s="1"/>
  <c r="AQ107" i="68"/>
  <c r="AS107" i="68" s="1"/>
  <c r="AR73" i="68"/>
  <c r="AT73" i="68" s="1"/>
  <c r="AV73" i="68" s="1"/>
  <c r="AQ93" i="68"/>
  <c r="AS93" i="68" s="1"/>
  <c r="AR132" i="68"/>
  <c r="AT132" i="68" s="1"/>
  <c r="AV132" i="68" s="1"/>
  <c r="AQ17" i="68"/>
  <c r="AS17" i="68" s="1"/>
  <c r="AQ22" i="68"/>
  <c r="AS22" i="68" s="1"/>
  <c r="AQ137" i="68"/>
  <c r="AS137" i="68" s="1"/>
  <c r="AQ139" i="68"/>
  <c r="AS139" i="68" s="1"/>
  <c r="AQ97" i="68"/>
  <c r="AS97" i="68" s="1"/>
  <c r="AR101" i="68"/>
  <c r="AT101" i="68" s="1"/>
  <c r="AV101" i="68" s="1"/>
  <c r="AQ113" i="68"/>
  <c r="AS113" i="68" s="1"/>
  <c r="AR131" i="68"/>
  <c r="AT131" i="68" s="1"/>
  <c r="AV131" i="68" s="1"/>
  <c r="AR69" i="68"/>
  <c r="AT69" i="68" s="1"/>
  <c r="AV69" i="68" s="1"/>
  <c r="AR15" i="68"/>
  <c r="AT15" i="68" s="1"/>
  <c r="AV15" i="68" s="1"/>
  <c r="AQ120" i="68"/>
  <c r="AS120" i="68" s="1"/>
  <c r="AR54" i="68"/>
  <c r="AT54" i="68" s="1"/>
  <c r="AV54" i="68" s="1"/>
  <c r="AR28" i="68"/>
  <c r="AT28" i="68" s="1"/>
  <c r="AV28" i="68" s="1"/>
  <c r="AR34" i="68"/>
  <c r="AT34" i="68" s="1"/>
  <c r="AV34" i="68" s="1"/>
  <c r="AQ83" i="68"/>
  <c r="AS83" i="68" s="1"/>
  <c r="AR119" i="68"/>
  <c r="AT119" i="68" s="1"/>
  <c r="AV119" i="68" s="1"/>
  <c r="AQ150" i="68"/>
  <c r="AS150" i="68" s="1"/>
  <c r="AR65" i="68"/>
  <c r="AT65" i="68" s="1"/>
  <c r="AV65" i="68" s="1"/>
  <c r="AR92" i="68"/>
  <c r="AT92" i="68" s="1"/>
  <c r="AV92" i="68" s="1"/>
  <c r="AQ79" i="68"/>
  <c r="AS79" i="68" s="1"/>
  <c r="AR126" i="68"/>
  <c r="AT126" i="68" s="1"/>
  <c r="AV126" i="68" s="1"/>
  <c r="AQ110" i="68"/>
  <c r="AS110" i="68" s="1"/>
  <c r="AR107" i="68"/>
  <c r="AT107" i="68" s="1"/>
  <c r="AV107" i="68" s="1"/>
  <c r="AR21" i="68"/>
  <c r="AT21" i="68" s="1"/>
  <c r="AV21" i="68" s="1"/>
  <c r="AQ95" i="68"/>
  <c r="AS95" i="68" s="1"/>
  <c r="AQ117" i="68"/>
  <c r="AS117" i="68" s="1"/>
  <c r="AQ114" i="68"/>
  <c r="AS114" i="68" s="1"/>
  <c r="AQ132" i="68"/>
  <c r="AS132" i="68" s="1"/>
  <c r="AQ124" i="68"/>
  <c r="AS124" i="68" s="1"/>
  <c r="AQ43" i="68"/>
  <c r="AS43" i="68" s="1"/>
  <c r="AQ41" i="68"/>
  <c r="AS41" i="68" s="1"/>
  <c r="AQ42" i="68"/>
  <c r="AS42" i="68" s="1"/>
  <c r="AR56" i="68"/>
  <c r="AT56" i="68" s="1"/>
  <c r="AV56" i="68" s="1"/>
  <c r="AR106" i="68"/>
  <c r="AT106" i="68" s="1"/>
  <c r="AV106" i="68" s="1"/>
  <c r="AR116" i="68"/>
  <c r="AT116" i="68" s="1"/>
  <c r="AV116" i="68" s="1"/>
  <c r="AQ134" i="68"/>
  <c r="AS134" i="68" s="1"/>
  <c r="AQ34" i="68"/>
  <c r="AS34" i="68" s="1"/>
  <c r="AQ138" i="68"/>
  <c r="AS138" i="68" s="1"/>
  <c r="AR6" i="68"/>
  <c r="AT6" i="68" s="1"/>
  <c r="AV6" i="68" s="1"/>
  <c r="AR38" i="68"/>
  <c r="AT38" i="68" s="1"/>
  <c r="AV38" i="68" s="1"/>
  <c r="AQ108" i="68"/>
  <c r="AS108" i="68" s="1"/>
  <c r="AQ81" i="68"/>
  <c r="AS81" i="68" s="1"/>
  <c r="AQ38" i="68"/>
  <c r="AS38" i="68" s="1"/>
  <c r="AQ136" i="68"/>
  <c r="AS136" i="68" s="1"/>
  <c r="AR110" i="68"/>
  <c r="AT110" i="68" s="1"/>
  <c r="AV110" i="68" s="1"/>
  <c r="AQ145" i="68"/>
  <c r="AS145" i="68" s="1"/>
  <c r="AR145" i="68"/>
  <c r="AT145" i="68" s="1"/>
  <c r="AV145" i="68" s="1"/>
  <c r="AQ9" i="68"/>
  <c r="AS9" i="68" s="1"/>
  <c r="AQ99" i="68"/>
  <c r="AS99" i="68" s="1"/>
  <c r="AR5" i="68"/>
  <c r="AT5" i="68" s="1"/>
  <c r="AQ76" i="68"/>
  <c r="AS76" i="68" s="1"/>
  <c r="AR135" i="68"/>
  <c r="AT135" i="68" s="1"/>
  <c r="AV135" i="68" s="1"/>
  <c r="AQ58" i="68"/>
  <c r="AS58" i="68" s="1"/>
  <c r="AQ27" i="68"/>
  <c r="AS27" i="68" s="1"/>
  <c r="AR127" i="68"/>
  <c r="AT127" i="68" s="1"/>
  <c r="AV127" i="68" s="1"/>
  <c r="AR51" i="68"/>
  <c r="AT51" i="68" s="1"/>
  <c r="AV51" i="68" s="1"/>
  <c r="AQ103" i="68"/>
  <c r="AS103" i="68" s="1"/>
  <c r="AQ30" i="68"/>
  <c r="AS30" i="68" s="1"/>
  <c r="AR99" i="68"/>
  <c r="AT99" i="68" s="1"/>
  <c r="AV99" i="68" s="1"/>
  <c r="AR95" i="68"/>
  <c r="AT95" i="68" s="1"/>
  <c r="AV95" i="68" s="1"/>
  <c r="AQ46" i="68"/>
  <c r="AS46" i="68" s="1"/>
  <c r="AR117" i="68"/>
  <c r="AT117" i="68" s="1"/>
  <c r="AV117" i="68" s="1"/>
  <c r="BD109" i="68" l="1"/>
  <c r="BD103" i="68"/>
  <c r="BD50" i="68"/>
  <c r="AX53" i="68"/>
  <c r="AW70" i="68"/>
  <c r="AW31" i="68"/>
  <c r="AW151" i="68"/>
  <c r="AW75" i="68"/>
  <c r="AX39" i="68"/>
  <c r="AX43" i="68"/>
  <c r="AW49" i="68"/>
  <c r="AX153" i="68"/>
  <c r="AX101" i="68"/>
  <c r="AW126" i="68"/>
  <c r="AX40" i="68"/>
  <c r="AX12" i="68"/>
  <c r="AX112" i="68"/>
  <c r="AW73" i="68"/>
  <c r="AX9" i="68"/>
  <c r="AX56" i="68"/>
  <c r="AW144" i="68"/>
  <c r="AW92" i="68"/>
  <c r="AX110" i="68"/>
  <c r="AX107" i="68"/>
  <c r="AX32" i="68"/>
  <c r="AW154" i="68"/>
  <c r="AW20" i="68"/>
  <c r="AW124" i="68"/>
  <c r="AW83" i="68"/>
  <c r="AW62" i="68"/>
  <c r="AX94" i="68"/>
  <c r="AW108" i="68"/>
  <c r="AX85" i="68"/>
  <c r="AW61" i="68"/>
  <c r="AW84" i="68"/>
  <c r="AX84" i="68"/>
  <c r="AX13" i="68"/>
  <c r="AW36" i="68"/>
  <c r="AW5" i="68"/>
  <c r="AX71" i="68"/>
  <c r="AW71" i="68"/>
  <c r="AX63" i="68"/>
  <c r="AW139" i="68"/>
  <c r="BB139" i="68" s="1"/>
  <c r="A139" i="68" s="1"/>
  <c r="AW19" i="68"/>
  <c r="AX37" i="68"/>
  <c r="AX135" i="68"/>
  <c r="AW103" i="68"/>
  <c r="AW43" i="68"/>
  <c r="AW21" i="68"/>
  <c r="AX27" i="68"/>
  <c r="AX156" i="68"/>
  <c r="BB156" i="68" s="1"/>
  <c r="AX137" i="68"/>
  <c r="AW18" i="68"/>
  <c r="AX129" i="68"/>
  <c r="AW13" i="68"/>
  <c r="AW41" i="68"/>
  <c r="BD19" i="68"/>
  <c r="AW44" i="68"/>
  <c r="AX80" i="68"/>
  <c r="AW143" i="68"/>
  <c r="AX99" i="68"/>
  <c r="AW27" i="68"/>
  <c r="AW117" i="68"/>
  <c r="AW79" i="68"/>
  <c r="AX131" i="68"/>
  <c r="AW40" i="68"/>
  <c r="AX29" i="68"/>
  <c r="AX147" i="68"/>
  <c r="AX93" i="68"/>
  <c r="AX64" i="68"/>
  <c r="AW24" i="68"/>
  <c r="AW58" i="68"/>
  <c r="AX92" i="68"/>
  <c r="AX28" i="68"/>
  <c r="AW17" i="68"/>
  <c r="AX55" i="68"/>
  <c r="AX79" i="68"/>
  <c r="AW14" i="68"/>
  <c r="AW105" i="68"/>
  <c r="AX149" i="68"/>
  <c r="AW69" i="68"/>
  <c r="AX140" i="68"/>
  <c r="AW138" i="68"/>
  <c r="AW42" i="68"/>
  <c r="AW132" i="68"/>
  <c r="AW93" i="68"/>
  <c r="AW101" i="68"/>
  <c r="AX142" i="68"/>
  <c r="AX89" i="68"/>
  <c r="AW39" i="68"/>
  <c r="AW81" i="68"/>
  <c r="AW113" i="68"/>
  <c r="AX123" i="68"/>
  <c r="AX31" i="68"/>
  <c r="AW116" i="68"/>
  <c r="AX16" i="68"/>
  <c r="AX95" i="68"/>
  <c r="AX5" i="68"/>
  <c r="AW145" i="68"/>
  <c r="AW134" i="68"/>
  <c r="AW110" i="68"/>
  <c r="AW120" i="68"/>
  <c r="AW22" i="68"/>
  <c r="AW47" i="68"/>
  <c r="AX70" i="68"/>
  <c r="AW45" i="68"/>
  <c r="BB45" i="68" s="1"/>
  <c r="A45" i="68" s="1"/>
  <c r="AW98" i="68"/>
  <c r="AX58" i="68"/>
  <c r="AW127" i="68"/>
  <c r="AW118" i="68"/>
  <c r="AW25" i="68"/>
  <c r="AX121" i="68"/>
  <c r="AX104" i="68"/>
  <c r="AW63" i="68"/>
  <c r="BB63" i="68" s="1"/>
  <c r="A63" i="68" s="1"/>
  <c r="AW94" i="68"/>
  <c r="AX74" i="68"/>
  <c r="AX122" i="68"/>
  <c r="AX134" i="68"/>
  <c r="AX62" i="68"/>
  <c r="AX111" i="68"/>
  <c r="AX150" i="68"/>
  <c r="AW12" i="68"/>
  <c r="AX23" i="68"/>
  <c r="AW99" i="68"/>
  <c r="AW23" i="68"/>
  <c r="AW122" i="68"/>
  <c r="AW80" i="68"/>
  <c r="AW52" i="68"/>
  <c r="AW95" i="68"/>
  <c r="BD33" i="68"/>
  <c r="AX69" i="68"/>
  <c r="AW97" i="68"/>
  <c r="AX141" i="68"/>
  <c r="AW109" i="68"/>
  <c r="AX8" i="68"/>
  <c r="BD84" i="68"/>
  <c r="AX10" i="68"/>
  <c r="AW102" i="68"/>
  <c r="AW15" i="68"/>
  <c r="AW89" i="68"/>
  <c r="AX44" i="68"/>
  <c r="AW9" i="68"/>
  <c r="AW136" i="68"/>
  <c r="BD91" i="68"/>
  <c r="AX132" i="68"/>
  <c r="AW87" i="68"/>
  <c r="AX22" i="68"/>
  <c r="AX57" i="68"/>
  <c r="AX133" i="68"/>
  <c r="BD147" i="68"/>
  <c r="AX130" i="68"/>
  <c r="AX146" i="68"/>
  <c r="AW88" i="68"/>
  <c r="AW91" i="68"/>
  <c r="AX145" i="68"/>
  <c r="AW85" i="68"/>
  <c r="AW64" i="68"/>
  <c r="AX97" i="68"/>
  <c r="AU54" i="68"/>
  <c r="AU10" i="68"/>
  <c r="BD153" i="68"/>
  <c r="AU7" i="68"/>
  <c r="AU121" i="68"/>
  <c r="AU30" i="68"/>
  <c r="AU115" i="68"/>
  <c r="AU135" i="68"/>
  <c r="AU119" i="68"/>
  <c r="AU129" i="68"/>
  <c r="AU51" i="68"/>
  <c r="AU60" i="68"/>
  <c r="AU153" i="68"/>
  <c r="BD6" i="68"/>
  <c r="AU59" i="68"/>
  <c r="AU56" i="68"/>
  <c r="AW46" i="68"/>
  <c r="AU103" i="68"/>
  <c r="AU58" i="68"/>
  <c r="AU99" i="68"/>
  <c r="AU108" i="68"/>
  <c r="AW34" i="68"/>
  <c r="AU124" i="68"/>
  <c r="AU95" i="68"/>
  <c r="AX126" i="68"/>
  <c r="AW150" i="68"/>
  <c r="AU97" i="68"/>
  <c r="AU17" i="68"/>
  <c r="AW107" i="68"/>
  <c r="AU87" i="68"/>
  <c r="AX24" i="68"/>
  <c r="AU12" i="68"/>
  <c r="AW29" i="68"/>
  <c r="AX88" i="68"/>
  <c r="AU31" i="68"/>
  <c r="AW68" i="68"/>
  <c r="AX68" i="68"/>
  <c r="AX91" i="68"/>
  <c r="AX50" i="68"/>
  <c r="AU40" i="68"/>
  <c r="AU109" i="68"/>
  <c r="AX77" i="68"/>
  <c r="AW74" i="68"/>
  <c r="AU127" i="68"/>
  <c r="AU118" i="68"/>
  <c r="AX47" i="68"/>
  <c r="AU116" i="68"/>
  <c r="AU20" i="68"/>
  <c r="AX144" i="68"/>
  <c r="AW96" i="68"/>
  <c r="AU85" i="68"/>
  <c r="AX118" i="68"/>
  <c r="AX113" i="68"/>
  <c r="AW104" i="68"/>
  <c r="BD9" i="68"/>
  <c r="AW141" i="68"/>
  <c r="AW115" i="68"/>
  <c r="AW135" i="68"/>
  <c r="AW119" i="68"/>
  <c r="AW129" i="68"/>
  <c r="AW51" i="68"/>
  <c r="AX17" i="68"/>
  <c r="AX48" i="68"/>
  <c r="AW60" i="68"/>
  <c r="AW153" i="68"/>
  <c r="AX7" i="68"/>
  <c r="AU84" i="68"/>
  <c r="AW59" i="68"/>
  <c r="AX25" i="68"/>
  <c r="AW56" i="68"/>
  <c r="AX46" i="68"/>
  <c r="AU92" i="68"/>
  <c r="AW54" i="68"/>
  <c r="AW10" i="68"/>
  <c r="AX154" i="68"/>
  <c r="AW7" i="68"/>
  <c r="AW121" i="68"/>
  <c r="AU70" i="68"/>
  <c r="AU68" i="68"/>
  <c r="AU46" i="68"/>
  <c r="AU34" i="68"/>
  <c r="AU107" i="68"/>
  <c r="AU26" i="68"/>
  <c r="BD13" i="68"/>
  <c r="AU148" i="68"/>
  <c r="AU37" i="68"/>
  <c r="AX51" i="68"/>
  <c r="AU9" i="68"/>
  <c r="AU136" i="68"/>
  <c r="AX38" i="68"/>
  <c r="AU134" i="68"/>
  <c r="AU42" i="68"/>
  <c r="AU132" i="68"/>
  <c r="AX21" i="68"/>
  <c r="AU79" i="68"/>
  <c r="AX119" i="68"/>
  <c r="AX54" i="68"/>
  <c r="AU139" i="68"/>
  <c r="AW130" i="68"/>
  <c r="AW112" i="68"/>
  <c r="AW50" i="68"/>
  <c r="AW128" i="68"/>
  <c r="AX20" i="68"/>
  <c r="BD22" i="68"/>
  <c r="AU44" i="68"/>
  <c r="AW65" i="68"/>
  <c r="AX115" i="68"/>
  <c r="AW67" i="68"/>
  <c r="AU98" i="68"/>
  <c r="AW146" i="68"/>
  <c r="AU149" i="68"/>
  <c r="AX148" i="68"/>
  <c r="AW155" i="68"/>
  <c r="AU23" i="68"/>
  <c r="AU14" i="68"/>
  <c r="AU25" i="68"/>
  <c r="AX87" i="68"/>
  <c r="AW133" i="68"/>
  <c r="AW57" i="68"/>
  <c r="AX11" i="68"/>
  <c r="AW66" i="68"/>
  <c r="AW8" i="68"/>
  <c r="AX76" i="68"/>
  <c r="AX90" i="68"/>
  <c r="AW33" i="68"/>
  <c r="AU61" i="68"/>
  <c r="AW26" i="68"/>
  <c r="AW152" i="68"/>
  <c r="AX96" i="68"/>
  <c r="AU63" i="68"/>
  <c r="AX114" i="68"/>
  <c r="AX155" i="68"/>
  <c r="AW32" i="68"/>
  <c r="AW111" i="68"/>
  <c r="AU18" i="68"/>
  <c r="AX108" i="68"/>
  <c r="AX14" i="68"/>
  <c r="AW148" i="68"/>
  <c r="AW37" i="68"/>
  <c r="AX36" i="68"/>
  <c r="AX100" i="68"/>
  <c r="AU74" i="68"/>
  <c r="AU50" i="68"/>
  <c r="AU65" i="68"/>
  <c r="AU57" i="68"/>
  <c r="AU8" i="68"/>
  <c r="AU32" i="68"/>
  <c r="AU111" i="68"/>
  <c r="BD37" i="68"/>
  <c r="AU130" i="68"/>
  <c r="AU47" i="68"/>
  <c r="BD122" i="68"/>
  <c r="AU36" i="68"/>
  <c r="AU62" i="68"/>
  <c r="AX125" i="68"/>
  <c r="AU101" i="68"/>
  <c r="AU21" i="68"/>
  <c r="AS158" i="68"/>
  <c r="AU5" i="68"/>
  <c r="AX83" i="68"/>
  <c r="AU67" i="68"/>
  <c r="AU146" i="68"/>
  <c r="AW149" i="68"/>
  <c r="AX26" i="68"/>
  <c r="AX19" i="68"/>
  <c r="AU73" i="68"/>
  <c r="AX120" i="68"/>
  <c r="AU80" i="68"/>
  <c r="AX82" i="68"/>
  <c r="AU75" i="68"/>
  <c r="AX59" i="68"/>
  <c r="AX86" i="68"/>
  <c r="AX35" i="68"/>
  <c r="AW125" i="68"/>
  <c r="AU147" i="68"/>
  <c r="AU19" i="68"/>
  <c r="AU89" i="68"/>
  <c r="AU94" i="68"/>
  <c r="AX49" i="68"/>
  <c r="AW72" i="68"/>
  <c r="AX18" i="68"/>
  <c r="AU52" i="68"/>
  <c r="AU11" i="68"/>
  <c r="AU78" i="68"/>
  <c r="AX105" i="68"/>
  <c r="AU13" i="68"/>
  <c r="AW106" i="68"/>
  <c r="AX52" i="68"/>
  <c r="AU39" i="68"/>
  <c r="AW123" i="68"/>
  <c r="AU29" i="68"/>
  <c r="AU104" i="68"/>
  <c r="AU155" i="68"/>
  <c r="AU76" i="68"/>
  <c r="AU114" i="68"/>
  <c r="BD106" i="68"/>
  <c r="AU83" i="68"/>
  <c r="AU120" i="68"/>
  <c r="AU113" i="68"/>
  <c r="AW137" i="68"/>
  <c r="AU93" i="68"/>
  <c r="AW6" i="68"/>
  <c r="BD141" i="68"/>
  <c r="AX42" i="68"/>
  <c r="AX75" i="68"/>
  <c r="AW28" i="68"/>
  <c r="BD26" i="68"/>
  <c r="BD18" i="68"/>
  <c r="AU154" i="68"/>
  <c r="AX67" i="68"/>
  <c r="AU122" i="68"/>
  <c r="BD58" i="68"/>
  <c r="AU125" i="68"/>
  <c r="AU102" i="68"/>
  <c r="AU64" i="68"/>
  <c r="AU15" i="68"/>
  <c r="AW147" i="68"/>
  <c r="AU72" i="68"/>
  <c r="BD88" i="68"/>
  <c r="AW11" i="68"/>
  <c r="AW78" i="68"/>
  <c r="AU106" i="68"/>
  <c r="AU123" i="68"/>
  <c r="AU96" i="68"/>
  <c r="AU112" i="68"/>
  <c r="AU133" i="68"/>
  <c r="AU33" i="68"/>
  <c r="BD5" i="68"/>
  <c r="AX127" i="68"/>
  <c r="AW76" i="68"/>
  <c r="AU41" i="68"/>
  <c r="AU137" i="68"/>
  <c r="AU82" i="68"/>
  <c r="AU35" i="68"/>
  <c r="AU90" i="68"/>
  <c r="AU142" i="68"/>
  <c r="AU6" i="68"/>
  <c r="BD74" i="68"/>
  <c r="AU28" i="68"/>
  <c r="BD142" i="68"/>
  <c r="AU86" i="68"/>
  <c r="AU140" i="68"/>
  <c r="BD40" i="68"/>
  <c r="AU77" i="68"/>
  <c r="AU55" i="68"/>
  <c r="AU100" i="68"/>
  <c r="BD135" i="68"/>
  <c r="BD59" i="68"/>
  <c r="AU151" i="68"/>
  <c r="AU24" i="68"/>
  <c r="AU131" i="68"/>
  <c r="AU53" i="68"/>
  <c r="BD83" i="68"/>
  <c r="AX151" i="68"/>
  <c r="AU16" i="68"/>
  <c r="BD87" i="68"/>
  <c r="AU48" i="68"/>
  <c r="AU141" i="68"/>
  <c r="AU150" i="68"/>
  <c r="AU128" i="68"/>
  <c r="AU66" i="68"/>
  <c r="AU152" i="68"/>
  <c r="AU38" i="68"/>
  <c r="AW38" i="68"/>
  <c r="AX6" i="68"/>
  <c r="AX116" i="68"/>
  <c r="AW114" i="68"/>
  <c r="AX117" i="68"/>
  <c r="AW30" i="68"/>
  <c r="AU27" i="68"/>
  <c r="AT158" i="68"/>
  <c r="AV5" i="68"/>
  <c r="AU145" i="68"/>
  <c r="AU81" i="68"/>
  <c r="AU138" i="68"/>
  <c r="AX106" i="68"/>
  <c r="AU43" i="68"/>
  <c r="AU117" i="68"/>
  <c r="AU110" i="68"/>
  <c r="AX65" i="68"/>
  <c r="AX34" i="68"/>
  <c r="AX15" i="68"/>
  <c r="BD100" i="68"/>
  <c r="AU22" i="68"/>
  <c r="AX73" i="68"/>
  <c r="AW82" i="68"/>
  <c r="AW35" i="68"/>
  <c r="AX81" i="68"/>
  <c r="AX152" i="68"/>
  <c r="AW90" i="68"/>
  <c r="AW142" i="68"/>
  <c r="AU45" i="68"/>
  <c r="AX102" i="68"/>
  <c r="AW48" i="68"/>
  <c r="AU144" i="68"/>
  <c r="AX33" i="68"/>
  <c r="AX138" i="68"/>
  <c r="BD7" i="68"/>
  <c r="AU71" i="68"/>
  <c r="AU126" i="68"/>
  <c r="AU105" i="68"/>
  <c r="AX61" i="68"/>
  <c r="AU49" i="68"/>
  <c r="AX143" i="68"/>
  <c r="AW86" i="68"/>
  <c r="AW140" i="68"/>
  <c r="AX30" i="68"/>
  <c r="AX109" i="68"/>
  <c r="AX41" i="68"/>
  <c r="AX78" i="68"/>
  <c r="AW77" i="68"/>
  <c r="AW55" i="68"/>
  <c r="AW100" i="68"/>
  <c r="AX103" i="68"/>
  <c r="AX124" i="68"/>
  <c r="AX66" i="68"/>
  <c r="AX128" i="68"/>
  <c r="BD96" i="68"/>
  <c r="AX136" i="68"/>
  <c r="AX72" i="68"/>
  <c r="AX60" i="68"/>
  <c r="BD136" i="68"/>
  <c r="AW131" i="68"/>
  <c r="AW53" i="68"/>
  <c r="BD150" i="68"/>
  <c r="AU69" i="68"/>
  <c r="AU88" i="68"/>
  <c r="AU91" i="68"/>
  <c r="AX98" i="68"/>
  <c r="AU143" i="68"/>
  <c r="AW16" i="68"/>
  <c r="BB131" i="68" l="1"/>
  <c r="A131" i="68" s="1"/>
  <c r="BB95" i="68"/>
  <c r="A95" i="68" s="1"/>
  <c r="BB31" i="68"/>
  <c r="A31" i="68" s="1"/>
  <c r="BB105" i="68"/>
  <c r="A105" i="68" s="1"/>
  <c r="BB19" i="68"/>
  <c r="A19" i="68" s="1"/>
  <c r="BB124" i="68"/>
  <c r="A124" i="68" s="1"/>
  <c r="BB74" i="68"/>
  <c r="A74" i="68" s="1"/>
  <c r="BG156" i="68"/>
  <c r="A156" i="68"/>
  <c r="BB41" i="68"/>
  <c r="A41" i="68" s="1"/>
  <c r="BB94" i="68"/>
  <c r="A94" i="68" s="1"/>
  <c r="BB16" i="68"/>
  <c r="BB142" i="68"/>
  <c r="A142" i="68" s="1"/>
  <c r="BB89" i="68"/>
  <c r="BB152" i="68"/>
  <c r="A152" i="68" s="1"/>
  <c r="BB8" i="68"/>
  <c r="BB27" i="68"/>
  <c r="A27" i="68" s="1"/>
  <c r="BB71" i="68"/>
  <c r="A71" i="68" s="1"/>
  <c r="BB73" i="68"/>
  <c r="BB111" i="68"/>
  <c r="A111" i="68" s="1"/>
  <c r="BB146" i="68"/>
  <c r="BC106" i="68"/>
  <c r="BE106" i="68" s="1"/>
  <c r="BB90" i="68"/>
  <c r="A90" i="68" s="1"/>
  <c r="BB137" i="68"/>
  <c r="BB114" i="68"/>
  <c r="BB70" i="68"/>
  <c r="A70" i="68" s="1"/>
  <c r="BB108" i="68"/>
  <c r="BB122" i="68"/>
  <c r="A122" i="68" s="1"/>
  <c r="BB133" i="68"/>
  <c r="BB85" i="68"/>
  <c r="A85" i="68" s="1"/>
  <c r="BB32" i="68"/>
  <c r="A32" i="68" s="1"/>
  <c r="BB50" i="68"/>
  <c r="A50" i="68" s="1"/>
  <c r="BB113" i="68"/>
  <c r="A113" i="68" s="1"/>
  <c r="BB147" i="68"/>
  <c r="A147" i="68" s="1"/>
  <c r="BB39" i="68"/>
  <c r="BB153" i="68"/>
  <c r="A153" i="68" s="1"/>
  <c r="BB53" i="68"/>
  <c r="A53" i="68" s="1"/>
  <c r="BB57" i="68"/>
  <c r="A57" i="68" s="1"/>
  <c r="BB97" i="68"/>
  <c r="BB134" i="68"/>
  <c r="BB42" i="68"/>
  <c r="BB21" i="68"/>
  <c r="A21" i="68" s="1"/>
  <c r="BB56" i="68"/>
  <c r="A56" i="68" s="1"/>
  <c r="BB55" i="68"/>
  <c r="BB143" i="68"/>
  <c r="A143" i="68" s="1"/>
  <c r="BB112" i="68"/>
  <c r="BB69" i="68"/>
  <c r="A69" i="68" s="1"/>
  <c r="BB84" i="68"/>
  <c r="A84" i="68" s="1"/>
  <c r="BB43" i="68"/>
  <c r="BB76" i="68"/>
  <c r="A76" i="68" s="1"/>
  <c r="BB92" i="68"/>
  <c r="BB14" i="68"/>
  <c r="A14" i="68" s="1"/>
  <c r="BB11" i="68"/>
  <c r="A11" i="68" s="1"/>
  <c r="BB75" i="68"/>
  <c r="BB62" i="68"/>
  <c r="A62" i="68" s="1"/>
  <c r="BB52" i="68"/>
  <c r="A52" i="68" s="1"/>
  <c r="BB121" i="68"/>
  <c r="A121" i="68" s="1"/>
  <c r="BB61" i="68"/>
  <c r="A61" i="68" s="1"/>
  <c r="BB47" i="68"/>
  <c r="A47" i="68" s="1"/>
  <c r="BB128" i="68"/>
  <c r="BC153" i="68"/>
  <c r="BE153" i="68" s="1"/>
  <c r="BB149" i="68"/>
  <c r="BB154" i="68"/>
  <c r="A154" i="68" s="1"/>
  <c r="BB107" i="68"/>
  <c r="A107" i="68" s="1"/>
  <c r="BB80" i="68"/>
  <c r="A80" i="68" s="1"/>
  <c r="BB145" i="68"/>
  <c r="BB29" i="68"/>
  <c r="A29" i="68" s="1"/>
  <c r="BB79" i="68"/>
  <c r="BB82" i="68"/>
  <c r="BB102" i="68"/>
  <c r="BB22" i="68"/>
  <c r="A22" i="68" s="1"/>
  <c r="BB24" i="68"/>
  <c r="A24" i="68" s="1"/>
  <c r="BB110" i="68"/>
  <c r="A110" i="68" s="1"/>
  <c r="BB99" i="68"/>
  <c r="BB138" i="68"/>
  <c r="A138" i="68" s="1"/>
  <c r="BB136" i="68"/>
  <c r="A136" i="68" s="1"/>
  <c r="BB77" i="68"/>
  <c r="BB81" i="68"/>
  <c r="A81" i="68" s="1"/>
  <c r="BB34" i="68"/>
  <c r="A34" i="68" s="1"/>
  <c r="BB49" i="68"/>
  <c r="A49" i="68" s="1"/>
  <c r="BB117" i="68"/>
  <c r="A117" i="68" s="1"/>
  <c r="BB20" i="68"/>
  <c r="A20" i="68" s="1"/>
  <c r="BB135" i="68"/>
  <c r="A135" i="68" s="1"/>
  <c r="BB116" i="68"/>
  <c r="BB98" i="68"/>
  <c r="BB103" i="68"/>
  <c r="A103" i="68" s="1"/>
  <c r="BB38" i="68"/>
  <c r="BB115" i="68"/>
  <c r="BB130" i="68"/>
  <c r="A130" i="68" s="1"/>
  <c r="BB104" i="68"/>
  <c r="BB58" i="68"/>
  <c r="A58" i="68" s="1"/>
  <c r="BB96" i="68"/>
  <c r="A96" i="68" s="1"/>
  <c r="BB9" i="68"/>
  <c r="A9" i="68" s="1"/>
  <c r="BB15" i="68"/>
  <c r="BB151" i="68"/>
  <c r="BB23" i="68"/>
  <c r="A23" i="68" s="1"/>
  <c r="BB132" i="68"/>
  <c r="A132" i="68" s="1"/>
  <c r="BB13" i="68"/>
  <c r="A13" i="68" s="1"/>
  <c r="BB101" i="68"/>
  <c r="BB67" i="68"/>
  <c r="BB18" i="68"/>
  <c r="A18" i="68" s="1"/>
  <c r="BB83" i="68"/>
  <c r="A83" i="68" s="1"/>
  <c r="BB37" i="68"/>
  <c r="A37" i="68" s="1"/>
  <c r="BB12" i="68"/>
  <c r="A12" i="68" s="1"/>
  <c r="BB5" i="68"/>
  <c r="A5" i="68" s="1"/>
  <c r="BB40" i="68"/>
  <c r="A40" i="68" s="1"/>
  <c r="BB127" i="68"/>
  <c r="A127" i="68" s="1"/>
  <c r="BB25" i="68"/>
  <c r="BB17" i="68"/>
  <c r="A17" i="68" s="1"/>
  <c r="BB123" i="68"/>
  <c r="A123" i="68" s="1"/>
  <c r="BB120" i="68"/>
  <c r="A120" i="68" s="1"/>
  <c r="BB93" i="68"/>
  <c r="A93" i="68" s="1"/>
  <c r="BB141" i="68"/>
  <c r="A141" i="68" s="1"/>
  <c r="BB144" i="68"/>
  <c r="BB126" i="68"/>
  <c r="BB106" i="68"/>
  <c r="A106" i="68" s="1"/>
  <c r="BB36" i="68"/>
  <c r="BB129" i="68"/>
  <c r="A129" i="68" s="1"/>
  <c r="BB118" i="68"/>
  <c r="BB6" i="68"/>
  <c r="A6" i="68" s="1"/>
  <c r="BB46" i="68"/>
  <c r="BB28" i="68"/>
  <c r="A28" i="68" s="1"/>
  <c r="BB44" i="68"/>
  <c r="A44" i="68" s="1"/>
  <c r="BB64" i="68"/>
  <c r="BB66" i="68"/>
  <c r="BB125" i="68"/>
  <c r="A125" i="68" s="1"/>
  <c r="BB88" i="68"/>
  <c r="A88" i="68" s="1"/>
  <c r="BB91" i="68"/>
  <c r="A91" i="68" s="1"/>
  <c r="BC19" i="68"/>
  <c r="BE19" i="68" s="1"/>
  <c r="BC26" i="68"/>
  <c r="BE26" i="68" s="1"/>
  <c r="BB65" i="68"/>
  <c r="BB109" i="68"/>
  <c r="A109" i="68" s="1"/>
  <c r="BB140" i="68"/>
  <c r="A140" i="68" s="1"/>
  <c r="BB100" i="68"/>
  <c r="A100" i="68" s="1"/>
  <c r="BB86" i="68"/>
  <c r="A86" i="68" s="1"/>
  <c r="BB30" i="68"/>
  <c r="A30" i="68" s="1"/>
  <c r="AW158" i="68"/>
  <c r="BB26" i="68"/>
  <c r="A26" i="68" s="1"/>
  <c r="BB155" i="68"/>
  <c r="BB59" i="68"/>
  <c r="A59" i="68" s="1"/>
  <c r="BB51" i="68"/>
  <c r="A51" i="68" s="1"/>
  <c r="BB150" i="68"/>
  <c r="A150" i="68" s="1"/>
  <c r="BC87" i="68"/>
  <c r="BE87" i="68" s="1"/>
  <c r="BB10" i="68"/>
  <c r="AX158" i="68"/>
  <c r="BB54" i="68"/>
  <c r="A54" i="68" s="1"/>
  <c r="BB119" i="68"/>
  <c r="BB72" i="68"/>
  <c r="BB33" i="68"/>
  <c r="A33" i="68" s="1"/>
  <c r="BB87" i="68"/>
  <c r="A87" i="68" s="1"/>
  <c r="BB68" i="68"/>
  <c r="A68" i="68" s="1"/>
  <c r="BC59" i="68"/>
  <c r="BE59" i="68" s="1"/>
  <c r="BC142" i="68"/>
  <c r="BE142" i="68" s="1"/>
  <c r="BB148" i="68"/>
  <c r="A148" i="68" s="1"/>
  <c r="BB48" i="68"/>
  <c r="BB35" i="68"/>
  <c r="BB78" i="68"/>
  <c r="BB60" i="68"/>
  <c r="BG131" i="68"/>
  <c r="BC109" i="68"/>
  <c r="BE109" i="68" s="1"/>
  <c r="BC150" i="68"/>
  <c r="BE150" i="68" s="1"/>
  <c r="BC83" i="68"/>
  <c r="BE83" i="68" s="1"/>
  <c r="BC9" i="68"/>
  <c r="BE9" i="68" s="1"/>
  <c r="BB7" i="68"/>
  <c r="A7" i="68" s="1"/>
  <c r="BC50" i="68"/>
  <c r="BE50" i="68" s="1"/>
  <c r="BG45" i="68"/>
  <c r="BC100" i="68"/>
  <c r="BE100" i="68" s="1"/>
  <c r="BG63" i="68"/>
  <c r="BG139" i="68"/>
  <c r="BG95" i="68"/>
  <c r="BC58" i="68"/>
  <c r="BE58" i="68" s="1"/>
  <c r="BC147" i="68"/>
  <c r="BE147" i="68" s="1"/>
  <c r="BC7" i="68"/>
  <c r="BE7" i="68" s="1"/>
  <c r="BC13" i="68"/>
  <c r="BE13" i="68" s="1"/>
  <c r="BC91" i="68"/>
  <c r="BE91" i="68" s="1"/>
  <c r="BC84" i="68"/>
  <c r="BE84" i="68" s="1"/>
  <c r="BC37" i="68"/>
  <c r="BE37" i="68" s="1"/>
  <c r="BC5" i="68"/>
  <c r="BE5" i="68" s="1"/>
  <c r="BC103" i="68"/>
  <c r="BE103" i="68" s="1"/>
  <c r="BC88" i="68"/>
  <c r="BE88" i="68" s="1"/>
  <c r="BC122" i="68"/>
  <c r="BE122" i="68" s="1"/>
  <c r="BC18" i="68"/>
  <c r="BE18" i="68" s="1"/>
  <c r="BC22" i="68"/>
  <c r="BE22" i="68" s="1"/>
  <c r="BC33" i="68"/>
  <c r="BE33" i="68" s="1"/>
  <c r="BC96" i="68"/>
  <c r="BE96" i="68" s="1"/>
  <c r="BC40" i="68"/>
  <c r="BE40" i="68" s="1"/>
  <c r="BC135" i="68"/>
  <c r="BE135" i="68" s="1"/>
  <c r="BC141" i="68"/>
  <c r="BE141" i="68" s="1"/>
  <c r="BC136" i="68"/>
  <c r="BE136" i="68" s="1"/>
  <c r="BC74" i="68"/>
  <c r="BE74" i="68" s="1"/>
  <c r="BC6" i="68"/>
  <c r="BE6" i="68" s="1"/>
  <c r="BG31" i="68" l="1"/>
  <c r="BG34" i="68"/>
  <c r="BG105" i="68"/>
  <c r="BG5" i="68"/>
  <c r="BG19" i="68"/>
  <c r="BG132" i="68"/>
  <c r="BG124" i="68"/>
  <c r="BG141" i="68"/>
  <c r="BG117" i="68"/>
  <c r="BG122" i="68"/>
  <c r="BG110" i="68"/>
  <c r="BG41" i="68"/>
  <c r="BG96" i="68"/>
  <c r="BG147" i="68"/>
  <c r="BG70" i="68"/>
  <c r="BG76" i="68"/>
  <c r="BG136" i="68"/>
  <c r="BG74" i="68"/>
  <c r="BG61" i="68"/>
  <c r="BG21" i="68"/>
  <c r="BG94" i="68"/>
  <c r="BG71" i="68"/>
  <c r="BG36" i="68"/>
  <c r="A36" i="68"/>
  <c r="BG82" i="68"/>
  <c r="A82" i="68"/>
  <c r="BG11" i="68"/>
  <c r="BG53" i="68"/>
  <c r="BG118" i="68"/>
  <c r="A118" i="68"/>
  <c r="BG151" i="68"/>
  <c r="A151" i="68"/>
  <c r="BG38" i="68"/>
  <c r="A38" i="68"/>
  <c r="BG97" i="68"/>
  <c r="A97" i="68"/>
  <c r="BG78" i="68"/>
  <c r="A78" i="68"/>
  <c r="BG60" i="68"/>
  <c r="A60" i="68"/>
  <c r="BG15" i="68"/>
  <c r="A15" i="68"/>
  <c r="BG102" i="68"/>
  <c r="A102" i="68"/>
  <c r="BG149" i="68"/>
  <c r="A149" i="68"/>
  <c r="BG75" i="68"/>
  <c r="A75" i="68"/>
  <c r="BG112" i="68"/>
  <c r="A112" i="68"/>
  <c r="BG89" i="68"/>
  <c r="A89" i="68"/>
  <c r="BG77" i="68"/>
  <c r="A77" i="68"/>
  <c r="BG35" i="68"/>
  <c r="A35" i="68"/>
  <c r="BG72" i="68"/>
  <c r="A72" i="68"/>
  <c r="BG64" i="68"/>
  <c r="A64" i="68"/>
  <c r="BG25" i="68"/>
  <c r="A25" i="68"/>
  <c r="BG67" i="68"/>
  <c r="A67" i="68"/>
  <c r="BG116" i="68"/>
  <c r="A116" i="68"/>
  <c r="BG79" i="68"/>
  <c r="A79" i="68"/>
  <c r="BG128" i="68"/>
  <c r="A128" i="68"/>
  <c r="BG55" i="68"/>
  <c r="A55" i="68"/>
  <c r="BG16" i="68"/>
  <c r="A16" i="68"/>
  <c r="BG66" i="68"/>
  <c r="A66" i="68"/>
  <c r="BG98" i="68"/>
  <c r="A98" i="68"/>
  <c r="BG133" i="68"/>
  <c r="A133" i="68"/>
  <c r="BG146" i="68"/>
  <c r="A146" i="68"/>
  <c r="BG48" i="68"/>
  <c r="A48" i="68"/>
  <c r="BG119" i="68"/>
  <c r="A119" i="68"/>
  <c r="BG155" i="68"/>
  <c r="A155" i="68"/>
  <c r="BG65" i="68"/>
  <c r="A65" i="68"/>
  <c r="BG126" i="68"/>
  <c r="A126" i="68"/>
  <c r="BG101" i="68"/>
  <c r="A101" i="68"/>
  <c r="BG92" i="68"/>
  <c r="A92" i="68"/>
  <c r="BG39" i="68"/>
  <c r="A39" i="68"/>
  <c r="BG108" i="68"/>
  <c r="A108" i="68"/>
  <c r="BG73" i="68"/>
  <c r="A73" i="68"/>
  <c r="BG144" i="68"/>
  <c r="A144" i="68"/>
  <c r="BG104" i="68"/>
  <c r="A104" i="68"/>
  <c r="BG99" i="68"/>
  <c r="A99" i="68"/>
  <c r="BG145" i="68"/>
  <c r="A145" i="68"/>
  <c r="BG142" i="68"/>
  <c r="BG46" i="68"/>
  <c r="A46" i="68"/>
  <c r="BG43" i="68"/>
  <c r="A43" i="68"/>
  <c r="BG42" i="68"/>
  <c r="A42" i="68"/>
  <c r="BG114" i="68"/>
  <c r="A114" i="68"/>
  <c r="BG10" i="68"/>
  <c r="A10" i="68"/>
  <c r="BG115" i="68"/>
  <c r="A115" i="68"/>
  <c r="BG134" i="68"/>
  <c r="A134" i="68"/>
  <c r="BG137" i="68"/>
  <c r="A137" i="68"/>
  <c r="BG8" i="68"/>
  <c r="A8" i="68"/>
  <c r="BG56" i="68"/>
  <c r="BG130" i="68"/>
  <c r="BG32" i="68"/>
  <c r="BG81" i="68"/>
  <c r="BG58" i="68"/>
  <c r="BG111" i="68"/>
  <c r="BG14" i="68"/>
  <c r="BG135" i="68"/>
  <c r="BG138" i="68"/>
  <c r="BG153" i="68"/>
  <c r="BG125" i="68"/>
  <c r="BG154" i="68"/>
  <c r="BG123" i="68"/>
  <c r="BG87" i="68"/>
  <c r="BG83" i="68"/>
  <c r="BG100" i="68"/>
  <c r="BG69" i="68"/>
  <c r="BG150" i="68"/>
  <c r="BG103" i="68"/>
  <c r="BG152" i="68"/>
  <c r="BG62" i="68"/>
  <c r="BG90" i="68"/>
  <c r="BG129" i="68"/>
  <c r="BG12" i="68"/>
  <c r="BG113" i="68"/>
  <c r="BG93" i="68"/>
  <c r="BG121" i="68"/>
  <c r="BG23" i="68"/>
  <c r="BG24" i="68"/>
  <c r="BG91" i="68"/>
  <c r="BG80" i="68"/>
  <c r="BG27" i="68"/>
  <c r="BG6" i="68"/>
  <c r="BG59" i="68"/>
  <c r="BG49" i="68"/>
  <c r="BG109" i="68"/>
  <c r="BG143" i="68"/>
  <c r="BG57" i="68"/>
  <c r="BG106" i="68"/>
  <c r="BG17" i="68"/>
  <c r="BG85" i="68"/>
  <c r="BG18" i="68"/>
  <c r="BG9" i="68"/>
  <c r="BG33" i="68"/>
  <c r="BG51" i="68"/>
  <c r="BG140" i="68"/>
  <c r="BG107" i="68"/>
  <c r="BG50" i="68"/>
  <c r="BG37" i="68"/>
  <c r="BG52" i="68"/>
  <c r="BG86" i="68"/>
  <c r="BG84" i="68"/>
  <c r="BG120" i="68"/>
  <c r="BG22" i="68"/>
  <c r="BG88" i="68"/>
  <c r="BG13" i="68"/>
  <c r="BG28" i="68"/>
  <c r="BG40" i="68"/>
  <c r="BG47" i="68"/>
  <c r="BG29" i="68"/>
  <c r="BG20" i="68"/>
  <c r="M12" i="36"/>
  <c r="I10" i="11"/>
  <c r="I2" i="11" s="1"/>
  <c r="BG127" i="68"/>
  <c r="BG44" i="68"/>
  <c r="Y1" i="68"/>
  <c r="BG26" i="68"/>
  <c r="BG68" i="68"/>
  <c r="BG148" i="68"/>
  <c r="BG54" i="68"/>
  <c r="BG30" i="68"/>
  <c r="BG7" i="68"/>
  <c r="E12" i="36" l="1"/>
  <c r="D12" i="36"/>
  <c r="M15" i="36"/>
  <c r="G9" i="36" l="1"/>
  <c r="H9" i="3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Perz, Andrzej</author>
  </authors>
  <commentList>
    <comment ref="Y4" authorId="0" shapeId="0" xr:uid="{E15A7912-02D0-4FF3-8BCB-AF2870BE507E}">
      <text>
        <r>
          <rPr>
            <sz val="9"/>
            <color indexed="81"/>
            <rFont val="Tahoma"/>
            <family val="2"/>
          </rPr>
          <t>Gebruik deze kolom om de regel te overschrijven dat een uitleg verplicht is voor elk bedrag op het meest atomaire niveau dat anders dan 0 is. Dat kan men op twee manieren doen:
I) voor elk bedrag dat anders dan 0 is:
    '1' = verplicht
    '0' = optioneel
    '-1' = nvt
II) voor een ander criterium
    a) statisch, bv. '&gt;10000' (hanteer hierbij de conventie van het criterium van in 'SOM.ALS')
    b) dynamisch, bv. '="&gt;"&amp;Resultatenrekening!M5'
In het geval van II kan men optioneel voor een tekstuele uitleg kiezen, die zal verschijnen totdat de gebruiker een toelichting gaat schrijven.</t>
        </r>
      </text>
    </comment>
    <comment ref="Z4" authorId="0" shapeId="0" xr:uid="{41576AE9-36ED-4621-9EF1-439FA9B7EE5B}">
      <text>
        <r>
          <rPr>
            <sz val="9"/>
            <color indexed="81"/>
            <rFont val="Tahoma"/>
            <family val="2"/>
          </rPr>
          <t>Dit optionele tekstuele criterium zal weergegeven worden als aanvulling van de zin 'Toelichting verplicht indien ' in de kolom met foutmeldingen. Begin daarom de tekst met een kleine letter en zet geen komma op het einde (de komma wordt in foutmelding zelf toegevoegd). Zet eveneens geen spatie in het begin noch op het einde van het tekstuele criterium.</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<sst xmlns="http://schemas.openxmlformats.org/spreadsheetml/2006/main" count="2704" uniqueCount="685">
  <si>
    <t>Code</t>
  </si>
  <si>
    <t>Niveau</t>
  </si>
  <si>
    <t>Bereik optelsom</t>
  </si>
  <si>
    <t>Diensten en diverse goederen</t>
  </si>
  <si>
    <t>Andere bedrijfskosten</t>
  </si>
  <si>
    <t>Omzet</t>
  </si>
  <si>
    <t>Geproduceerde vaste activa</t>
  </si>
  <si>
    <t>Sjabloonoverzicht</t>
  </si>
  <si>
    <t>Veld automatisch ingevuld</t>
  </si>
  <si>
    <t>Fout in de cel (zie telkens een uitleg ernaast)</t>
  </si>
  <si>
    <t>[diverse kleurvarianten]</t>
  </si>
  <si>
    <t>Waarschuwing (zie telkens een uitleg ernaast)</t>
  </si>
  <si>
    <t>nvt</t>
  </si>
  <si>
    <t>Controleveld</t>
  </si>
  <si>
    <t>Waarschuwingen</t>
  </si>
  <si>
    <t>Naam</t>
  </si>
  <si>
    <t>Infomeldingen</t>
  </si>
  <si>
    <t>Sjabloon</t>
  </si>
  <si>
    <t>Werkbladen</t>
  </si>
  <si>
    <t>Bladnr.</t>
  </si>
  <si>
    <t>Fouten</t>
  </si>
  <si>
    <t>631/4</t>
  </si>
  <si>
    <t>635/8</t>
  </si>
  <si>
    <t>640/8</t>
  </si>
  <si>
    <t>66A</t>
  </si>
  <si>
    <t>Niet-recurrente bedrijfskosten</t>
  </si>
  <si>
    <t>76A</t>
  </si>
  <si>
    <t>Voorraad goederen in bewerking en gereed product en bestellingen in uitvoering: toename (afname) (+)/(-)</t>
  </si>
  <si>
    <t>Lidgeld, schenkingen, legaten en subsidies</t>
  </si>
  <si>
    <t>Niet-recurrente bedrijfsopbrengsten</t>
  </si>
  <si>
    <t>Fouten samenvatting</t>
  </si>
  <si>
    <t>Waarschuwingen samenvatting</t>
  </si>
  <si>
    <t>Foutenrapport</t>
  </si>
  <si>
    <t>• Instructies</t>
  </si>
  <si>
    <t>• Gebruikte kleurcodes</t>
  </si>
  <si>
    <t>• Sjabloonoverzicht</t>
  </si>
  <si>
    <t/>
  </si>
  <si>
    <t>moet rechtgezet worden voor de indiening</t>
  </si>
  <si>
    <t>verwijst naar een fout in een andere cel</t>
  </si>
  <si>
    <t>• Algemeen</t>
  </si>
  <si>
    <t>Veld dat niet ingevuld kan worden door de gebruiker</t>
  </si>
  <si>
    <t>Naam boekhoudkundige rekening</t>
  </si>
  <si>
    <t>Vooraf</t>
  </si>
  <si>
    <t>Samenvatting</t>
  </si>
  <si>
    <t>Afwijkend aantal bladen</t>
  </si>
  <si>
    <t>Niet gevonden werkbladen</t>
  </si>
  <si>
    <t>Werkbladstructuur gewijzigd</t>
  </si>
  <si>
    <t>Verplaatste werkbladen</t>
  </si>
  <si>
    <t>| Tekst van een foutmelding</t>
  </si>
  <si>
    <t>| Tekst van een waarschuwing / info</t>
  </si>
  <si>
    <t>Toelichting</t>
  </si>
  <si>
    <t>Bedrijfsopbrengsten</t>
  </si>
  <si>
    <t>Bedrijfskosten</t>
  </si>
  <si>
    <t>Handelsgoederen, grond- en hulpstoffen</t>
  </si>
  <si>
    <t>Aankopen</t>
  </si>
  <si>
    <t>Voorraad: afname (toename) (+)/(-)</t>
  </si>
  <si>
    <t>Bezoldigingen, sociale lasten en pensioenen (+)/(-)</t>
  </si>
  <si>
    <t>Voorzieningen voor risico's en kosten: toevoegingen (bestedingen en terugnemingen) (+)/(-)</t>
  </si>
  <si>
    <t>Bedrijfswinst (Bedrijfsverlies) (+)/(-)</t>
  </si>
  <si>
    <t>Financiële opbrengsten</t>
  </si>
  <si>
    <t>Recurrente financiële opbrengsten</t>
  </si>
  <si>
    <t>Opbrengsten uit financiële vaste activa</t>
  </si>
  <si>
    <t>Opbrengsten uit vlottende activa</t>
  </si>
  <si>
    <t>Andere financiële opbrengsten</t>
  </si>
  <si>
    <t>Niet-recurrente financiële opbrengsten</t>
  </si>
  <si>
    <t>Financiële kosten</t>
  </si>
  <si>
    <t>Recurrente financiële kosten</t>
  </si>
  <si>
    <t>Kosten van schulden</t>
  </si>
  <si>
    <t>Waardeverminderingen op vlottende activa andere dan voorraden, bestellingen in uitvoering en handelsvorderingen: toevoegingen (terugnemingen) (+)/(-)</t>
  </si>
  <si>
    <t>Andere financiële kosten</t>
  </si>
  <si>
    <t>Niet-recurrente financiële kosten</t>
  </si>
  <si>
    <t>70/76A</t>
  </si>
  <si>
    <t>60/66A</t>
  </si>
  <si>
    <t>600/8</t>
  </si>
  <si>
    <t>75/76B</t>
  </si>
  <si>
    <t>752/9</t>
  </si>
  <si>
    <t>76B</t>
  </si>
  <si>
    <t>65/66B</t>
  </si>
  <si>
    <t>652/9</t>
  </si>
  <si>
    <t>66B</t>
  </si>
  <si>
    <t>Als herstructureringskosten geactiveerde bedrijfskosten (-)</t>
  </si>
  <si>
    <t>Fouten / onvolledig</t>
  </si>
  <si>
    <t>SAMENVATTING</t>
  </si>
  <si>
    <t>Compatibiliteit</t>
  </si>
  <si>
    <t>• Compatibiliteit</t>
  </si>
  <si>
    <t>n.v.t.</t>
  </si>
  <si>
    <t>[inactief]</t>
  </si>
  <si>
    <t>Werkingsjaar</t>
  </si>
  <si>
    <t>Fase</t>
  </si>
  <si>
    <t>Status</t>
  </si>
  <si>
    <t>Verplicht</t>
  </si>
  <si>
    <t>Begin beleidsperiode</t>
  </si>
  <si>
    <t>Einde beleidsperiode</t>
  </si>
  <si>
    <t>Toegelaten waarden</t>
  </si>
  <si>
    <t>Inkomgelden en vergoedingen uit eigen activiteiten²</t>
  </si>
  <si>
    <t>Opbrengsten via partnerorganisaties²</t>
  </si>
  <si>
    <t>Sponsoring²</t>
  </si>
  <si>
    <t>Opbrengsten uit verkoop van producten²</t>
  </si>
  <si>
    <t>Opbrengsten uit dienstprestaties²</t>
  </si>
  <si>
    <t>Gebouw- en zalenverhuur en verhuur technisch materiaal²</t>
  </si>
  <si>
    <t>Betaalde dienstverlening aan derden²</t>
  </si>
  <si>
    <t>Overige opbrengsten uit dienstprestaties²</t>
  </si>
  <si>
    <t>Toegekende kortingen, ristorno's en rabatten (-)¹</t>
  </si>
  <si>
    <t>Lidgelden¹</t>
  </si>
  <si>
    <t>Schenkingen¹</t>
  </si>
  <si>
    <t>Legaten¹</t>
  </si>
  <si>
    <t>Subsidies¹</t>
  </si>
  <si>
    <t>Gemeenten of andere lokale besturen²</t>
  </si>
  <si>
    <t>Provincies²</t>
  </si>
  <si>
    <t>Vlaamse entiteiten²</t>
  </si>
  <si>
    <t>Federale overheid²</t>
  </si>
  <si>
    <t>Brussels Hoofdstedelijk Gewest²</t>
  </si>
  <si>
    <t>Vlaamse Gemeenschapscommissie (VGC)²</t>
  </si>
  <si>
    <t>Franse Gemeenschap²</t>
  </si>
  <si>
    <t>Buitenlandse overheden²</t>
  </si>
  <si>
    <t>EU en Raad van Europa²</t>
  </si>
  <si>
    <t>Europese investerings- en structuurfondsen²</t>
  </si>
  <si>
    <t>Europees Fonds voor Regionale Ontwikkeling - INTERREG²</t>
  </si>
  <si>
    <t>Europees Fonds voor Regionale Ontwikkeling - Vlaanderen²</t>
  </si>
  <si>
    <t>Europees Sociaal Fonds (ESF)²</t>
  </si>
  <si>
    <t>Europees Solidariteitskorps²</t>
  </si>
  <si>
    <t>Europees Jeugdfonds (Raad van Europa)²</t>
  </si>
  <si>
    <t>Burgers, gelijkheid, rechten en waardenprogramma²</t>
  </si>
  <si>
    <t>Europese inkomsten uit partnerships met buitenlandse organisaties²</t>
  </si>
  <si>
    <t>Overige subsidies²</t>
  </si>
  <si>
    <t>Compenserende bedragen ter vermindering van de loonkost²</t>
  </si>
  <si>
    <t>Kapitaal- en intrestsubsidies²</t>
  </si>
  <si>
    <t>Validatie</t>
  </si>
  <si>
    <t>Waardeverminderingen op voorraden, op bestellingen in uitvoering en op handelsvorderingen: 
toevoegingen (terugnemingen) (+)/(-)</t>
  </si>
  <si>
    <t>Leeg onderliggend</t>
  </si>
  <si>
    <t>Controleberekening</t>
  </si>
  <si>
    <t>Subsidiesoort</t>
  </si>
  <si>
    <t>Donatie met tegenprestatie (Reward-based/Pre-sales crowdfunding)²</t>
  </si>
  <si>
    <t>Overige Europese investerings- en structuurfondsen²</t>
  </si>
  <si>
    <t>Aanpasbaar</t>
  </si>
  <si>
    <t>Automatisch</t>
  </si>
  <si>
    <t>Bereiken</t>
  </si>
  <si>
    <t>¹ Rekeningen volgens de standaarddefinitie van het MAR, zoals gedefinieerd door Koninklijk besluit van 21 oktober 2018 tot uitvoering van de artikelen III.82 tot en met III.95 van het wetboek van Economisch recht.</t>
  </si>
  <si>
    <t>² Eigen codes van Departement CJM</t>
  </si>
  <si>
    <t>Veldadres fout</t>
  </si>
  <si>
    <t>Fout leeg</t>
  </si>
  <si>
    <t>Erasmus+²</t>
  </si>
  <si>
    <t>Algemeen</t>
  </si>
  <si>
    <t>Gebruikte kleurcodes</t>
  </si>
  <si>
    <t>[Scroolbereikeinde]</t>
  </si>
  <si>
    <t>Onttrekking aan de uitgestelde belastingen</t>
  </si>
  <si>
    <t>Overboeking naar de uitgestelde belastingen</t>
  </si>
  <si>
    <t xml:space="preserve">Belastingen op het resultaat (+)/(-) </t>
  </si>
  <si>
    <t>Belastingen</t>
  </si>
  <si>
    <t>Regularisering van belastingen en terugneming van voorzieningen voor belastingen</t>
  </si>
  <si>
    <t>Winst (Verlies) van het boekjaar (+)/(-)</t>
  </si>
  <si>
    <t>Onttrekking aan de belastingvrije reserves</t>
  </si>
  <si>
    <t>Overboeking naar de belastingvrije reserves</t>
  </si>
  <si>
    <t>Te bestemmen winst (verlies) van het boekjaar (+)/(-)</t>
  </si>
  <si>
    <t>67/77</t>
  </si>
  <si>
    <t>670/3</t>
  </si>
  <si>
    <t>77</t>
  </si>
  <si>
    <t>9904</t>
  </si>
  <si>
    <t>789</t>
  </si>
  <si>
    <t>689</t>
  </si>
  <si>
    <t>9905</t>
  </si>
  <si>
    <t>Werkingssubsidie: overige DCJM²</t>
  </si>
  <si>
    <t>Werkingssubsidie: overige beleidsdomeinen²</t>
  </si>
  <si>
    <t>Projectsubsidie: overige DCJM²</t>
  </si>
  <si>
    <t>Projectsubsidie: overige beleidsdomeinen²</t>
  </si>
  <si>
    <t>Tussenkomst: overige DCJM²</t>
  </si>
  <si>
    <t>Tussenkomst: overige beleidsdomeinen²</t>
  </si>
  <si>
    <t>Overige subsidies Vlaamse entiteiten²</t>
  </si>
  <si>
    <t>Bezoldigingen en rechtstreekse sociale voordelen¹</t>
  </si>
  <si>
    <t>Werkgeversbijdragen voor sociale verzekeringen¹</t>
  </si>
  <si>
    <t>Werkgeverspremies voor buitenwettelijke verzekeringen¹</t>
  </si>
  <si>
    <t>Andere personeelskosten¹</t>
  </si>
  <si>
    <t>Ouderdoms- en overlevingspensioenen¹</t>
  </si>
  <si>
    <t>Verplicht en leeg / nvt</t>
  </si>
  <si>
    <t>Leeg verplicht invulveld</t>
  </si>
  <si>
    <t>Niet verplicht invulveld of veld ingevuld door de gebruiker</t>
  </si>
  <si>
    <t>Horizon Europa Programma²</t>
  </si>
  <si>
    <t>Creatief Europa Programma²</t>
  </si>
  <si>
    <t>Franse Gemeenschapscommissie van het Brussels Hoofdstedelijk Gewest (Cocof)²</t>
  </si>
  <si>
    <t>Verantwoording</t>
  </si>
  <si>
    <t>ACTIVA</t>
  </si>
  <si>
    <t>20/58</t>
  </si>
  <si>
    <t>Oprichtingskosten</t>
  </si>
  <si>
    <t>Vaste activa</t>
  </si>
  <si>
    <t>21/28</t>
  </si>
  <si>
    <t>Immateriële vaste activa</t>
  </si>
  <si>
    <t>Materiële vaste activa</t>
  </si>
  <si>
    <t>22/27</t>
  </si>
  <si>
    <t>Terreinen en gebouwen</t>
  </si>
  <si>
    <t>Installaties, machines en uitrusting</t>
  </si>
  <si>
    <t>Meubilair en rollend materieel</t>
  </si>
  <si>
    <t>Leasing en soortgelijke rechten</t>
  </si>
  <si>
    <t>Overige materiële vaste activa</t>
  </si>
  <si>
    <t>Activa in aanbouw en vooruitbetalingen</t>
  </si>
  <si>
    <t>Financiële vaste activa</t>
  </si>
  <si>
    <t>Verbonden entiteiten</t>
  </si>
  <si>
    <t>280/1</t>
  </si>
  <si>
    <t>Deelnemingen</t>
  </si>
  <si>
    <t>Vorderingen</t>
  </si>
  <si>
    <t>Ondernemingen waarmee een deelnemingsverhouding bestaat</t>
  </si>
  <si>
    <t>282/3</t>
  </si>
  <si>
    <t>Andere financiële vaste activa</t>
  </si>
  <si>
    <t>284/8</t>
  </si>
  <si>
    <t>Aandelen</t>
  </si>
  <si>
    <t>Vorderingen en borgtochten in contanten</t>
  </si>
  <si>
    <t>285/8</t>
  </si>
  <si>
    <t>Vlottende activa</t>
  </si>
  <si>
    <t>29/58</t>
  </si>
  <si>
    <t>Vorderingen op meer dan één jaar</t>
  </si>
  <si>
    <t>Handelsvorderingen</t>
  </si>
  <si>
    <t>Overige vorderingen</t>
  </si>
  <si>
    <t>Voorraden en bestellingen in uitvoering</t>
  </si>
  <si>
    <t>Voorraden</t>
  </si>
  <si>
    <t>30/36</t>
  </si>
  <si>
    <t>Bestellingen in uitvoering</t>
  </si>
  <si>
    <t>Vorderingen op ten hoogste één jaar</t>
  </si>
  <si>
    <t>40/41</t>
  </si>
  <si>
    <t>Geldbeleggingen</t>
  </si>
  <si>
    <t>50/53</t>
  </si>
  <si>
    <t>Liquide middelen</t>
  </si>
  <si>
    <t>54/58</t>
  </si>
  <si>
    <t>Overlopende rekeningen</t>
  </si>
  <si>
    <t>490/1</t>
  </si>
  <si>
    <t>PASSIVA</t>
  </si>
  <si>
    <t>10/49</t>
  </si>
  <si>
    <t>Eigen vermogen</t>
  </si>
  <si>
    <t>10/15</t>
  </si>
  <si>
    <t>Fondsen van de vereniging of stichting</t>
  </si>
  <si>
    <t>Herwaarderingsmeerwaarden</t>
  </si>
  <si>
    <t>Bestemde fondsen en andere reserves</t>
  </si>
  <si>
    <t>Fondsen bestemd voor investering</t>
  </si>
  <si>
    <t>Fondsen bestemd voor sociaal passief</t>
  </si>
  <si>
    <t>Belastingvrije reserves</t>
  </si>
  <si>
    <t>Andere bestemde fondsen en andere reserves</t>
  </si>
  <si>
    <t>Overgedragen winst (verlies) (+)/(-)</t>
  </si>
  <si>
    <t>Kapitaalsubsidies</t>
  </si>
  <si>
    <t>Voorzieningen en uitgestelde belastingen</t>
  </si>
  <si>
    <t>Voorzieningen voor risico's en kosten</t>
  </si>
  <si>
    <t>160/5</t>
  </si>
  <si>
    <t>Pensioenen en soortgelijke verplichtingen</t>
  </si>
  <si>
    <t>Grote herstellings- en onderhoudswerken</t>
  </si>
  <si>
    <t>Milieuverplichtingen</t>
  </si>
  <si>
    <t>Overige risico's en kosten</t>
  </si>
  <si>
    <t>164/5</t>
  </si>
  <si>
    <t>Voorzieningen voor terug te betalen subsidies en legaten en voor schenkingen met terugnemingsrecht</t>
  </si>
  <si>
    <t>Schulden</t>
  </si>
  <si>
    <t>17/49</t>
  </si>
  <si>
    <t>Schulden op meer dan één jaar</t>
  </si>
  <si>
    <t>Financiële schulden</t>
  </si>
  <si>
    <t>170/4</t>
  </si>
  <si>
    <t>Achtergestelde leningen</t>
  </si>
  <si>
    <t>Niet-achtergestelde obligatieleningen</t>
  </si>
  <si>
    <t>Leasingschulden en soortgelijke schulden</t>
  </si>
  <si>
    <t>Kredietinstellingen</t>
  </si>
  <si>
    <t>Overige leningen</t>
  </si>
  <si>
    <t>Handelsschulden</t>
  </si>
  <si>
    <t>Leveranciers</t>
  </si>
  <si>
    <t>Te betalen wissels</t>
  </si>
  <si>
    <t>Vooruitbetalingen op bestellingen</t>
  </si>
  <si>
    <t>Overige schulden</t>
  </si>
  <si>
    <t>178/9</t>
  </si>
  <si>
    <t>Schulden op ten hoogste één jaar</t>
  </si>
  <si>
    <t>42/48</t>
  </si>
  <si>
    <t>Schulden op meer dan één jaar die binnen het jaar vervallen</t>
  </si>
  <si>
    <t>430/8</t>
  </si>
  <si>
    <t>440/4</t>
  </si>
  <si>
    <t>Schulden met betrekking tot belastingen, bezoldigingen en sociale lasten</t>
  </si>
  <si>
    <t>Diverse schulden</t>
  </si>
  <si>
    <t>492/3</t>
  </si>
  <si>
    <t>Te bestemmen winst (verlies) (+)/(-)</t>
  </si>
  <si>
    <t>14P</t>
  </si>
  <si>
    <t>Onttrekking aan het eigen vermogen: fondsen, bestemde fondsen en andere reserves</t>
  </si>
  <si>
    <t>Toevoeging aan de bestemde fondsen en andere reserves</t>
  </si>
  <si>
    <t>Over te dragen winst (verlies) (+)/(-)</t>
  </si>
  <si>
    <t>(14)</t>
  </si>
  <si>
    <t>Resultaatsverwerking</t>
  </si>
  <si>
    <t>1. Balans</t>
  </si>
  <si>
    <t>Balans</t>
  </si>
  <si>
    <t>Werkblad 'Balans':</t>
  </si>
  <si>
    <t>Werkblad 'Resultatenrekening':</t>
  </si>
  <si>
    <t>Inhoudelijke samenwerkingen met partnerorganisaties (coproducties, …)²</t>
  </si>
  <si>
    <t>Nettoresultaat</t>
  </si>
  <si>
    <t>Eigen inkomsten van de organisatie</t>
  </si>
  <si>
    <t>Overige compenserende bedragen ter vermindering van de loonkost²</t>
  </si>
  <si>
    <t>Fondsen bestemd voor investeringen</t>
  </si>
  <si>
    <t>Overgedragen winst</t>
  </si>
  <si>
    <t>Reserve opgebouwd met subsidies</t>
  </si>
  <si>
    <t>Overige Europese subsidies (EACEA, e.a.)²</t>
  </si>
  <si>
    <t>(130)</t>
  </si>
  <si>
    <t>(131)</t>
  </si>
  <si>
    <t>(139)</t>
  </si>
  <si>
    <t>Fout niet toegaleten waarden</t>
  </si>
  <si>
    <t>Verplicht (1) / Inactief (-1)</t>
  </si>
  <si>
    <t>Werkblad 'Resultaatsverwerking en reserve':</t>
  </si>
  <si>
    <t>Resultaatsverwerking en reserve</t>
  </si>
  <si>
    <t>Tussenkomst van derden in het verlies (bv. eigen inbreng inrichtende macht)²</t>
  </si>
  <si>
    <t>Overige inkomgelden en vergoedingen uit eigen activiteiten²</t>
  </si>
  <si>
    <t>Inschrijvingsgelden en ticketverkoop²</t>
  </si>
  <si>
    <t>Federale en andere gefedereerde entiteiten²</t>
  </si>
  <si>
    <t>RB01</t>
  </si>
  <si>
    <t>RB02</t>
  </si>
  <si>
    <t>RB03</t>
  </si>
  <si>
    <t>RB04</t>
  </si>
  <si>
    <t>RB05</t>
  </si>
  <si>
    <t>RB06</t>
  </si>
  <si>
    <t>RB07</t>
  </si>
  <si>
    <t>Speciale berekening</t>
  </si>
  <si>
    <t>Extra waarschuwing</t>
  </si>
  <si>
    <t>Extra foutmelding</t>
  </si>
  <si>
    <t>Uitgestelde belastingen</t>
  </si>
  <si>
    <t>Fout verplicht en leeg</t>
  </si>
  <si>
    <t>Aantal lege cellen</t>
  </si>
  <si>
    <t>Bedrag</t>
  </si>
  <si>
    <t>Vergelijking bestaande data</t>
  </si>
  <si>
    <t>Verplicht en leeg [veldnr indien waar]</t>
  </si>
  <si>
    <t>Automatisch [cellen zonder formules zijn gekleurd]</t>
  </si>
  <si>
    <t>AX33</t>
  </si>
  <si>
    <t>Werking</t>
  </si>
  <si>
    <t>Binnenland²</t>
  </si>
  <si>
    <t>Buitenland²</t>
  </si>
  <si>
    <t>Huur, huurlasten, onderhoud en herstellingen²</t>
  </si>
  <si>
    <t>Huur en huurlasten²</t>
  </si>
  <si>
    <t>Onderhoud en herstellingen²</t>
  </si>
  <si>
    <t>Leveringen aan de onderneming²</t>
  </si>
  <si>
    <t>Vergoedingen aan derden²</t>
  </si>
  <si>
    <t>Vrijwilligers²</t>
  </si>
  <si>
    <t>Bijdragen aan partnerorganisaties (coproducties, sponsoring en andere samenwerkingsvormen)²</t>
  </si>
  <si>
    <t>Bijdragen voor lidmaatschappen van verenigingen²</t>
  </si>
  <si>
    <t>Overige vergoedingen aan derden²</t>
  </si>
  <si>
    <t>Verzekeringen (niet-personeel)²</t>
  </si>
  <si>
    <t>Verplaatsings- en verblijfskosten²</t>
  </si>
  <si>
    <t>Uitzendpersoneel en personen die ter beschikking worden gesteld van de vereniging¹</t>
  </si>
  <si>
    <t>Bezoldigingen, premies voor buitenwettelijke verzekeringen, ouderdoms- en overlevingspensioenen van bestuurders, zaakvoerders en werkende vennoten, die niet worden toegekend krachtens een arbeidscontract¹</t>
  </si>
  <si>
    <t>Overige kosten²</t>
  </si>
  <si>
    <t>Werkblad 'Begroting':</t>
  </si>
  <si>
    <t>Begroting</t>
  </si>
  <si>
    <t>Algemene toelichting</t>
  </si>
  <si>
    <t>Deadline (t/m)</t>
  </si>
  <si>
    <t>Vervaldatum (vanaf)</t>
  </si>
  <si>
    <t>Leeg sjabloon</t>
  </si>
  <si>
    <t>Rij actief</t>
  </si>
  <si>
    <t>Fout verplichte velden</t>
  </si>
  <si>
    <t>Fout lege rij</t>
  </si>
  <si>
    <t>Datum in dienst</t>
  </si>
  <si>
    <t>Datum uit dienst</t>
  </si>
  <si>
    <t>Tewerkstellingsbreuk (vte)</t>
  </si>
  <si>
    <t>Brutoloon</t>
  </si>
  <si>
    <t>Water en energie²</t>
  </si>
  <si>
    <t>Kantoorbenodigdheden en documentatie²</t>
  </si>
  <si>
    <t>Klein gereedschap, producten en kledij²</t>
  </si>
  <si>
    <t>Overige leveringen aan de onderneming²</t>
  </si>
  <si>
    <t>&gt;2500</t>
  </si>
  <si>
    <t>&gt;5000</t>
  </si>
  <si>
    <t>Evenementen, festivals en wedstrijden²</t>
  </si>
  <si>
    <t>Vergoedingen voor occasionele en kleinschalige prestaties²</t>
  </si>
  <si>
    <t>Erelonen, honoraria, vergoedingen op zelfstandige basis en aanverwante kosten²</t>
  </si>
  <si>
    <t>Inhoudelijke diensten²</t>
  </si>
  <si>
    <t>Ondersteunende diensten²</t>
  </si>
  <si>
    <t>Naam personeelslid</t>
  </si>
  <si>
    <t>Advertenties, publiciteit en promotie²</t>
  </si>
  <si>
    <t>Overige multilaterale organisaties²</t>
  </si>
  <si>
    <t>TOELICHTING BIJ RESULTATENREKENING</t>
  </si>
  <si>
    <t>Overgedragen winst (verlies) van het vorige boekjaar (+)/(-)</t>
  </si>
  <si>
    <t>Abonnementen²</t>
  </si>
  <si>
    <t>Auteurs- en naburige rechten en royalty's²</t>
  </si>
  <si>
    <t>Uitkoopsommen²</t>
  </si>
  <si>
    <t>lstParitairComite</t>
  </si>
  <si>
    <t>lstPC121Kwalificatie</t>
  </si>
  <si>
    <t>lstPC200Kwalificatie</t>
  </si>
  <si>
    <t>lstPC218Kwalificatie</t>
  </si>
  <si>
    <t>lstPC227Kwalificatie</t>
  </si>
  <si>
    <t>lstPC302Kwalificatie</t>
  </si>
  <si>
    <t>lstPC303Kwalificatie</t>
  </si>
  <si>
    <t>lstPC304Kwalificatie</t>
  </si>
  <si>
    <t>lstPC32901Kwalificatie</t>
  </si>
  <si>
    <t>lstPC121FunctieGroep</t>
  </si>
  <si>
    <t>lstPC200FunctieGroep</t>
  </si>
  <si>
    <t>lstPC218FunctieGroep</t>
  </si>
  <si>
    <t>lstPC227FunctieGroep</t>
  </si>
  <si>
    <t>lstPC302FunctieGroep</t>
  </si>
  <si>
    <t>lstPC303FunctieGroep</t>
  </si>
  <si>
    <t>lstPC304FunctieGroep</t>
  </si>
  <si>
    <t>lstAmbtenaarFunctieGroep</t>
  </si>
  <si>
    <t>lstGeslacht</t>
  </si>
  <si>
    <t>lstOpleidingsniveau</t>
  </si>
  <si>
    <t>lstArbeidsovereenkostType</t>
  </si>
  <si>
    <t>lstArbeidsovereenkomstAard</t>
  </si>
  <si>
    <t>lstArbeidsovereenkomstJuridischeAard</t>
  </si>
  <si>
    <t>lstNietWerknemerRelatietype</t>
  </si>
  <si>
    <t>lstNietWerknemerVergoedingswijze</t>
  </si>
  <si>
    <t>lstNietWerknemerFunctie</t>
  </si>
  <si>
    <t>lstBegrotingType</t>
  </si>
  <si>
    <t>Relatietype en vergoedingswijze</t>
  </si>
  <si>
    <t>PC121</t>
  </si>
  <si>
    <t>1.A.</t>
  </si>
  <si>
    <t>A</t>
  </si>
  <si>
    <t>Klasse 1</t>
  </si>
  <si>
    <t>I</t>
  </si>
  <si>
    <t>Categorie 1</t>
  </si>
  <si>
    <t>B1a</t>
  </si>
  <si>
    <t>Schoonmaak</t>
  </si>
  <si>
    <t>Uitvoerende functie</t>
  </si>
  <si>
    <t>Beleidsondersteunend/Optimaliseren (t.a.v. het werkproces)</t>
  </si>
  <si>
    <t>Keuken</t>
  </si>
  <si>
    <t>Leidinggevend</t>
  </si>
  <si>
    <t>Artistiek</t>
  </si>
  <si>
    <t>Man</t>
  </si>
  <si>
    <t>Lager onderwijs</t>
  </si>
  <si>
    <t>Deeltijds</t>
  </si>
  <si>
    <t>Onbepaalde tijd</t>
  </si>
  <si>
    <t>Bediende</t>
  </si>
  <si>
    <t>Bestuurder</t>
  </si>
  <si>
    <t>Artikel 1bis</t>
  </si>
  <si>
    <t>Stabiel</t>
  </si>
  <si>
    <t>Bestuurder - Presentiegeld</t>
  </si>
  <si>
    <t>PC200</t>
  </si>
  <si>
    <t>1.B.</t>
  </si>
  <si>
    <t>B</t>
  </si>
  <si>
    <t>Klasse 2</t>
  </si>
  <si>
    <t>II</t>
  </si>
  <si>
    <t>Categorie 2</t>
  </si>
  <si>
    <t>L1</t>
  </si>
  <si>
    <t>Afval</t>
  </si>
  <si>
    <t>Ondersteunend</t>
  </si>
  <si>
    <t>Beleidsuitvoerend/Adviserend (t.a.v. het werkproces)</t>
  </si>
  <si>
    <t>Bediening</t>
  </si>
  <si>
    <t>Functiegroep</t>
  </si>
  <si>
    <t>Onderhoud - Logistiek</t>
  </si>
  <si>
    <t>Artistiek leider</t>
  </si>
  <si>
    <t>Vrouw</t>
  </si>
  <si>
    <t>Secundair onderwijs</t>
  </si>
  <si>
    <t>Voltijds</t>
  </si>
  <si>
    <t>Bepaalde tijd</t>
  </si>
  <si>
    <t>Arbeider</t>
  </si>
  <si>
    <t>Niet-zelfstandige (zonder kunstenaarskaart)</t>
  </si>
  <si>
    <t>Factuur</t>
  </si>
  <si>
    <t>Variabel</t>
  </si>
  <si>
    <t>Bestuurder - Onbetaald</t>
  </si>
  <si>
    <t>PC218</t>
  </si>
  <si>
    <t>1.C.</t>
  </si>
  <si>
    <t>C</t>
  </si>
  <si>
    <t>Klasse 3</t>
  </si>
  <si>
    <t>Categorie 3</t>
  </si>
  <si>
    <t>B1c</t>
  </si>
  <si>
    <t>Geschoolde ruitenwasser</t>
  </si>
  <si>
    <t>Beherend</t>
  </si>
  <si>
    <t>Deskundig (binnen een vakgebied)</t>
  </si>
  <si>
    <t>Front-office/receptie</t>
  </si>
  <si>
    <t>Realisatieploeg</t>
  </si>
  <si>
    <t>Publiekswerking</t>
  </si>
  <si>
    <t>Hoger niet universitair onderwijs</t>
  </si>
  <si>
    <t>Duidelijk omschreven werk</t>
  </si>
  <si>
    <t>Kunstenaar</t>
  </si>
  <si>
    <t>Niet-zelfstandige (met kunstenaarskaart)</t>
  </si>
  <si>
    <t>Kleine vergoeding voor artistiek werk in opdracht (KVR)</t>
  </si>
  <si>
    <t>Bestuurder - Onkostenvergoeding</t>
  </si>
  <si>
    <t>PC227</t>
  </si>
  <si>
    <t>1.D.</t>
  </si>
  <si>
    <t>D</t>
  </si>
  <si>
    <t>Klasse 4</t>
  </si>
  <si>
    <t>IV</t>
  </si>
  <si>
    <t>Categorie 4</t>
  </si>
  <si>
    <t>C+</t>
  </si>
  <si>
    <t>A3</t>
  </si>
  <si>
    <t>Vaklui</t>
  </si>
  <si>
    <t>Adviserend</t>
  </si>
  <si>
    <t>Ondersteunend (binnen een vakgebied)</t>
  </si>
  <si>
    <t>Kamerdiensten - Roomservice - (Spoorwegen)</t>
  </si>
  <si>
    <t>Productieploeg</t>
  </si>
  <si>
    <t>Technisch - artistiek</t>
  </si>
  <si>
    <t>Universitair onderwijs</t>
  </si>
  <si>
    <t>Vervangingsovereenkomst</t>
  </si>
  <si>
    <t>Student</t>
  </si>
  <si>
    <t>Zelfstandige (zonder kunstenaarskaart)</t>
  </si>
  <si>
    <t>Onkostenvergoeding</t>
  </si>
  <si>
    <t>Niet-zelfstandige (zonder kunstenaarskaart) - Vergoedingen voor auteurs- en naburige rechten</t>
  </si>
  <si>
    <t>PC302</t>
  </si>
  <si>
    <t>2.A.</t>
  </si>
  <si>
    <t>Klasse 5</t>
  </si>
  <si>
    <t>V</t>
  </si>
  <si>
    <t>Categorie 5</t>
  </si>
  <si>
    <t>L4</t>
  </si>
  <si>
    <t>Car-wash</t>
  </si>
  <si>
    <t>Uitvoerend (binnen een vakgebied)</t>
  </si>
  <si>
    <t>Schoonmaak - Housekeeping</t>
  </si>
  <si>
    <t>Filmploeg</t>
  </si>
  <si>
    <t>Administratief - ondersteunend</t>
  </si>
  <si>
    <t>Stagiair</t>
  </si>
  <si>
    <t>Zelfstandige (met kunstenaarskaart)</t>
  </si>
  <si>
    <t>Presentiegeld</t>
  </si>
  <si>
    <t>Niet-zelfstandige (zonder kunstenaarskaart) - Onkostenvergoeding</t>
  </si>
  <si>
    <t>PC303</t>
  </si>
  <si>
    <t>2.B.</t>
  </si>
  <si>
    <t>Klasse 6</t>
  </si>
  <si>
    <t>VI</t>
  </si>
  <si>
    <t>Categorie 6</t>
  </si>
  <si>
    <t>B1b</t>
  </si>
  <si>
    <t>Schoorsteenvegen</t>
  </si>
  <si>
    <t>Uitvoerend (afgebakend takenpakket)</t>
  </si>
  <si>
    <t>Recreatie</t>
  </si>
  <si>
    <t>Lager technisch personeel</t>
  </si>
  <si>
    <t>Ter beschikking gesteld personeel</t>
  </si>
  <si>
    <t>Vrijwilligersvergoeding</t>
  </si>
  <si>
    <t>Niet-zelfstandige (zonder kunstenaarskaart) - Onbetaald</t>
  </si>
  <si>
    <t>PC304 - Muziek</t>
  </si>
  <si>
    <t>2.C.</t>
  </si>
  <si>
    <t>VII</t>
  </si>
  <si>
    <t>Categorie 7</t>
  </si>
  <si>
    <t xml:space="preserve">B1c </t>
  </si>
  <si>
    <t>Industriële reiniging</t>
  </si>
  <si>
    <t>Technische dienst</t>
  </si>
  <si>
    <t>Werkliedenpersoneel</t>
  </si>
  <si>
    <t>Zakelijk leider</t>
  </si>
  <si>
    <t>Andere</t>
  </si>
  <si>
    <t>Uitzendpersoneel</t>
  </si>
  <si>
    <t>Vergoeding voor auteurs- en naburige rechten</t>
  </si>
  <si>
    <t>Niet-zelfstandige (met kunstenaarskaart) - Artikel 1bis</t>
  </si>
  <si>
    <t>PC304 - Podiumkunsten</t>
  </si>
  <si>
    <t>2.D.</t>
  </si>
  <si>
    <t>VIII</t>
  </si>
  <si>
    <t>Categorie 8</t>
  </si>
  <si>
    <t>B2a</t>
  </si>
  <si>
    <t>Vuilnisverbrandingsovens</t>
  </si>
  <si>
    <t>Administratie</t>
  </si>
  <si>
    <t>Geluidsploeg</t>
  </si>
  <si>
    <t>Vrijwilliger</t>
  </si>
  <si>
    <t>Vergoeding voor occasionele prestatie</t>
  </si>
  <si>
    <t>Niet-zelfstandige (met kunstenaarskaart) - Kleine vergoeding voor artistiek werk in opdracht (KVR)</t>
  </si>
  <si>
    <t>PC329.01 - Cultuurspreiding</t>
  </si>
  <si>
    <t>2.E.</t>
  </si>
  <si>
    <t>IX</t>
  </si>
  <si>
    <t>Categorie 9</t>
  </si>
  <si>
    <t>A1</t>
  </si>
  <si>
    <t>Stortplaatsen</t>
  </si>
  <si>
    <t>Onbetaald</t>
  </si>
  <si>
    <t>Niet-zelfstandige (met kunstenaarskaart) - Vergoeding voor auteurs- en naburige rechten</t>
  </si>
  <si>
    <t>PC329.01 - Socio-culturele sector</t>
  </si>
  <si>
    <t>2.F.</t>
  </si>
  <si>
    <t>Categorie 10</t>
  </si>
  <si>
    <t>A2</t>
  </si>
  <si>
    <t>Niet-zelfstandige (met kunstenaarskaart) - Onkostenvergoeding</t>
  </si>
  <si>
    <t>PC329.01 - Beroepsopleiding</t>
  </si>
  <si>
    <t>3.A.</t>
  </si>
  <si>
    <t xml:space="preserve">g.g.m.m.i. </t>
  </si>
  <si>
    <t>Technici animatie</t>
  </si>
  <si>
    <t>Niet-zelfstandige (met kunstenaarskaart) - Onbetaald</t>
  </si>
  <si>
    <t>PC329.01 - Erkende integratiecentra</t>
  </si>
  <si>
    <t>3.B.</t>
  </si>
  <si>
    <t>L3</t>
  </si>
  <si>
    <t>Zelfstandige (zonder kunstenaarskaart) - Factuur</t>
  </si>
  <si>
    <t>PC329.01 - Maatschappelijk opbouwwerk</t>
  </si>
  <si>
    <t>3.C.</t>
  </si>
  <si>
    <t>B2b</t>
  </si>
  <si>
    <t>Zelfstandige (zonder kunstenaarskaart) - Vergoedingen voor auteurs- en naburige rechten</t>
  </si>
  <si>
    <t>3.D.</t>
  </si>
  <si>
    <t>MV2</t>
  </si>
  <si>
    <t>Zelfstandige (met kunstenaarskaart) - Factuur</t>
  </si>
  <si>
    <t>3.E.</t>
  </si>
  <si>
    <t>B3</t>
  </si>
  <si>
    <t>Zelfstandige (met kunstenaarskaart) - Kleine vergoeding voor artistiek werk in opdracht (KVR)</t>
  </si>
  <si>
    <t>4.A.</t>
  </si>
  <si>
    <t>Zelfstandige (met kunstenaarskaart) - Vergoedingen voor auteurs- en naburige rechten</t>
  </si>
  <si>
    <t>4.B.</t>
  </si>
  <si>
    <t>Ter beschikking gesteld personeel - Factuur</t>
  </si>
  <si>
    <t>4.C.</t>
  </si>
  <si>
    <t>Uitzendpersoneel - Factuur</t>
  </si>
  <si>
    <t>4.D.</t>
  </si>
  <si>
    <t>Vrijwilliger - Onkostenvergoeding</t>
  </si>
  <si>
    <t>Vrijwilliger - Onbetaald</t>
  </si>
  <si>
    <t>Vrijwilliger - Vrijwilligersvergoeding</t>
  </si>
  <si>
    <t>7.A.</t>
  </si>
  <si>
    <t>7.B.</t>
  </si>
  <si>
    <t>Zelfstandige (zonder kunstenaarskaart) - Vergoeding voor auteurs- en naburige rechten</t>
  </si>
  <si>
    <t>7.C.</t>
  </si>
  <si>
    <t>Zelfstandige (zonder kunstenaarskaart) - Vergoeding voor occasionele prestatie</t>
  </si>
  <si>
    <t>7.D.</t>
  </si>
  <si>
    <t>8.A.</t>
  </si>
  <si>
    <t>8.B.</t>
  </si>
  <si>
    <t>8.B1.</t>
  </si>
  <si>
    <t>8.B2.</t>
  </si>
  <si>
    <t>8.B3.</t>
  </si>
  <si>
    <t>8.B4.</t>
  </si>
  <si>
    <t>8.C.</t>
  </si>
  <si>
    <t>8.D.</t>
  </si>
  <si>
    <t>8.E.</t>
  </si>
  <si>
    <t>10.A</t>
  </si>
  <si>
    <t>10.B</t>
  </si>
  <si>
    <t>10.C</t>
  </si>
  <si>
    <t>10.D</t>
  </si>
  <si>
    <t>10.E</t>
  </si>
  <si>
    <t>10.F</t>
  </si>
  <si>
    <t>Codelijst</t>
  </si>
  <si>
    <t>Fout</t>
  </si>
  <si>
    <t>Fout ingevuld terwijl inactief</t>
  </si>
  <si>
    <t>Relatietype</t>
  </si>
  <si>
    <t>Type werknemer</t>
  </si>
  <si>
    <t>Paritair comité</t>
  </si>
  <si>
    <t>Loongroep volgens paritair comité</t>
  </si>
  <si>
    <t>Functiegroep (volgens paritair comité)</t>
  </si>
  <si>
    <t>Educatief</t>
  </si>
  <si>
    <t>Werkblad 'Werknemers met RSZ':</t>
  </si>
  <si>
    <t>Werknemers met RSZ</t>
  </si>
  <si>
    <t>Inkomsten van de organisatie uit subsidies Circusdecreet</t>
  </si>
  <si>
    <t>Aandeel subsidies Circusdecreet in totale subsidies</t>
  </si>
  <si>
    <t>Maximaal toegestane reserves uit subsidies Circusdecreet</t>
  </si>
  <si>
    <t>Reserve opgebouwd met subsidies Circusdecreet</t>
  </si>
  <si>
    <t>Werkingssubsidie: Circusdecreet²</t>
  </si>
  <si>
    <t>Projectsubsidie: Circusdecreet²</t>
  </si>
  <si>
    <t>Betaalde uitkoopsommen²</t>
  </si>
  <si>
    <t>Bedrijfsvoorheffing podiumkunstenaars²</t>
  </si>
  <si>
    <t>Rechten en royalty's²</t>
  </si>
  <si>
    <t>AY505</t>
  </si>
  <si>
    <t>Activiteiten, acties, vormingen, trainingen, residenties en workshops²</t>
  </si>
  <si>
    <t>Overige aanmaak-, ontwikkelings-, productie- en presentatiekosten van activiteiten²</t>
  </si>
  <si>
    <t>Onderhoud - logistiek</t>
  </si>
  <si>
    <t>Ambtenaar</t>
  </si>
  <si>
    <t>Decor- studioploeg</t>
  </si>
  <si>
    <t>Montageploeg</t>
  </si>
  <si>
    <t>PC329.03</t>
  </si>
  <si>
    <t>Tekstueel</t>
  </si>
  <si>
    <t>&gt;25% van rekening 700</t>
  </si>
  <si>
    <t>&gt;25% van rekening 703</t>
  </si>
  <si>
    <t>Aanpasbaar [NIET DOORVOEREN] [markering: constanten: ijsblauw, variabelen: lavendel]</t>
  </si>
  <si>
    <t>Verplicht en niet ingevuld / inactief</t>
  </si>
  <si>
    <t>Automatisch [DOORVOEREN]</t>
  </si>
  <si>
    <t>Leeg sjabloon - criteria</t>
  </si>
  <si>
    <t>Indien &lt;&gt;0: sjabloon niet ingevuld</t>
  </si>
  <si>
    <t>Fout structuur verticaal [inactief]</t>
  </si>
  <si>
    <t>Terug te vorderen BTW</t>
  </si>
  <si>
    <t>Terug te vorderen belastingen en voorheffingen</t>
  </si>
  <si>
    <t>Te ontvangen subsidies</t>
  </si>
  <si>
    <t>Te innen opbrengsten</t>
  </si>
  <si>
    <t>Niet-rentedragende vorderingen of gekoppeld aan een abnormaal lage rente</t>
  </si>
  <si>
    <t>Diverse vorderingen</t>
  </si>
  <si>
    <t>Dubieuze debiteuren</t>
  </si>
  <si>
    <t>Borgtochten betaald in contanten</t>
  </si>
  <si>
    <t>Geboekte waardeverminderingen (-)</t>
  </si>
  <si>
    <t>Overige bedrijfsopbrengsten (bv. recuperatie van kosten)</t>
  </si>
  <si>
    <t>Activiteiten, acties, kampen, studiedagen, vormingen, trainingen, residenties en workshops²</t>
  </si>
  <si>
    <t>Afschrijvingen en waardeverminderingen op oprichtingskosten, op immateriële en materiële vaste activa</t>
  </si>
  <si>
    <t>9903</t>
  </si>
  <si>
    <t>Werkblad 'Toelichting resultaat':</t>
  </si>
  <si>
    <t>BF157</t>
  </si>
  <si>
    <t>Toelichting resultaat</t>
  </si>
  <si>
    <t>Reserveopbouw uit subsidies van het huidige boekjaar</t>
  </si>
  <si>
    <t>Vlaams Intersectoraal Akkoord (VIA)²</t>
  </si>
  <si>
    <t>TOELICHTING BIJ BALANS</t>
  </si>
  <si>
    <t>Overlopende rekeningen [activa]</t>
  </si>
  <si>
    <t>Overlopende rekeningen [passiva]</t>
  </si>
  <si>
    <t>Te betalen btw</t>
  </si>
  <si>
    <t>Te betalen belastingen en taksen</t>
  </si>
  <si>
    <t>Rijksdienst voor Sociale Zekerheid</t>
  </si>
  <si>
    <t>Bezoldigingen</t>
  </si>
  <si>
    <t>Vakantiegeld</t>
  </si>
  <si>
    <t>Geraamd bedrag der belastingschulden</t>
  </si>
  <si>
    <t>Ingehouden voorheffingen</t>
  </si>
  <si>
    <t>Andere sociale schulden</t>
  </si>
  <si>
    <t>Sociale Maribel²</t>
  </si>
  <si>
    <t>Derde Arbeidscircuit (DAC)²</t>
  </si>
  <si>
    <t>Toelichting balans</t>
  </si>
  <si>
    <t>Werkblad 'Toelichting balans':</t>
  </si>
  <si>
    <t>5. Resultaatsverwerking en reserveopbouw</t>
  </si>
  <si>
    <t>6. Begroting</t>
  </si>
  <si>
    <t>7. Werknemers met RSZ-bijdrage</t>
  </si>
  <si>
    <t>8. Samenvatting</t>
  </si>
  <si>
    <t>2. Toelichting bij balans</t>
  </si>
  <si>
    <t>N52</t>
  </si>
  <si>
    <t>M16</t>
  </si>
  <si>
    <t>Resultatenrekening</t>
  </si>
  <si>
    <t>AD14</t>
  </si>
  <si>
    <t>Waardeverminderingen op voorraden, op bestellingen in uitvoering en op handelsvorderingen: toevoegingen (terugnemingen) (+)/(-)</t>
  </si>
  <si>
    <t>AF20</t>
  </si>
  <si>
    <t>Inkomsten van de organisatie uit subsidies waarvoor reserves mogen opgebouwd</t>
  </si>
  <si>
    <t>Geschatte reserveopbouw uit subsidies</t>
  </si>
  <si>
    <t>Financiële structuur van de werking:</t>
  </si>
  <si>
    <t>Overige gefedereerde entiteiten²</t>
  </si>
  <si>
    <t>Aanmaak-, ontwikkelings-, productie- en presentatiekosten van activiteiten²</t>
  </si>
  <si>
    <t>Aanpasbaar [niet doorvoeren!] [cellen met inhoud zijn gekleurd]</t>
  </si>
  <si>
    <t>K [foutmelding rechtstreeks in kolom M]</t>
  </si>
  <si>
    <t>Leeg verplicht</t>
  </si>
  <si>
    <t>BH157</t>
  </si>
  <si>
    <t>BD101</t>
  </si>
  <si>
    <t>Volgnr.</t>
  </si>
  <si>
    <t>Productie</t>
  </si>
  <si>
    <t>circws_verantw_2024_v1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</si>
</sst>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0.00\ &quot;€&quot;"/>
    <numFmt numFmtId="165" formatCode="#,##0.00;\(#,##0.00\);#,##0.00;@"/>
    <numFmt numFmtId="166" formatCode="#,##0.00;\(#,##0.00\);;@"/>
    <numFmt numFmtId="167" formatCode="000"/>
    <numFmt numFmtId="168" formatCode="0_ ;\-0\ "/>
    <numFmt numFmtId="169" formatCode="###\-##\-####\-###\-#"/>
  </numFmts>
  <fonts count="47" x14ac:knownFonts="1">
    <font>
      <sz val="11"/>
      <color theme="1"/>
      <name val="Calibri"/>
      <family val="2"/>
      <scheme val="minor"/>
    </font>
    <font>
      <sz val="10"/>
      <color theme="1"/>
      <name val="Calibri"/>
      <family val="2"/>
      <scheme val="minor"/>
    </font>
    <font>
      <sz val="10"/>
      <color theme="1"/>
      <name val="Calibri"/>
      <family val="2"/>
      <scheme val="minor"/>
    </font>
    <font>
      <sz val="10"/>
      <color theme="1"/>
      <name val="Calibri"/>
      <family val="2"/>
      <scheme val="minor"/>
    </font>
    <font>
      <sz val="10"/>
      <color theme="1"/>
      <name val="Calibri"/>
      <family val="2"/>
      <scheme val="minor"/>
    </font>
    <font>
      <b/>
      <sz val="11"/>
      <color theme="0"/>
      <name val="Calibri"/>
      <family val="2"/>
      <scheme val="minor"/>
    </font>
    <font>
      <b/>
      <sz val="11"/>
      <color theme="1"/>
      <name val="Calibri"/>
      <family val="2"/>
      <scheme val="minor"/>
    </font>
    <font>
      <b/>
      <sz val="12"/>
      <color theme="1"/>
      <name val="Calibri"/>
      <family val="2"/>
      <scheme val="minor"/>
    </font>
    <font>
      <sz val="16"/>
      <color theme="1"/>
      <name val="Calibri"/>
      <family val="2"/>
      <scheme val="minor"/>
    </font>
    <font>
      <b/>
      <sz val="16"/>
      <color theme="0"/>
      <name val="Calibri"/>
      <family val="2"/>
      <scheme val="minor"/>
    </font>
    <font>
      <b/>
      <sz val="16"/>
      <color theme="1"/>
      <name val="Calibri"/>
      <family val="2"/>
      <scheme val="minor"/>
    </font>
    <font>
      <b/>
      <sz val="11"/>
      <color theme="8"/>
      <name val="Calibri"/>
      <family val="2"/>
      <scheme val="minor"/>
    </font>
    <font>
      <sz val="11"/>
      <name val="Calibri"/>
      <family val="2"/>
      <scheme val="minor"/>
    </font>
    <font>
      <u/>
      <sz val="11"/>
      <color theme="10"/>
      <name val="Calibri"/>
      <family val="2"/>
      <scheme val="minor"/>
    </font>
    <font>
      <b/>
      <u/>
      <sz val="11"/>
      <color theme="10"/>
      <name val="Calibri"/>
      <family val="2"/>
      <scheme val="minor"/>
    </font>
    <font>
      <sz val="10"/>
      <color theme="1"/>
      <name val="Calibri"/>
      <family val="2"/>
      <scheme val="minor"/>
    </font>
    <font>
      <sz val="12"/>
      <color theme="1"/>
      <name val="Calibri"/>
      <family val="2"/>
      <scheme val="minor"/>
    </font>
    <font>
      <b/>
      <sz val="11"/>
      <color theme="9"/>
      <name val="Calibri"/>
      <family val="2"/>
      <scheme val="minor"/>
    </font>
    <font>
      <b/>
      <i/>
      <sz val="11"/>
      <color theme="0"/>
      <name val="Calibri"/>
      <family val="2"/>
      <scheme val="minor"/>
    </font>
    <font>
      <b/>
      <sz val="11"/>
      <name val="Calibri"/>
      <family val="2"/>
      <scheme val="minor"/>
    </font>
    <font>
      <sz val="11"/>
      <color rgb="FF000000"/>
      <name val="Calibri"/>
      <family val="2"/>
    </font>
    <font>
      <sz val="8"/>
      <name val="Calibri"/>
      <family val="2"/>
      <scheme val="minor"/>
    </font>
    <font>
      <b/>
      <sz val="10"/>
      <color theme="0"/>
      <name val="Calibri"/>
      <family val="2"/>
      <scheme val="minor"/>
    </font>
    <font>
      <b/>
      <sz val="9"/>
      <color theme="0"/>
      <name val="Calibri"/>
      <family val="2"/>
      <scheme val="minor"/>
    </font>
    <font>
      <b/>
      <sz val="11"/>
      <color theme="4" tint="-0.499984740745262"/>
      <name val="Calibri"/>
      <family val="2"/>
      <scheme val="minor"/>
    </font>
    <font>
      <b/>
      <sz val="10"/>
      <color theme="1"/>
      <name val="Calibri"/>
      <family val="2"/>
      <scheme val="minor"/>
    </font>
    <font>
      <sz val="10"/>
      <name val="Calibri"/>
      <family val="2"/>
      <scheme val="minor"/>
    </font>
    <font>
      <b/>
      <sz val="11"/>
      <color theme="8" tint="-0.249977111117893"/>
      <name val="Calibri"/>
      <family val="2"/>
      <scheme val="minor"/>
    </font>
    <font>
      <sz val="9"/>
      <color theme="1"/>
      <name val="Calibri"/>
      <family val="2"/>
      <scheme val="minor"/>
    </font>
    <font>
      <sz val="12"/>
      <color theme="0"/>
      <name val="Calibri"/>
      <family val="2"/>
      <scheme val="minor"/>
    </font>
    <font>
      <b/>
      <u/>
      <sz val="10"/>
      <color theme="10"/>
      <name val="Calibri"/>
      <family val="2"/>
      <scheme val="minor"/>
    </font>
    <font>
      <sz val="9"/>
      <name val="Calibri"/>
      <family val="2"/>
      <scheme val="minor"/>
    </font>
    <font>
      <b/>
      <sz val="9"/>
      <color theme="1"/>
      <name val="Calibri"/>
      <family val="2"/>
      <scheme val="minor"/>
    </font>
    <font>
      <sz val="16"/>
      <color theme="4" tint="-0.499984740745262"/>
      <name val="Calibri Light"/>
      <family val="2"/>
      <scheme val="major"/>
    </font>
    <font>
      <sz val="16"/>
      <color theme="0"/>
      <name val="Calibri Light"/>
      <family val="2"/>
      <scheme val="major"/>
    </font>
    <font>
      <sz val="20"/>
      <color theme="1"/>
      <name val="Calibri"/>
      <family val="2"/>
      <scheme val="minor"/>
    </font>
    <font>
      <b/>
      <sz val="10"/>
      <color theme="8" tint="-0.249977111117893"/>
      <name val="Calibri"/>
      <family val="2"/>
      <scheme val="minor"/>
    </font>
    <font>
      <b/>
      <sz val="10"/>
      <name val="Calibri"/>
      <family val="2"/>
      <scheme val="minor"/>
    </font>
    <font>
      <b/>
      <sz val="10"/>
      <color theme="9" tint="-0.249977111117893"/>
      <name val="Calibri"/>
      <family val="2"/>
      <scheme val="minor"/>
    </font>
    <font>
      <sz val="11"/>
      <color theme="0"/>
      <name val="Calibri"/>
      <family val="2"/>
      <scheme val="minor"/>
    </font>
    <font>
      <b/>
      <sz val="11"/>
      <color theme="4"/>
      <name val="Calibri"/>
      <family val="2"/>
      <scheme val="minor"/>
    </font>
    <font>
      <b/>
      <u/>
      <sz val="11"/>
      <color theme="4"/>
      <name val="Calibri"/>
      <family val="2"/>
      <scheme val="minor"/>
    </font>
    <font>
      <sz val="11"/>
      <color theme="4"/>
      <name val="Calibri"/>
      <family val="2"/>
      <scheme val="minor"/>
    </font>
    <font>
      <b/>
      <sz val="10"/>
      <color theme="4" tint="-0.499984740745262"/>
      <name val="Calibri Light"/>
      <family val="2"/>
      <scheme val="major"/>
    </font>
    <font>
      <b/>
      <sz val="10"/>
      <color theme="1"/>
      <name val="Calibri Light"/>
      <family val="2"/>
      <scheme val="major"/>
    </font>
    <font>
      <b/>
      <sz val="11"/>
      <color theme="4" tint="-0.249977111117893"/>
      <name val="Calibri"/>
      <family val="2"/>
      <scheme val="minor"/>
    </font>
    <font>
      <sz val="9"/>
      <color indexed="81"/>
      <name val="Tahoma"/>
      <family val="2"/>
    </font>
  </fonts>
  <fills count="11">
    <fill>
      <patternFill patternType="none"/>
    </fill>
    <fill>
      <patternFill patternType="gray125"/>
    </fill>
    <fill>
      <patternFill patternType="solid">
        <fgColor theme="4" tint="-0.499984740745262"/>
        <bgColor indexed="64"/>
      </patternFill>
    </fill>
    <fill>
      <patternFill patternType="solid">
        <fgColor theme="4" tint="0.79998168889431442"/>
        <bgColor indexed="64"/>
      </patternFill>
    </fill>
    <fill>
      <patternFill patternType="solid">
        <fgColor theme="9"/>
        <bgColor indexed="64"/>
      </patternFill>
    </fill>
    <fill>
      <patternFill patternType="solid">
        <fgColor theme="8"/>
        <bgColor indexed="64"/>
      </patternFill>
    </fill>
    <fill>
      <patternFill patternType="solid">
        <fgColor theme="4"/>
        <bgColor indexed="64"/>
      </patternFill>
    </fill>
    <fill>
      <patternFill patternType="solid">
        <fgColor theme="3" tint="0.79998168889431442"/>
        <bgColor indexed="64"/>
      </patternFill>
    </fill>
    <fill>
      <patternFill patternType="solid">
        <fgColor theme="4" tint="0.39997558519241921"/>
        <bgColor indexed="64"/>
      </patternFill>
    </fill>
    <fill>
      <patternFill patternType="solid">
        <fgColor theme="9" tint="0.79998168889431442"/>
        <bgColor indexed="64"/>
      </patternFill>
    </fill>
    <fill>
      <patternFill patternType="gray0625">
        <bgColor theme="4" tint="0.79992065187536243"/>
      </patternFill>
    </fill>
  </fills>
  <borders count="27">
    <border>
      <left/>
      <right/>
      <top/>
      <bottom/>
      <diagonal/>
    </border>
    <border>
      <left style="thin">
        <color theme="8"/>
      </left>
      <right style="thin">
        <color theme="8"/>
      </right>
      <top style="thin">
        <color theme="8"/>
      </top>
      <bottom style="thin">
        <color theme="8"/>
      </bottom>
      <diagonal/>
    </border>
    <border>
      <left style="thin">
        <color auto="1"/>
      </left>
      <right style="thin">
        <color auto="1"/>
      </right>
      <top style="thin">
        <color auto="1"/>
      </top>
      <bottom style="thin">
        <color auto="1"/>
      </bottom>
      <diagonal/>
    </border>
    <border>
      <left style="thin">
        <color theme="4"/>
      </left>
      <right style="thin">
        <color theme="4"/>
      </right>
      <top style="thin">
        <color theme="4"/>
      </top>
      <bottom style="thin">
        <color theme="4"/>
      </bottom>
      <diagonal/>
    </border>
    <border>
      <left/>
      <right style="thin">
        <color theme="4"/>
      </right>
      <top style="thin">
        <color theme="4"/>
      </top>
      <bottom style="thin">
        <color theme="4"/>
      </bottom>
      <diagonal/>
    </border>
    <border>
      <left style="thin">
        <color theme="4"/>
      </left>
      <right style="thin">
        <color theme="4"/>
      </right>
      <top style="thin">
        <color theme="4"/>
      </top>
      <bottom/>
      <diagonal/>
    </border>
    <border>
      <left/>
      <right style="thin">
        <color theme="4"/>
      </right>
      <top/>
      <bottom/>
      <diagonal/>
    </border>
    <border>
      <left style="thin">
        <color theme="4"/>
      </left>
      <right/>
      <top/>
      <bottom/>
      <diagonal/>
    </border>
    <border>
      <left/>
      <right style="thin">
        <color auto="1"/>
      </right>
      <top/>
      <bottom/>
      <diagonal/>
    </border>
    <border>
      <left style="thin">
        <color auto="1"/>
      </left>
      <right style="thin">
        <color auto="1"/>
      </right>
      <top/>
      <bottom style="thin">
        <color auto="1"/>
      </bottom>
      <diagonal/>
    </border>
    <border>
      <left style="thin">
        <color indexed="64"/>
      </left>
      <right/>
      <top/>
      <bottom/>
      <diagonal/>
    </border>
    <border>
      <left/>
      <right style="thin">
        <color theme="4"/>
      </right>
      <top style="thin">
        <color theme="0"/>
      </top>
      <bottom/>
      <diagonal/>
    </border>
    <border>
      <left/>
      <right style="thin">
        <color auto="1"/>
      </right>
      <top style="thin">
        <color theme="0"/>
      </top>
      <bottom/>
      <diagonal/>
    </border>
    <border>
      <left/>
      <right/>
      <top style="thin">
        <color theme="4"/>
      </top>
      <bottom style="thin">
        <color theme="4"/>
      </bottom>
      <diagonal/>
    </border>
    <border>
      <left style="medium">
        <color theme="4" tint="-0.499984740745262"/>
      </left>
      <right/>
      <top/>
      <bottom/>
      <diagonal/>
    </border>
    <border>
      <left/>
      <right/>
      <top style="thin">
        <color theme="0"/>
      </top>
      <bottom/>
      <diagonal/>
    </border>
    <border>
      <left style="dotted">
        <color auto="1"/>
      </left>
      <right/>
      <top/>
      <bottom/>
      <diagonal/>
    </border>
    <border>
      <left style="dotted">
        <color auto="1"/>
      </left>
      <right/>
      <top/>
      <bottom style="dotted">
        <color auto="1"/>
      </bottom>
      <diagonal/>
    </border>
    <border>
      <left/>
      <right/>
      <top/>
      <bottom style="dotted">
        <color auto="1"/>
      </bottom>
      <diagonal/>
    </border>
    <border>
      <left style="hair">
        <color auto="1"/>
      </left>
      <right/>
      <top/>
      <bottom/>
      <diagonal/>
    </border>
    <border>
      <left style="hair">
        <color indexed="64"/>
      </left>
      <right style="thin">
        <color indexed="64"/>
      </right>
      <top/>
      <bottom/>
      <diagonal/>
    </border>
    <border>
      <left style="hair">
        <color indexed="64"/>
      </left>
      <right style="hair">
        <color indexed="64"/>
      </right>
      <top/>
      <bottom/>
      <diagonal/>
    </border>
    <border>
      <left style="thin">
        <color indexed="64"/>
      </left>
      <right style="thin">
        <color indexed="64"/>
      </right>
      <top/>
      <bottom/>
      <diagonal/>
    </border>
    <border>
      <left style="medium">
        <color indexed="64"/>
      </left>
      <right/>
      <top/>
      <bottom/>
      <diagonal/>
    </border>
    <border>
      <left/>
      <right/>
      <top style="thin">
        <color theme="4" tint="-0.499984740745262"/>
      </top>
      <bottom style="thin">
        <color theme="4" tint="-0.499984740745262"/>
      </bottom>
      <diagonal/>
    </border>
    <border>
      <left style="thin">
        <color theme="4" tint="-0.499984740745262"/>
      </left>
      <right/>
      <top style="thin">
        <color theme="4" tint="-0.499984740745262"/>
      </top>
      <bottom style="thin">
        <color theme="4" tint="-0.499984740745262"/>
      </bottom>
      <diagonal/>
    </border>
    <border>
      <left/>
      <right style="thin">
        <color theme="4" tint="-0.499984740745262"/>
      </right>
      <top style="thin">
        <color theme="4" tint="-0.499984740745262"/>
      </top>
      <bottom style="thin">
        <color theme="4" tint="-0.499984740745262"/>
      </bottom>
      <diagonal/>
    </border>
  </borders>
  <cellStyleXfs count="4">
    <xf numFmtId="0" fontId="0" fillId="0" borderId="0"/>
    <xf numFmtId="0" fontId="13" fillId="0" borderId="0" applyNumberFormat="0" applyFill="0" applyBorder="0" applyAlignment="0" applyProtection="0"/>
    <xf numFmtId="0" fontId="20" fillId="0" borderId="0"/>
    <xf numFmtId="0" fontId="20" fillId="0" borderId="0"/>
  </cellStyleXfs>
  <cellXfs count="292">
    <xf numFmtId="0" fontId="0" fillId="0" borderId="0" xfId="0"/>
    <xf numFmtId="0" fontId="6" fillId="0" borderId="0" xfId="0" applyFont="1"/>
    <xf numFmtId="0" fontId="8" fillId="0" borderId="0" xfId="0" applyFont="1" applyAlignment="1">
      <alignment horizontal="left"/>
    </xf>
    <xf numFmtId="0" fontId="7" fillId="0" borderId="0" xfId="0" applyFont="1" applyAlignment="1">
      <alignment horizontal="left"/>
    </xf>
    <xf numFmtId="0" fontId="6" fillId="0" borderId="0" xfId="0" applyFont="1" applyAlignment="1">
      <alignment horizontal="left"/>
    </xf>
    <xf numFmtId="0" fontId="11" fillId="0" borderId="0" xfId="0" applyFont="1"/>
    <xf numFmtId="0" fontId="0" fillId="0" borderId="0" xfId="0" applyAlignment="1">
      <alignment vertical="center"/>
    </xf>
    <xf numFmtId="0" fontId="18" fillId="6" borderId="6" xfId="0" applyFont="1" applyFill="1" applyBorder="1" applyAlignment="1">
      <alignment horizontal="center" vertical="center"/>
    </xf>
    <xf numFmtId="0" fontId="0" fillId="8" borderId="3" xfId="0" applyFill="1" applyBorder="1" applyAlignment="1">
      <alignment horizontal="center" vertical="center"/>
    </xf>
    <xf numFmtId="0" fontId="0" fillId="0" borderId="2" xfId="0" applyBorder="1" applyAlignment="1" applyProtection="1">
      <alignment horizontal="center" vertical="center"/>
      <protection locked="0"/>
    </xf>
    <xf numFmtId="0" fontId="0" fillId="3" borderId="4" xfId="0" applyFill="1" applyBorder="1" applyAlignment="1">
      <alignment horizontal="center" vertical="center"/>
    </xf>
    <xf numFmtId="0" fontId="0" fillId="3" borderId="3" xfId="0" applyFill="1" applyBorder="1" applyAlignment="1">
      <alignment horizontal="center" vertical="center"/>
    </xf>
    <xf numFmtId="49" fontId="0" fillId="0" borderId="2" xfId="0" applyNumberFormat="1" applyBorder="1" applyAlignment="1" applyProtection="1">
      <alignment horizontal="center" vertical="center"/>
      <protection locked="0"/>
    </xf>
    <xf numFmtId="49" fontId="0" fillId="0" borderId="9" xfId="0" applyNumberFormat="1" applyBorder="1" applyAlignment="1" applyProtection="1">
      <alignment horizontal="center" vertical="center"/>
      <protection locked="0"/>
    </xf>
    <xf numFmtId="0" fontId="18" fillId="6" borderId="7" xfId="0" applyFont="1" applyFill="1" applyBorder="1" applyAlignment="1">
      <alignment horizontal="center" vertical="center"/>
    </xf>
    <xf numFmtId="0" fontId="18" fillId="6" borderId="5" xfId="0" applyFont="1" applyFill="1" applyBorder="1" applyAlignment="1">
      <alignment horizontal="center" vertical="center"/>
    </xf>
    <xf numFmtId="0" fontId="18" fillId="6" borderId="8" xfId="0" applyFont="1" applyFill="1" applyBorder="1" applyAlignment="1">
      <alignment horizontal="right" vertical="center"/>
    </xf>
    <xf numFmtId="0" fontId="18" fillId="6" borderId="11" xfId="0" applyFont="1" applyFill="1" applyBorder="1" applyAlignment="1">
      <alignment horizontal="center" vertical="center"/>
    </xf>
    <xf numFmtId="0" fontId="18" fillId="6" borderId="12" xfId="0" applyFont="1" applyFill="1" applyBorder="1" applyAlignment="1">
      <alignment horizontal="center" vertical="center"/>
    </xf>
    <xf numFmtId="0" fontId="0" fillId="7" borderId="10" xfId="0" applyFill="1" applyBorder="1" applyAlignment="1">
      <alignment horizontal="center" vertical="center"/>
    </xf>
    <xf numFmtId="0" fontId="0" fillId="7" borderId="0" xfId="0" applyFill="1" applyAlignment="1">
      <alignment vertical="center"/>
    </xf>
    <xf numFmtId="0" fontId="0" fillId="7" borderId="13" xfId="0" applyFill="1" applyBorder="1" applyAlignment="1">
      <alignment vertical="center"/>
    </xf>
    <xf numFmtId="0" fontId="0" fillId="7" borderId="4" xfId="0" applyFill="1" applyBorder="1" applyAlignment="1">
      <alignment vertical="center"/>
    </xf>
    <xf numFmtId="0" fontId="0" fillId="0" borderId="0" xfId="0" applyProtection="1">
      <protection locked="0"/>
    </xf>
    <xf numFmtId="0" fontId="17" fillId="0" borderId="0" xfId="0" applyFont="1" applyAlignment="1">
      <alignment horizontal="left"/>
    </xf>
    <xf numFmtId="0" fontId="15" fillId="0" borderId="0" xfId="0" applyFont="1"/>
    <xf numFmtId="0" fontId="0" fillId="2" borderId="0" xfId="0" applyFill="1"/>
    <xf numFmtId="0" fontId="15" fillId="0" borderId="0" xfId="0" applyFont="1" applyAlignment="1">
      <alignment vertical="center"/>
    </xf>
    <xf numFmtId="0" fontId="25" fillId="0" borderId="0" xfId="0" applyFont="1" applyAlignment="1">
      <alignment vertical="center"/>
    </xf>
    <xf numFmtId="0" fontId="12" fillId="0" borderId="0" xfId="0" applyFont="1"/>
    <xf numFmtId="0" fontId="26" fillId="0" borderId="0" xfId="0" applyFont="1" applyAlignment="1">
      <alignment vertical="center"/>
    </xf>
    <xf numFmtId="0" fontId="15" fillId="0" borderId="0" xfId="0" applyFont="1" applyAlignment="1">
      <alignment vertical="top"/>
    </xf>
    <xf numFmtId="0" fontId="15" fillId="2" borderId="0" xfId="0" applyFont="1" applyFill="1"/>
    <xf numFmtId="0" fontId="27" fillId="0" borderId="0" xfId="0" applyFont="1" applyAlignment="1">
      <alignment horizontal="center"/>
    </xf>
    <xf numFmtId="0" fontId="10" fillId="0" borderId="0" xfId="0" applyFont="1" applyAlignment="1">
      <alignment horizontal="left"/>
    </xf>
    <xf numFmtId="0" fontId="5" fillId="2" borderId="0" xfId="0" applyFont="1" applyFill="1"/>
    <xf numFmtId="0" fontId="19" fillId="0" borderId="0" xfId="0" applyFont="1"/>
    <xf numFmtId="0" fontId="12" fillId="0" borderId="16" xfId="0" applyFont="1" applyBorder="1"/>
    <xf numFmtId="0" fontId="12" fillId="0" borderId="16" xfId="0" applyFont="1" applyBorder="1" applyAlignment="1">
      <alignment horizontal="left" indent="1"/>
    </xf>
    <xf numFmtId="0" fontId="19" fillId="0" borderId="0" xfId="0" applyFont="1" applyAlignment="1">
      <alignment horizontal="left"/>
    </xf>
    <xf numFmtId="0" fontId="15" fillId="0" borderId="0" xfId="0" applyFont="1" applyProtection="1">
      <protection locked="0"/>
    </xf>
    <xf numFmtId="0" fontId="30" fillId="0" borderId="0" xfId="1" applyFont="1" applyAlignment="1"/>
    <xf numFmtId="0" fontId="15" fillId="2" borderId="0" xfId="0" applyFont="1" applyFill="1" applyAlignment="1">
      <alignment horizontal="left"/>
    </xf>
    <xf numFmtId="0" fontId="15" fillId="0" borderId="0" xfId="0" applyFont="1" applyAlignment="1">
      <alignment horizontal="left"/>
    </xf>
    <xf numFmtId="0" fontId="25" fillId="0" borderId="0" xfId="0" applyFont="1" applyAlignment="1">
      <alignment horizontal="left"/>
    </xf>
    <xf numFmtId="0" fontId="28" fillId="0" borderId="0" xfId="0" applyFont="1" applyAlignment="1">
      <alignment vertical="center"/>
    </xf>
    <xf numFmtId="164" fontId="28" fillId="0" borderId="0" xfId="0" applyNumberFormat="1" applyFont="1" applyAlignment="1">
      <alignment vertical="center"/>
    </xf>
    <xf numFmtId="0" fontId="31" fillId="0" borderId="0" xfId="0" applyFont="1" applyAlignment="1">
      <alignment horizontal="left" vertical="center"/>
    </xf>
    <xf numFmtId="0" fontId="27" fillId="0" borderId="0" xfId="0" applyFont="1" applyAlignment="1">
      <alignment vertical="top"/>
    </xf>
    <xf numFmtId="0" fontId="5" fillId="0" borderId="0" xfId="0" applyFont="1"/>
    <xf numFmtId="0" fontId="33" fillId="0" borderId="0" xfId="0" applyFont="1" applyAlignment="1">
      <alignment vertical="center"/>
    </xf>
    <xf numFmtId="0" fontId="9" fillId="0" borderId="0" xfId="0" applyFont="1" applyAlignment="1">
      <alignment vertical="center"/>
    </xf>
    <xf numFmtId="0" fontId="34" fillId="0" borderId="0" xfId="0" applyFont="1" applyAlignment="1">
      <alignment vertical="center"/>
    </xf>
    <xf numFmtId="0" fontId="0" fillId="2" borderId="0" xfId="0" applyFill="1" applyAlignment="1">
      <alignment vertical="top" wrapText="1"/>
    </xf>
    <xf numFmtId="0" fontId="27" fillId="2" borderId="0" xfId="0" applyFont="1" applyFill="1" applyAlignment="1">
      <alignment vertical="top"/>
    </xf>
    <xf numFmtId="0" fontId="0" fillId="0" borderId="0" xfId="0" applyAlignment="1">
      <alignment vertical="top" wrapText="1"/>
    </xf>
    <xf numFmtId="0" fontId="24" fillId="0" borderId="0" xfId="0" applyFont="1" applyAlignment="1">
      <alignment horizontal="left"/>
    </xf>
    <xf numFmtId="0" fontId="19" fillId="0" borderId="0" xfId="0" applyFont="1" applyAlignment="1">
      <alignment horizontal="center"/>
    </xf>
    <xf numFmtId="0" fontId="12" fillId="0" borderId="17" xfId="0" applyFont="1" applyBorder="1"/>
    <xf numFmtId="0" fontId="36" fillId="0" borderId="0" xfId="0" applyFont="1" applyAlignment="1">
      <alignment horizontal="right"/>
    </xf>
    <xf numFmtId="0" fontId="15" fillId="0" borderId="0" xfId="0" applyFont="1" applyAlignment="1">
      <alignment horizontal="left" indent="1"/>
    </xf>
    <xf numFmtId="0" fontId="36" fillId="0" borderId="0" xfId="0" applyFont="1" applyAlignment="1">
      <alignment horizontal="left"/>
    </xf>
    <xf numFmtId="0" fontId="0" fillId="9" borderId="1" xfId="0" applyFill="1" applyBorder="1" applyAlignment="1">
      <alignment vertical="center"/>
    </xf>
    <xf numFmtId="0" fontId="0" fillId="0" borderId="0" xfId="0" applyAlignment="1">
      <alignment horizontal="left" indent="1"/>
    </xf>
    <xf numFmtId="0" fontId="0" fillId="5" borderId="0" xfId="0" applyFill="1"/>
    <xf numFmtId="0" fontId="0" fillId="4" borderId="0" xfId="0" applyFill="1"/>
    <xf numFmtId="0" fontId="0" fillId="0" borderId="18" xfId="0" applyBorder="1"/>
    <xf numFmtId="0" fontId="0" fillId="0" borderId="18" xfId="0" applyBorder="1" applyAlignment="1">
      <alignment horizontal="left" indent="1"/>
    </xf>
    <xf numFmtId="0" fontId="0" fillId="0" borderId="17" xfId="0" applyBorder="1"/>
    <xf numFmtId="0" fontId="38" fillId="0" borderId="0" xfId="0" applyFont="1" applyAlignment="1">
      <alignment horizontal="left"/>
    </xf>
    <xf numFmtId="49" fontId="0" fillId="0" borderId="2" xfId="0" applyNumberFormat="1" applyBorder="1" applyAlignment="1">
      <alignment horizontal="center" vertical="center"/>
    </xf>
    <xf numFmtId="14" fontId="0" fillId="0" borderId="2" xfId="0" applyNumberFormat="1" applyBorder="1" applyAlignment="1">
      <alignment horizontal="center" vertical="center"/>
    </xf>
    <xf numFmtId="0" fontId="18" fillId="6" borderId="0" xfId="0" applyFont="1" applyFill="1" applyAlignment="1">
      <alignment horizontal="right" vertical="center"/>
    </xf>
    <xf numFmtId="0" fontId="0" fillId="0" borderId="2" xfId="0" applyBorder="1" applyAlignment="1">
      <alignment horizontal="center" vertical="center"/>
    </xf>
    <xf numFmtId="0" fontId="23" fillId="2" borderId="0" xfId="0" applyFont="1" applyFill="1" applyAlignment="1">
      <alignment vertical="center"/>
    </xf>
    <xf numFmtId="0" fontId="36" fillId="0" borderId="0" xfId="0" applyFont="1" applyAlignment="1">
      <alignment vertical="center"/>
    </xf>
    <xf numFmtId="0" fontId="0" fillId="0" borderId="10" xfId="0" applyBorder="1"/>
    <xf numFmtId="0" fontId="26" fillId="0" borderId="0" xfId="0" applyFont="1" applyAlignment="1">
      <alignment vertical="top"/>
    </xf>
    <xf numFmtId="164" fontId="28" fillId="0" borderId="10" xfId="0" applyNumberFormat="1" applyFont="1" applyBorder="1" applyAlignment="1">
      <alignment vertical="center"/>
    </xf>
    <xf numFmtId="0" fontId="31" fillId="0" borderId="10" xfId="0" applyFont="1" applyBorder="1" applyAlignment="1">
      <alignment horizontal="left" vertical="center"/>
    </xf>
    <xf numFmtId="0" fontId="26" fillId="0" borderId="10" xfId="0" applyFont="1" applyBorder="1" applyAlignment="1">
      <alignment vertical="center"/>
    </xf>
    <xf numFmtId="0" fontId="31" fillId="0" borderId="19" xfId="0" applyFont="1" applyBorder="1" applyAlignment="1">
      <alignment horizontal="left" vertical="center"/>
    </xf>
    <xf numFmtId="0" fontId="26" fillId="0" borderId="19" xfId="0" applyFont="1" applyBorder="1" applyAlignment="1">
      <alignment vertical="center"/>
    </xf>
    <xf numFmtId="0" fontId="28" fillId="0" borderId="19" xfId="0" applyFont="1" applyBorder="1" applyAlignment="1">
      <alignment vertical="center"/>
    </xf>
    <xf numFmtId="0" fontId="15" fillId="0" borderId="19" xfId="0" applyFont="1" applyBorder="1" applyAlignment="1">
      <alignment vertical="center"/>
    </xf>
    <xf numFmtId="0" fontId="31" fillId="0" borderId="20" xfId="0" applyFont="1" applyBorder="1" applyAlignment="1">
      <alignment horizontal="left" vertical="center"/>
    </xf>
    <xf numFmtId="0" fontId="15" fillId="0" borderId="20" xfId="0" applyFont="1" applyBorder="1" applyAlignment="1">
      <alignment vertical="center"/>
    </xf>
    <xf numFmtId="164" fontId="28" fillId="0" borderId="19" xfId="0" applyNumberFormat="1" applyFont="1" applyBorder="1" applyAlignment="1">
      <alignment vertical="center"/>
    </xf>
    <xf numFmtId="0" fontId="28" fillId="0" borderId="10" xfId="0" applyFont="1" applyBorder="1" applyAlignment="1">
      <alignment vertical="center"/>
    </xf>
    <xf numFmtId="0" fontId="15" fillId="0" borderId="10" xfId="0" applyFont="1" applyBorder="1" applyAlignment="1">
      <alignment vertical="center"/>
    </xf>
    <xf numFmtId="0" fontId="28" fillId="0" borderId="0" xfId="0" applyFont="1" applyAlignment="1">
      <alignment horizontal="left"/>
    </xf>
    <xf numFmtId="0" fontId="15" fillId="0" borderId="10" xfId="0" applyFont="1" applyBorder="1" applyAlignment="1">
      <alignment vertical="top"/>
    </xf>
    <xf numFmtId="166" fontId="36" fillId="0" borderId="0" xfId="0" applyNumberFormat="1" applyFont="1" applyAlignment="1">
      <alignment vertical="top"/>
    </xf>
    <xf numFmtId="0" fontId="15" fillId="0" borderId="0" xfId="0" applyFont="1" applyAlignment="1" applyProtection="1">
      <alignment vertical="top"/>
      <protection locked="0"/>
    </xf>
    <xf numFmtId="0" fontId="15" fillId="2" borderId="0" xfId="0" applyFont="1" applyFill="1" applyAlignment="1">
      <alignment vertical="top"/>
    </xf>
    <xf numFmtId="0" fontId="36" fillId="0" borderId="0" xfId="0" applyFont="1" applyAlignment="1">
      <alignment horizontal="left" vertical="top"/>
    </xf>
    <xf numFmtId="166" fontId="15" fillId="0" borderId="10" xfId="0" applyNumberFormat="1" applyFont="1" applyBorder="1" applyAlignment="1">
      <alignment vertical="top"/>
    </xf>
    <xf numFmtId="0" fontId="39" fillId="0" borderId="0" xfId="0" applyFont="1" applyAlignment="1" applyProtection="1">
      <alignment vertical="top"/>
      <protection hidden="1"/>
    </xf>
    <xf numFmtId="0" fontId="15" fillId="0" borderId="0" xfId="0" applyFont="1" applyAlignment="1">
      <alignment horizontal="right"/>
    </xf>
    <xf numFmtId="164" fontId="15" fillId="0" borderId="0" xfId="0" applyNumberFormat="1" applyFont="1" applyAlignment="1">
      <alignment horizontal="right"/>
    </xf>
    <xf numFmtId="0" fontId="26" fillId="0" borderId="0" xfId="0" applyFont="1"/>
    <xf numFmtId="0" fontId="25" fillId="0" borderId="0" xfId="0" applyFont="1"/>
    <xf numFmtId="0" fontId="22" fillId="0" borderId="0" xfId="0" applyFont="1" applyAlignment="1">
      <alignment horizontal="center" vertical="center"/>
    </xf>
    <xf numFmtId="49" fontId="15" fillId="0" borderId="0" xfId="0" applyNumberFormat="1" applyFont="1" applyAlignment="1">
      <alignment horizontal="left" vertical="top"/>
    </xf>
    <xf numFmtId="0" fontId="15" fillId="0" borderId="10" xfId="0" applyFont="1" applyBorder="1"/>
    <xf numFmtId="0" fontId="26" fillId="0" borderId="10" xfId="0" applyFont="1" applyBorder="1"/>
    <xf numFmtId="0" fontId="23" fillId="2" borderId="0" xfId="0" applyFont="1" applyFill="1" applyAlignment="1">
      <alignment horizontal="left" vertical="center"/>
    </xf>
    <xf numFmtId="0" fontId="23" fillId="2" borderId="0" xfId="0" applyFont="1" applyFill="1" applyAlignment="1">
      <alignment horizontal="center" vertical="center"/>
    </xf>
    <xf numFmtId="0" fontId="28" fillId="0" borderId="21" xfId="0" applyFont="1" applyBorder="1" applyAlignment="1">
      <alignment vertical="center"/>
    </xf>
    <xf numFmtId="0" fontId="32" fillId="2" borderId="0" xfId="0" applyFont="1" applyFill="1" applyAlignment="1">
      <alignment vertical="center"/>
    </xf>
    <xf numFmtId="0" fontId="32" fillId="0" borderId="0" xfId="0" applyFont="1" applyAlignment="1">
      <alignment vertical="center"/>
    </xf>
    <xf numFmtId="0" fontId="26" fillId="0" borderId="0" xfId="0" applyFont="1" applyAlignment="1">
      <alignment horizontal="left" vertical="center"/>
    </xf>
    <xf numFmtId="0" fontId="26" fillId="0" borderId="0" xfId="0" quotePrefix="1" applyFont="1" applyAlignment="1">
      <alignment horizontal="left" vertical="center"/>
    </xf>
    <xf numFmtId="165" fontId="26" fillId="0" borderId="0" xfId="0" applyNumberFormat="1" applyFont="1" applyAlignment="1" applyProtection="1">
      <alignment horizontal="right" vertical="center"/>
      <protection locked="0"/>
    </xf>
    <xf numFmtId="164" fontId="15" fillId="0" borderId="10" xfId="0" applyNumberFormat="1" applyFont="1" applyBorder="1" applyAlignment="1">
      <alignment vertical="center"/>
    </xf>
    <xf numFmtId="164" fontId="15" fillId="0" borderId="0" xfId="0" applyNumberFormat="1" applyFont="1" applyAlignment="1">
      <alignment vertical="center"/>
    </xf>
    <xf numFmtId="164" fontId="15" fillId="0" borderId="21" xfId="0" applyNumberFormat="1" applyFont="1" applyBorder="1" applyAlignment="1">
      <alignment vertical="center"/>
    </xf>
    <xf numFmtId="0" fontId="15" fillId="0" borderId="0" xfId="0" applyFont="1" applyAlignment="1">
      <alignment horizontal="left" vertical="center"/>
    </xf>
    <xf numFmtId="0" fontId="15" fillId="0" borderId="0" xfId="0" quotePrefix="1" applyFont="1" applyAlignment="1">
      <alignment horizontal="left" vertical="center"/>
    </xf>
    <xf numFmtId="165" fontId="15" fillId="0" borderId="0" xfId="0" applyNumberFormat="1" applyFont="1" applyAlignment="1" applyProtection="1">
      <alignment horizontal="right" vertical="center"/>
      <protection locked="0"/>
    </xf>
    <xf numFmtId="165" fontId="15" fillId="0" borderId="0" xfId="0" quotePrefix="1" applyNumberFormat="1" applyFont="1" applyAlignment="1" applyProtection="1">
      <alignment horizontal="right" vertical="center"/>
      <protection locked="0"/>
    </xf>
    <xf numFmtId="0" fontId="15" fillId="1" borderId="0" xfId="0" applyFont="1" applyFill="1"/>
    <xf numFmtId="0" fontId="26" fillId="1" borderId="0" xfId="0" applyFont="1" applyFill="1"/>
    <xf numFmtId="0" fontId="25" fillId="2" borderId="0" xfId="0" applyFont="1" applyFill="1"/>
    <xf numFmtId="49" fontId="15" fillId="0" borderId="0" xfId="0" applyNumberFormat="1" applyFont="1" applyAlignment="1">
      <alignment horizontal="left"/>
    </xf>
    <xf numFmtId="0" fontId="22" fillId="0" borderId="0" xfId="0" applyFont="1" applyAlignment="1">
      <alignment vertical="center"/>
    </xf>
    <xf numFmtId="0" fontId="23" fillId="2" borderId="14" xfId="0" applyFont="1" applyFill="1" applyBorder="1" applyAlignment="1">
      <alignment horizontal="center" vertical="center"/>
    </xf>
    <xf numFmtId="166" fontId="26" fillId="0" borderId="14" xfId="0" applyNumberFormat="1" applyFont="1" applyBorder="1" applyAlignment="1">
      <alignment horizontal="right" vertical="center"/>
    </xf>
    <xf numFmtId="165" fontId="26" fillId="0" borderId="0" xfId="0" applyNumberFormat="1" applyFont="1" applyAlignment="1">
      <alignment horizontal="right" vertical="center"/>
    </xf>
    <xf numFmtId="164" fontId="28" fillId="3" borderId="2" xfId="0" applyNumberFormat="1" applyFont="1" applyFill="1" applyBorder="1" applyAlignment="1">
      <alignment horizontal="center" vertical="center"/>
    </xf>
    <xf numFmtId="0" fontId="28" fillId="3" borderId="0" xfId="0" applyFont="1" applyFill="1" applyAlignment="1">
      <alignment horizontal="center" vertical="center"/>
    </xf>
    <xf numFmtId="164" fontId="28" fillId="10" borderId="0" xfId="0" applyNumberFormat="1" applyFont="1" applyFill="1" applyAlignment="1">
      <alignment horizontal="center" vertical="center"/>
    </xf>
    <xf numFmtId="0" fontId="14" fillId="0" borderId="0" xfId="1" applyFont="1" applyProtection="1">
      <protection locked="0"/>
    </xf>
    <xf numFmtId="0" fontId="24" fillId="0" borderId="0" xfId="0" applyFont="1"/>
    <xf numFmtId="0" fontId="28" fillId="0" borderId="22" xfId="0" applyFont="1" applyBorder="1" applyAlignment="1">
      <alignment vertical="center"/>
    </xf>
    <xf numFmtId="0" fontId="31" fillId="0" borderId="22" xfId="0" applyFont="1" applyBorder="1" applyAlignment="1">
      <alignment horizontal="left" vertical="center"/>
    </xf>
    <xf numFmtId="0" fontId="36" fillId="0" borderId="0" xfId="0" applyFont="1" applyAlignment="1">
      <alignment vertical="top"/>
    </xf>
    <xf numFmtId="0" fontId="33" fillId="0" borderId="0" xfId="0" applyFont="1" applyAlignment="1">
      <alignment horizontal="left" vertical="center"/>
    </xf>
    <xf numFmtId="0" fontId="36" fillId="0" borderId="0" xfId="0" applyFont="1" applyAlignment="1">
      <alignment vertical="center" wrapText="1"/>
    </xf>
    <xf numFmtId="0" fontId="26" fillId="0" borderId="0" xfId="0" applyFont="1" applyAlignment="1">
      <alignment horizontal="right" vertical="center" indent="1"/>
    </xf>
    <xf numFmtId="0" fontId="27" fillId="0" borderId="0" xfId="0" applyFont="1"/>
    <xf numFmtId="0" fontId="37" fillId="0" borderId="0" xfId="0" applyFont="1" applyAlignment="1">
      <alignment horizontal="right" vertical="top"/>
    </xf>
    <xf numFmtId="0" fontId="23" fillId="2" borderId="0" xfId="0" applyFont="1" applyFill="1" applyAlignment="1">
      <alignment vertical="top"/>
    </xf>
    <xf numFmtId="0" fontId="15" fillId="0" borderId="0" xfId="0" applyFont="1" applyAlignment="1">
      <alignment horizontal="left" vertical="top"/>
    </xf>
    <xf numFmtId="0" fontId="15" fillId="0" borderId="0" xfId="0" quotePrefix="1" applyFont="1" applyAlignment="1">
      <alignment horizontal="left" vertical="top"/>
    </xf>
    <xf numFmtId="166" fontId="26" fillId="0" borderId="14" xfId="0" applyNumberFormat="1" applyFont="1" applyBorder="1" applyAlignment="1">
      <alignment horizontal="right" vertical="top"/>
    </xf>
    <xf numFmtId="165" fontId="15" fillId="0" borderId="0" xfId="0" applyNumberFormat="1" applyFont="1" applyAlignment="1" applyProtection="1">
      <alignment horizontal="left" vertical="top" wrapText="1"/>
      <protection locked="0"/>
    </xf>
    <xf numFmtId="0" fontId="15" fillId="1" borderId="0" xfId="0" applyFont="1" applyFill="1" applyAlignment="1">
      <alignment horizontal="right"/>
    </xf>
    <xf numFmtId="165" fontId="36" fillId="0" borderId="0" xfId="0" applyNumberFormat="1" applyFont="1" applyAlignment="1">
      <alignment horizontal="left" vertical="center"/>
    </xf>
    <xf numFmtId="0" fontId="26" fillId="0" borderId="10" xfId="0" applyFont="1" applyBorder="1" applyAlignment="1">
      <alignment horizontal="center" vertical="center"/>
    </xf>
    <xf numFmtId="0" fontId="26" fillId="0" borderId="0" xfId="0" applyFont="1" applyAlignment="1">
      <alignment horizontal="center" vertical="center"/>
    </xf>
    <xf numFmtId="0" fontId="26" fillId="0" borderId="22" xfId="0" applyFont="1" applyBorder="1" applyAlignment="1">
      <alignment horizontal="center" vertical="center"/>
    </xf>
    <xf numFmtId="165" fontId="15" fillId="0" borderId="10" xfId="0" applyNumberFormat="1" applyFont="1" applyBorder="1" applyAlignment="1">
      <alignment vertical="center"/>
    </xf>
    <xf numFmtId="165" fontId="15" fillId="0" borderId="0" xfId="0" applyNumberFormat="1" applyFont="1" applyAlignment="1">
      <alignment vertical="center"/>
    </xf>
    <xf numFmtId="0" fontId="15" fillId="0" borderId="21" xfId="0" applyFont="1" applyBorder="1" applyAlignment="1">
      <alignment vertical="center"/>
    </xf>
    <xf numFmtId="0" fontId="0" fillId="0" borderId="0" xfId="0" applyAlignment="1" applyProtection="1">
      <alignment horizontal="center" vertical="top"/>
      <protection locked="0"/>
    </xf>
    <xf numFmtId="0" fontId="37" fillId="0" borderId="0" xfId="0" applyFont="1"/>
    <xf numFmtId="0" fontId="5" fillId="0" borderId="0" xfId="0" applyFont="1" applyAlignment="1">
      <alignment horizontal="center" vertical="top"/>
    </xf>
    <xf numFmtId="0" fontId="43" fillId="0" borderId="0" xfId="0" applyFont="1" applyAlignment="1">
      <alignment vertical="top"/>
    </xf>
    <xf numFmtId="0" fontId="38" fillId="2" borderId="0" xfId="0" applyFont="1" applyFill="1" applyAlignment="1">
      <alignment vertical="center"/>
    </xf>
    <xf numFmtId="0" fontId="12" fillId="0" borderId="0" xfId="0" applyFont="1" applyAlignment="1">
      <alignment vertical="top"/>
    </xf>
    <xf numFmtId="0" fontId="0" fillId="0" borderId="0" xfId="0" applyAlignment="1">
      <alignment vertical="top"/>
    </xf>
    <xf numFmtId="0" fontId="0" fillId="0" borderId="10" xfId="0" applyBorder="1" applyAlignment="1">
      <alignment vertical="top"/>
    </xf>
    <xf numFmtId="0" fontId="37" fillId="2" borderId="0" xfId="0" applyFont="1" applyFill="1"/>
    <xf numFmtId="167" fontId="15" fillId="0" borderId="0" xfId="0" applyNumberFormat="1" applyFont="1" applyAlignment="1">
      <alignment horizontal="center" vertical="center"/>
    </xf>
    <xf numFmtId="0" fontId="12" fillId="0" borderId="0" xfId="0" applyFont="1" applyAlignment="1">
      <alignment horizontal="left" vertical="center"/>
    </xf>
    <xf numFmtId="0" fontId="0" fillId="0" borderId="0" xfId="0" applyAlignment="1">
      <alignment horizontal="left" vertical="center"/>
    </xf>
    <xf numFmtId="0" fontId="0" fillId="0" borderId="10" xfId="0" applyBorder="1" applyAlignment="1">
      <alignment horizontal="left" vertical="center"/>
    </xf>
    <xf numFmtId="0" fontId="0" fillId="2" borderId="0" xfId="0" applyFill="1" applyAlignment="1">
      <alignment horizontal="center" vertical="top"/>
    </xf>
    <xf numFmtId="0" fontId="12" fillId="2" borderId="0" xfId="0" applyFont="1" applyFill="1"/>
    <xf numFmtId="0" fontId="39" fillId="2" borderId="0" xfId="0" applyFont="1" applyFill="1" applyAlignment="1">
      <alignment horizontal="right"/>
    </xf>
    <xf numFmtId="0" fontId="0" fillId="0" borderId="0" xfId="0" applyAlignment="1">
      <alignment horizontal="center" vertical="top"/>
    </xf>
    <xf numFmtId="0" fontId="27" fillId="0" borderId="0" xfId="0" applyFont="1" applyAlignment="1">
      <alignment horizontal="center" vertical="center"/>
    </xf>
    <xf numFmtId="0" fontId="14" fillId="0" borderId="0" xfId="1" applyFont="1" applyAlignment="1" applyProtection="1">
      <protection locked="0"/>
    </xf>
    <xf numFmtId="49" fontId="0" fillId="0" borderId="0" xfId="0" applyNumberFormat="1"/>
    <xf numFmtId="0" fontId="44" fillId="0" borderId="0" xfId="0" applyFont="1" applyAlignment="1">
      <alignment vertical="top"/>
    </xf>
    <xf numFmtId="1" fontId="15" fillId="0" borderId="0" xfId="0" applyNumberFormat="1" applyFont="1" applyAlignment="1">
      <alignment horizontal="left" vertical="center"/>
    </xf>
    <xf numFmtId="168" fontId="15" fillId="0" borderId="3" xfId="0" applyNumberFormat="1" applyFont="1" applyBorder="1" applyAlignment="1" applyProtection="1">
      <alignment horizontal="left" vertical="center"/>
      <protection locked="0"/>
    </xf>
    <xf numFmtId="14" fontId="15" fillId="0" borderId="3" xfId="0" applyNumberFormat="1" applyFont="1" applyBorder="1" applyAlignment="1" applyProtection="1">
      <alignment horizontal="left" vertical="center"/>
      <protection locked="0"/>
    </xf>
    <xf numFmtId="0" fontId="15" fillId="0" borderId="3" xfId="0" applyFont="1" applyBorder="1" applyAlignment="1" applyProtection="1">
      <alignment horizontal="left" vertical="center"/>
      <protection locked="0"/>
    </xf>
    <xf numFmtId="1" fontId="15" fillId="0" borderId="3" xfId="0" applyNumberFormat="1" applyFont="1" applyBorder="1" applyAlignment="1" applyProtection="1">
      <alignment horizontal="left" vertical="center"/>
      <protection locked="0"/>
    </xf>
    <xf numFmtId="169" fontId="15" fillId="0" borderId="3" xfId="0" applyNumberFormat="1" applyFont="1" applyBorder="1" applyAlignment="1" applyProtection="1">
      <alignment horizontal="left" vertical="center"/>
      <protection locked="0"/>
    </xf>
    <xf numFmtId="4" fontId="15" fillId="0" borderId="3" xfId="0" applyNumberFormat="1" applyFont="1" applyBorder="1" applyAlignment="1" applyProtection="1">
      <alignment horizontal="right" vertical="center"/>
      <protection locked="0"/>
    </xf>
    <xf numFmtId="164" fontId="15" fillId="0" borderId="3" xfId="0" applyNumberFormat="1" applyFont="1" applyBorder="1" applyAlignment="1" applyProtection="1">
      <alignment horizontal="right" vertical="center"/>
      <protection locked="0"/>
    </xf>
    <xf numFmtId="49" fontId="0" fillId="8" borderId="4" xfId="0" applyNumberFormat="1" applyFill="1" applyBorder="1" applyAlignment="1">
      <alignment horizontal="center" vertical="center"/>
    </xf>
    <xf numFmtId="0" fontId="25" fillId="0" borderId="23" xfId="0" applyFont="1" applyBorder="1"/>
    <xf numFmtId="0" fontId="15" fillId="0" borderId="23" xfId="0" applyFont="1" applyBorder="1"/>
    <xf numFmtId="0" fontId="15" fillId="0" borderId="10" xfId="0" applyFont="1" applyBorder="1" applyProtection="1">
      <protection locked="0"/>
    </xf>
    <xf numFmtId="0" fontId="15" fillId="0" borderId="0" xfId="0" applyFont="1" applyAlignment="1">
      <alignment horizontal="center"/>
    </xf>
    <xf numFmtId="0" fontId="28" fillId="0" borderId="23" xfId="0" applyFont="1" applyBorder="1" applyAlignment="1">
      <alignment vertical="center"/>
    </xf>
    <xf numFmtId="0" fontId="15" fillId="0" borderId="23" xfId="0" applyFont="1" applyBorder="1" applyAlignment="1">
      <alignment vertical="center"/>
    </xf>
    <xf numFmtId="0" fontId="28" fillId="0" borderId="16" xfId="0" applyFont="1" applyBorder="1" applyAlignment="1">
      <alignment vertical="center"/>
    </xf>
    <xf numFmtId="165" fontId="26" fillId="0" borderId="14" xfId="0" applyNumberFormat="1" applyFont="1" applyBorder="1" applyAlignment="1">
      <alignment horizontal="right" vertical="center"/>
    </xf>
    <xf numFmtId="0" fontId="45" fillId="0" borderId="0" xfId="0" applyFont="1"/>
    <xf numFmtId="0" fontId="12" fillId="0" borderId="16" xfId="0" applyFont="1" applyBorder="1" applyProtection="1">
      <protection locked="0"/>
    </xf>
    <xf numFmtId="0" fontId="40" fillId="0" borderId="0" xfId="1" applyFont="1" applyAlignment="1" applyProtection="1"/>
    <xf numFmtId="0" fontId="42" fillId="0" borderId="0" xfId="1" applyFont="1" applyAlignment="1" applyProtection="1"/>
    <xf numFmtId="0" fontId="14" fillId="0" borderId="0" xfId="1" applyFont="1" applyAlignment="1" applyProtection="1"/>
    <xf numFmtId="0" fontId="41" fillId="0" borderId="0" xfId="1" applyFont="1" applyAlignment="1" applyProtection="1"/>
    <xf numFmtId="0" fontId="4" fillId="0" borderId="0" xfId="0" applyFont="1" applyAlignment="1" applyProtection="1">
      <alignment vertical="top"/>
      <protection locked="0"/>
    </xf>
    <xf numFmtId="49" fontId="4" fillId="0" borderId="0" xfId="0" applyNumberFormat="1" applyFont="1" applyAlignment="1">
      <alignment horizontal="left"/>
    </xf>
    <xf numFmtId="0" fontId="4" fillId="0" borderId="0" xfId="0" applyFont="1" applyAlignment="1">
      <alignment horizontal="right"/>
    </xf>
    <xf numFmtId="0" fontId="4" fillId="0" borderId="0" xfId="0" applyFont="1"/>
    <xf numFmtId="0" fontId="4" fillId="0" borderId="0" xfId="0" applyFont="1" applyAlignment="1">
      <alignment vertical="top"/>
    </xf>
    <xf numFmtId="49" fontId="4" fillId="0" borderId="0" xfId="0" applyNumberFormat="1" applyFont="1" applyAlignment="1">
      <alignment horizontal="left" vertical="top"/>
    </xf>
    <xf numFmtId="0" fontId="4" fillId="0" borderId="23" xfId="0" applyFont="1" applyBorder="1"/>
    <xf numFmtId="0" fontId="4" fillId="0" borderId="22" xfId="0" applyFont="1" applyBorder="1"/>
    <xf numFmtId="0" fontId="4" fillId="0" borderId="0" xfId="0" applyFont="1" applyAlignment="1">
      <alignment horizontal="left" vertical="top"/>
    </xf>
    <xf numFmtId="0" fontId="4" fillId="0" borderId="0" xfId="0" quotePrefix="1" applyFont="1" applyAlignment="1">
      <alignment horizontal="left" vertical="top"/>
    </xf>
    <xf numFmtId="165" fontId="4" fillId="0" borderId="0" xfId="0" applyNumberFormat="1" applyFont="1" applyAlignment="1" applyProtection="1">
      <alignment horizontal="left" vertical="top" wrapText="1"/>
      <protection locked="0"/>
    </xf>
    <xf numFmtId="0" fontId="4" fillId="0" borderId="23" xfId="0" quotePrefix="1" applyFont="1" applyBorder="1" applyAlignment="1">
      <alignment vertical="top"/>
    </xf>
    <xf numFmtId="0" fontId="4" fillId="0" borderId="23" xfId="0" applyFont="1" applyBorder="1" applyAlignment="1">
      <alignment vertical="top"/>
    </xf>
    <xf numFmtId="0" fontId="4" fillId="0" borderId="22" xfId="0" applyFont="1" applyBorder="1" applyAlignment="1">
      <alignment vertical="top"/>
    </xf>
    <xf numFmtId="166" fontId="4" fillId="0" borderId="0" xfId="0" applyNumberFormat="1" applyFont="1" applyAlignment="1">
      <alignment vertical="top"/>
    </xf>
    <xf numFmtId="0" fontId="4" fillId="2" borderId="0" xfId="0" applyFont="1" applyFill="1" applyAlignment="1">
      <alignment vertical="top"/>
    </xf>
    <xf numFmtId="0" fontId="4" fillId="2" borderId="0" xfId="0" applyFont="1" applyFill="1" applyAlignment="1">
      <alignment horizontal="left"/>
    </xf>
    <xf numFmtId="0" fontId="4" fillId="2" borderId="0" xfId="0" applyFont="1" applyFill="1"/>
    <xf numFmtId="0" fontId="4" fillId="1" borderId="0" xfId="0" applyFont="1" applyFill="1"/>
    <xf numFmtId="0" fontId="4" fillId="1" borderId="0" xfId="0" applyFont="1" applyFill="1" applyAlignment="1">
      <alignment horizontal="right"/>
    </xf>
    <xf numFmtId="0" fontId="4" fillId="0" borderId="0" xfId="0" applyFont="1" applyAlignment="1">
      <alignment horizontal="left"/>
    </xf>
    <xf numFmtId="0" fontId="3" fillId="0" borderId="0" xfId="0" applyFont="1" applyProtection="1">
      <protection locked="0"/>
    </xf>
    <xf numFmtId="0" fontId="3" fillId="0" borderId="0" xfId="0" applyFont="1" applyAlignment="1">
      <alignment horizontal="right"/>
    </xf>
    <xf numFmtId="164" fontId="3" fillId="0" borderId="0" xfId="0" applyNumberFormat="1" applyFont="1" applyAlignment="1">
      <alignment horizontal="right"/>
    </xf>
    <xf numFmtId="0" fontId="3" fillId="0" borderId="0" xfId="0" applyFont="1"/>
    <xf numFmtId="0" fontId="3" fillId="0" borderId="0" xfId="0" applyFont="1" applyAlignment="1">
      <alignment vertical="top"/>
    </xf>
    <xf numFmtId="0" fontId="3" fillId="0" borderId="23" xfId="0" applyFont="1" applyBorder="1"/>
    <xf numFmtId="0" fontId="3" fillId="0" borderId="10" xfId="0" applyFont="1" applyBorder="1"/>
    <xf numFmtId="0" fontId="3" fillId="0" borderId="10" xfId="0" applyFont="1" applyBorder="1" applyAlignment="1">
      <alignment horizontal="center"/>
    </xf>
    <xf numFmtId="0" fontId="3" fillId="0" borderId="0" xfId="0" applyFont="1" applyAlignment="1">
      <alignment vertical="center"/>
    </xf>
    <xf numFmtId="0" fontId="3" fillId="0" borderId="23" xfId="0" applyFont="1" applyBorder="1" applyAlignment="1">
      <alignment vertical="center"/>
    </xf>
    <xf numFmtId="0" fontId="3" fillId="0" borderId="10" xfId="0" applyFont="1" applyBorder="1" applyAlignment="1">
      <alignment vertical="center"/>
    </xf>
    <xf numFmtId="165" fontId="3" fillId="0" borderId="10" xfId="0" applyNumberFormat="1" applyFont="1" applyBorder="1" applyAlignment="1">
      <alignment vertical="center"/>
    </xf>
    <xf numFmtId="165" fontId="3" fillId="0" borderId="0" xfId="0" applyNumberFormat="1" applyFont="1" applyAlignment="1">
      <alignment vertical="center"/>
    </xf>
    <xf numFmtId="0" fontId="3" fillId="0" borderId="19" xfId="0" applyFont="1" applyBorder="1" applyAlignment="1">
      <alignment vertical="center"/>
    </xf>
    <xf numFmtId="0" fontId="3" fillId="0" borderId="16" xfId="0" applyFont="1" applyBorder="1" applyAlignment="1">
      <alignment vertical="center"/>
    </xf>
    <xf numFmtId="0" fontId="3" fillId="0" borderId="21" xfId="0" applyFont="1" applyBorder="1" applyAlignment="1">
      <alignment vertical="center"/>
    </xf>
    <xf numFmtId="0" fontId="3" fillId="0" borderId="20" xfId="0" applyFont="1" applyBorder="1" applyAlignment="1">
      <alignment vertical="center"/>
    </xf>
    <xf numFmtId="164" fontId="3" fillId="0" borderId="10" xfId="0" applyNumberFormat="1" applyFont="1" applyBorder="1" applyAlignment="1">
      <alignment vertical="center"/>
    </xf>
    <xf numFmtId="164" fontId="3" fillId="0" borderId="0" xfId="0" applyNumberFormat="1" applyFont="1" applyAlignment="1">
      <alignment vertical="center"/>
    </xf>
    <xf numFmtId="164" fontId="3" fillId="0" borderId="21" xfId="0" applyNumberFormat="1" applyFont="1" applyBorder="1" applyAlignment="1">
      <alignment vertical="center"/>
    </xf>
    <xf numFmtId="0" fontId="3" fillId="0" borderId="0" xfId="0" applyFont="1" applyAlignment="1">
      <alignment horizontal="left" vertical="center"/>
    </xf>
    <xf numFmtId="0" fontId="3" fillId="0" borderId="0" xfId="0" quotePrefix="1" applyFont="1" applyAlignment="1">
      <alignment horizontal="left" vertical="center"/>
    </xf>
    <xf numFmtId="165" fontId="3" fillId="0" borderId="0" xfId="0" applyNumberFormat="1" applyFont="1" applyAlignment="1" applyProtection="1">
      <alignment horizontal="right" vertical="center"/>
      <protection locked="0"/>
    </xf>
    <xf numFmtId="165" fontId="3" fillId="0" borderId="0" xfId="0" quotePrefix="1" applyNumberFormat="1" applyFont="1" applyAlignment="1" applyProtection="1">
      <alignment horizontal="right" vertical="center"/>
      <protection locked="0"/>
    </xf>
    <xf numFmtId="4" fontId="3" fillId="0" borderId="10" xfId="0" applyNumberFormat="1" applyFont="1" applyBorder="1" applyAlignment="1">
      <alignment vertical="center"/>
    </xf>
    <xf numFmtId="4" fontId="3" fillId="0" borderId="0" xfId="0" applyNumberFormat="1" applyFont="1" applyAlignment="1">
      <alignment vertical="center"/>
    </xf>
    <xf numFmtId="0" fontId="3" fillId="2" borderId="0" xfId="0" applyFont="1" applyFill="1"/>
    <xf numFmtId="0" fontId="3" fillId="2" borderId="0" xfId="0" applyFont="1" applyFill="1" applyAlignment="1">
      <alignment horizontal="left"/>
    </xf>
    <xf numFmtId="0" fontId="3" fillId="1" borderId="0" xfId="0" applyFont="1" applyFill="1"/>
    <xf numFmtId="0" fontId="3" fillId="0" borderId="0" xfId="0" applyFont="1" applyAlignment="1">
      <alignment horizontal="left"/>
    </xf>
    <xf numFmtId="49" fontId="3" fillId="0" borderId="0" xfId="0" applyNumberFormat="1" applyFont="1" applyAlignment="1">
      <alignment horizontal="left"/>
    </xf>
    <xf numFmtId="49" fontId="3" fillId="0" borderId="0" xfId="0" applyNumberFormat="1" applyFont="1" applyAlignment="1">
      <alignment horizontal="left" vertical="top"/>
    </xf>
    <xf numFmtId="0" fontId="3" fillId="0" borderId="8" xfId="0" applyFont="1" applyBorder="1"/>
    <xf numFmtId="0" fontId="3" fillId="0" borderId="10" xfId="0" applyFont="1" applyBorder="1" applyAlignment="1">
      <alignment vertical="top"/>
    </xf>
    <xf numFmtId="0" fontId="3" fillId="0" borderId="22" xfId="0" applyFont="1" applyBorder="1"/>
    <xf numFmtId="0" fontId="28" fillId="0" borderId="8" xfId="0" applyFont="1" applyBorder="1" applyAlignment="1">
      <alignment vertical="center"/>
    </xf>
    <xf numFmtId="166" fontId="26" fillId="0" borderId="0" xfId="0" applyNumberFormat="1" applyFont="1" applyAlignment="1">
      <alignment vertical="center"/>
    </xf>
    <xf numFmtId="0" fontId="3" fillId="0" borderId="10" xfId="0" applyFont="1" applyBorder="1" applyAlignment="1">
      <alignment horizontal="left" vertical="center"/>
    </xf>
    <xf numFmtId="0" fontId="3" fillId="0" borderId="10" xfId="0" applyFont="1" applyBorder="1" applyAlignment="1">
      <alignment horizontal="center" vertical="center"/>
    </xf>
    <xf numFmtId="0" fontId="3" fillId="0" borderId="0" xfId="0" applyFont="1" applyAlignment="1">
      <alignment horizontal="center" vertical="center"/>
    </xf>
    <xf numFmtId="0" fontId="3" fillId="0" borderId="8" xfId="0" applyFont="1" applyBorder="1" applyAlignment="1">
      <alignment vertical="center"/>
    </xf>
    <xf numFmtId="0" fontId="3" fillId="0" borderId="22" xfId="0" applyFont="1" applyBorder="1" applyAlignment="1">
      <alignment vertical="center"/>
    </xf>
    <xf numFmtId="165" fontId="3" fillId="0" borderId="0" xfId="0" applyNumberFormat="1" applyFont="1" applyAlignment="1">
      <alignment horizontal="right" vertical="center"/>
    </xf>
    <xf numFmtId="0" fontId="3" fillId="0" borderId="0" xfId="0" applyFont="1" applyAlignment="1">
      <alignment vertical="center" wrapText="1"/>
    </xf>
    <xf numFmtId="166" fontId="26" fillId="0" borderId="0" xfId="0" applyNumberFormat="1" applyFont="1" applyAlignment="1">
      <alignment horizontal="right" vertical="center"/>
    </xf>
    <xf numFmtId="10" fontId="3" fillId="0" borderId="0" xfId="0" applyNumberFormat="1" applyFont="1" applyAlignment="1">
      <alignment horizontal="right" vertical="center"/>
    </xf>
    <xf numFmtId="0" fontId="40" fillId="0" borderId="0" xfId="0" applyFont="1" applyAlignment="1">
      <alignment horizontal="left" vertical="center"/>
    </xf>
    <xf numFmtId="49" fontId="3" fillId="0" borderId="0" xfId="0" quotePrefix="1" applyNumberFormat="1" applyFont="1" applyAlignment="1">
      <alignment horizontal="left" vertical="center"/>
    </xf>
    <xf numFmtId="166" fontId="26" fillId="0" borderId="0" xfId="0" applyNumberFormat="1" applyFont="1" applyAlignment="1" applyProtection="1">
      <alignment vertical="center"/>
      <protection locked="0"/>
    </xf>
    <xf numFmtId="0" fontId="2" fillId="0" borderId="0" xfId="0" applyFont="1"/>
    <xf numFmtId="165" fontId="2" fillId="0" borderId="0" xfId="0" applyNumberFormat="1" applyFont="1" applyAlignment="1" applyProtection="1">
      <alignment horizontal="right" vertical="center"/>
      <protection locked="0"/>
    </xf>
    <xf numFmtId="0" fontId="1" fillId="0" borderId="0" xfId="0" applyFont="1"/>
    <xf numFmtId="0" fontId="14" fillId="0" borderId="0" xfId="1" applyFont="1" applyAlignment="1" applyProtection="1">
      <protection locked="0"/>
    </xf>
    <xf numFmtId="0" fontId="40" fillId="0" borderId="0" xfId="1" applyFont="1" applyAlignment="1" applyProtection="1"/>
    <xf numFmtId="0" fontId="42" fillId="0" borderId="0" xfId="1" applyFont="1" applyAlignment="1" applyProtection="1">
      <alignment horizontal="left" indent="1"/>
    </xf>
    <xf numFmtId="0" fontId="9" fillId="2" borderId="0" xfId="0" applyFont="1" applyFill="1" applyAlignment="1">
      <alignment horizontal="center"/>
    </xf>
    <xf numFmtId="0" fontId="27" fillId="0" borderId="0" xfId="0" applyFont="1" applyAlignment="1">
      <alignment horizontal="center" vertical="center"/>
    </xf>
    <xf numFmtId="0" fontId="29" fillId="2" borderId="0" xfId="0" applyFont="1" applyFill="1" applyAlignment="1">
      <alignment horizontal="center" vertical="top"/>
    </xf>
    <xf numFmtId="0" fontId="33" fillId="0" borderId="0" xfId="0" applyFont="1" applyAlignment="1">
      <alignment horizontal="left" vertical="center"/>
    </xf>
    <xf numFmtId="0" fontId="21" fillId="3" borderId="25" xfId="0" applyFont="1" applyFill="1" applyBorder="1" applyAlignment="1" applyProtection="1">
      <alignment horizontal="center" vertical="center"/>
      <protection locked="0"/>
    </xf>
    <xf numFmtId="0" fontId="21" fillId="3" borderId="24" xfId="0" applyFont="1" applyFill="1" applyBorder="1" applyAlignment="1" applyProtection="1">
      <alignment horizontal="center" vertical="center"/>
      <protection locked="0"/>
    </xf>
    <xf numFmtId="0" fontId="21" fillId="3" borderId="26" xfId="0" applyFont="1" applyFill="1" applyBorder="1" applyAlignment="1" applyProtection="1">
      <alignment horizontal="center" vertical="center"/>
      <protection locked="0"/>
    </xf>
    <xf numFmtId="0" fontId="3" fillId="0" borderId="0" xfId="0" applyFont="1" applyAlignment="1">
      <alignment horizontal="left" vertical="center" wrapText="1"/>
    </xf>
    <xf numFmtId="0" fontId="15" fillId="0" borderId="0" xfId="0" applyFont="1" applyAlignment="1">
      <alignment horizontal="left" vertical="top" wrapText="1"/>
    </xf>
    <xf numFmtId="0" fontId="4" fillId="0" borderId="0" xfId="0" applyFont="1" applyAlignment="1">
      <alignment horizontal="left" vertical="top" wrapText="1"/>
    </xf>
    <xf numFmtId="0" fontId="21" fillId="3" borderId="25" xfId="0" applyFont="1" applyFill="1" applyBorder="1" applyAlignment="1">
      <alignment horizontal="center" vertical="center"/>
    </xf>
    <xf numFmtId="0" fontId="21" fillId="3" borderId="24" xfId="0" applyFont="1" applyFill="1" applyBorder="1" applyAlignment="1">
      <alignment horizontal="center" vertical="center"/>
    </xf>
    <xf numFmtId="0" fontId="21" fillId="3" borderId="26" xfId="0" applyFont="1" applyFill="1" applyBorder="1" applyAlignment="1">
      <alignment horizontal="center" vertical="center"/>
    </xf>
    <xf numFmtId="0" fontId="35" fillId="0" borderId="0" xfId="0" applyFont="1" applyAlignment="1">
      <alignment horizontal="right" vertical="center" wrapText="1"/>
    </xf>
    <xf numFmtId="0" fontId="16" fillId="0" borderId="0" xfId="0" applyFont="1" applyAlignment="1">
      <alignment horizontal="center" vertical="center" wrapText="1"/>
    </xf>
    <xf numFmtId="0" fontId="18" fillId="6" borderId="15" xfId="0" applyFont="1" applyFill="1" applyBorder="1" applyAlignment="1">
      <alignment horizontal="center" vertical="center" textRotation="90"/>
    </xf>
    <xf numFmtId="0" fontId="18" fillId="6" borderId="0" xfId="0" applyFont="1" applyFill="1" applyAlignment="1">
      <alignment horizontal="center" vertical="center" textRotation="90"/>
    </xf>
  </cellXfs>
  <cellStyles count="4">
    <cellStyle name="Hyperlink" xfId="1" builtinId="8"/>
    <cellStyle name="Normal 2" xfId="2" xr:uid="{E684F63F-0058-41B5-B04A-FE1D8A1C1B40}"/>
    <cellStyle name="Normal 3" xfId="3" xr:uid="{F93048C9-BA38-467C-BD98-A3064654389C}"/>
    <cellStyle name="Standaard" xfId="0" builtinId="0"/>
  </cellStyles>
  <dxfs count="137">
    <dxf>
      <font>
        <b/>
        <i val="0"/>
        <color auto="1"/>
      </font>
      <fill>
        <patternFill>
          <bgColor theme="9" tint="0.39994506668294322"/>
        </patternFill>
      </fill>
    </dxf>
    <dxf>
      <font>
        <b/>
        <i val="0"/>
        <color theme="0"/>
      </font>
      <fill>
        <patternFill>
          <bgColor theme="9"/>
        </patternFill>
      </fill>
    </dxf>
    <dxf>
      <font>
        <b/>
        <i val="0"/>
        <color auto="1"/>
      </font>
      <fill>
        <patternFill>
          <bgColor theme="8" tint="0.59996337778862885"/>
        </patternFill>
      </fill>
    </dxf>
    <dxf>
      <font>
        <b/>
        <i val="0"/>
        <color auto="1"/>
      </font>
      <fill>
        <patternFill>
          <bgColor theme="8" tint="0.59996337778862885"/>
        </patternFill>
      </fill>
    </dxf>
    <dxf>
      <font>
        <b val="0"/>
        <i val="0"/>
        <color theme="0" tint="-0.499984740745262"/>
      </font>
      <fill>
        <patternFill>
          <bgColor theme="3" tint="0.79998168889431442"/>
        </patternFill>
      </fill>
    </dxf>
    <dxf>
      <font>
        <b/>
        <i val="0"/>
        <color theme="0"/>
      </font>
      <fill>
        <patternFill>
          <bgColor theme="8"/>
        </patternFill>
      </fill>
    </dxf>
    <dxf>
      <font>
        <color theme="8" tint="-0.499984740745262"/>
      </font>
      <fill>
        <patternFill>
          <bgColor theme="8" tint="0.79998168889431442"/>
        </patternFill>
      </fill>
      <border>
        <vertical/>
        <horizontal/>
      </border>
    </dxf>
    <dxf>
      <font>
        <color theme="5" tint="-0.499984740745262"/>
      </font>
      <fill>
        <patternFill>
          <bgColor theme="5" tint="0.79998168889431442"/>
        </patternFill>
      </fill>
      <border>
        <vertical/>
        <horizontal/>
      </border>
    </dxf>
    <dxf>
      <font>
        <color theme="5" tint="-0.24994659260841701"/>
      </font>
    </dxf>
    <dxf>
      <font>
        <color theme="8" tint="-0.24994659260841701"/>
      </font>
    </dxf>
    <dxf>
      <fill>
        <patternFill>
          <bgColor theme="9" tint="0.79998168889431442"/>
        </patternFill>
      </fill>
      <border>
        <left style="thin">
          <color theme="8"/>
        </left>
        <right style="thin">
          <color theme="8"/>
        </right>
        <top style="thin">
          <color theme="8"/>
        </top>
        <bottom style="thin">
          <color theme="8"/>
        </bottom>
      </border>
    </dxf>
    <dxf>
      <font>
        <strike/>
      </font>
      <fill>
        <patternFill patternType="gray0625">
          <bgColor theme="0" tint="-0.14996795556505021"/>
        </patternFill>
      </fill>
    </dxf>
    <dxf>
      <fill>
        <patternFill>
          <bgColor theme="8"/>
        </patternFill>
      </fill>
    </dxf>
    <dxf>
      <fill>
        <patternFill>
          <bgColor theme="8"/>
        </patternFill>
      </fill>
    </dxf>
    <dxf>
      <fill>
        <patternFill>
          <bgColor theme="4" tint="0.79998168889431442"/>
        </patternFill>
      </fill>
    </dxf>
    <dxf>
      <font>
        <b/>
        <i val="0"/>
        <color theme="9" tint="-0.24994659260841701"/>
      </font>
    </dxf>
    <dxf>
      <font>
        <b/>
        <i val="0"/>
        <color theme="8" tint="-0.24994659260841701"/>
      </font>
    </dxf>
    <dxf>
      <font>
        <color theme="9" tint="-0.24994659260841701"/>
      </font>
    </dxf>
    <dxf>
      <fill>
        <patternFill>
          <bgColor theme="4" tint="0.79998168889431442"/>
        </patternFill>
      </fill>
      <border>
        <left style="thin">
          <color theme="4"/>
        </left>
        <right style="thin">
          <color theme="4"/>
        </right>
        <top style="thin">
          <color theme="4"/>
        </top>
        <bottom style="thin">
          <color theme="4"/>
        </bottom>
        <vertical/>
        <horizontal/>
      </border>
    </dxf>
    <dxf>
      <fill>
        <patternFill>
          <bgColor theme="6" tint="0.79998168889431442"/>
        </patternFill>
      </fill>
      <border>
        <left style="thin">
          <color theme="6"/>
        </left>
        <right style="thin">
          <color theme="6"/>
        </right>
        <top style="thin">
          <color theme="6"/>
        </top>
        <bottom style="thin">
          <color theme="6"/>
        </bottom>
        <vertical/>
        <horizontal/>
      </border>
    </dxf>
    <dxf>
      <fill>
        <patternFill>
          <bgColor theme="4" tint="0.79998168889431442"/>
        </patternFill>
      </fill>
      <border>
        <left style="thin">
          <color theme="4"/>
        </left>
        <right style="thin">
          <color theme="4"/>
        </right>
        <top style="thin">
          <color theme="4"/>
        </top>
        <bottom style="thin">
          <color theme="4"/>
        </bottom>
      </border>
    </dxf>
    <dxf>
      <fill>
        <patternFill>
          <bgColor theme="6" tint="0.79998168889431442"/>
        </patternFill>
      </fill>
      <border>
        <left style="thin">
          <color theme="6"/>
        </left>
        <right style="thin">
          <color theme="6"/>
        </right>
        <top style="thin">
          <color theme="6"/>
        </top>
        <bottom style="thin">
          <color theme="6"/>
        </bottom>
        <vertical/>
        <horizontal/>
      </border>
    </dxf>
    <dxf>
      <font>
        <color auto="1"/>
      </font>
      <fill>
        <patternFill>
          <bgColor theme="9" tint="0.79998168889431442"/>
        </patternFill>
      </fill>
      <border>
        <left style="thin">
          <color theme="8"/>
        </left>
        <right style="thin">
          <color theme="8"/>
        </right>
        <top style="thin">
          <color theme="8"/>
        </top>
        <bottom style="thin">
          <color theme="8"/>
        </bottom>
        <vertical/>
        <horizontal/>
      </border>
    </dxf>
    <dxf>
      <font>
        <color auto="1"/>
      </font>
      <fill>
        <patternFill>
          <bgColor theme="9"/>
        </patternFill>
      </fill>
    </dxf>
    <dxf>
      <fill>
        <patternFill>
          <bgColor theme="8"/>
        </patternFill>
      </fill>
    </dxf>
    <dxf>
      <fill>
        <patternFill>
          <bgColor theme="8"/>
        </patternFill>
      </fill>
    </dxf>
    <dxf>
      <font>
        <color auto="1"/>
      </font>
      <fill>
        <patternFill>
          <bgColor theme="8"/>
        </patternFill>
      </fill>
    </dxf>
    <dxf>
      <font>
        <color theme="1"/>
      </font>
      <fill>
        <patternFill patternType="solid">
          <bgColor theme="0"/>
        </patternFill>
      </fill>
      <border>
        <left style="thin">
          <color theme="4" tint="-0.499984740745262"/>
        </left>
        <right style="thin">
          <color theme="4" tint="-0.499984740745262"/>
        </right>
        <top style="thin">
          <color theme="4" tint="-0.499984740745262"/>
        </top>
        <bottom style="thin">
          <color theme="4" tint="-0.499984740745262"/>
        </bottom>
        <vertical/>
        <horizontal/>
      </border>
    </dxf>
    <dxf>
      <fill>
        <patternFill>
          <bgColor theme="9"/>
        </patternFill>
      </fill>
    </dxf>
    <dxf>
      <fill>
        <patternFill>
          <bgColor theme="8"/>
        </patternFill>
      </fill>
    </dxf>
    <dxf>
      <font>
        <strike/>
        <color auto="1"/>
      </font>
      <numFmt numFmtId="166" formatCode="#,##0.00;\(#,##0.00\);;@"/>
      <fill>
        <patternFill patternType="gray0625"/>
      </fill>
    </dxf>
    <dxf>
      <fill>
        <patternFill>
          <bgColor theme="9" tint="0.79998168889431442"/>
        </patternFill>
      </fill>
      <border>
        <left style="thin">
          <color theme="8"/>
        </left>
        <right style="thin">
          <color theme="8"/>
        </right>
        <top style="thin">
          <color theme="8"/>
        </top>
        <bottom style="thin">
          <color theme="8"/>
        </bottom>
        <vertical/>
        <horizontal/>
      </border>
    </dxf>
    <dxf>
      <fill>
        <patternFill>
          <bgColor rgb="FFF0F0F0"/>
        </patternFill>
      </fill>
      <border>
        <bottom style="thin">
          <color theme="3" tint="0.59996337778862885"/>
        </bottom>
      </border>
    </dxf>
    <dxf>
      <fill>
        <patternFill>
          <bgColor theme="3" tint="0.79998168889431442"/>
        </patternFill>
      </fill>
      <border>
        <bottom style="thin">
          <color theme="3" tint="0.59996337778862885"/>
        </bottom>
      </border>
    </dxf>
    <dxf>
      <fill>
        <patternFill>
          <bgColor theme="4" tint="0.79998168889431442"/>
        </patternFill>
      </fill>
      <border>
        <bottom style="thin">
          <color theme="4" tint="0.59996337778862885"/>
        </bottom>
      </border>
    </dxf>
    <dxf>
      <fill>
        <patternFill>
          <bgColor theme="3" tint="0.59996337778862885"/>
        </patternFill>
      </fill>
      <border>
        <bottom style="thin">
          <color theme="3" tint="0.39994506668294322"/>
        </bottom>
      </border>
    </dxf>
    <dxf>
      <fill>
        <patternFill>
          <bgColor theme="4" tint="0.59996337778862885"/>
        </patternFill>
      </fill>
      <border>
        <bottom style="thin">
          <color theme="4" tint="0.39994506668294322"/>
        </bottom>
      </border>
    </dxf>
    <dxf>
      <fill>
        <patternFill>
          <bgColor theme="4" tint="0.39994506668294322"/>
        </patternFill>
      </fill>
      <border>
        <bottom style="thin">
          <color theme="4"/>
        </bottom>
      </border>
    </dxf>
    <dxf>
      <font>
        <b/>
        <i val="0"/>
        <color theme="0"/>
      </font>
      <fill>
        <patternFill>
          <bgColor theme="4"/>
        </patternFill>
      </fill>
      <border>
        <bottom style="thin">
          <color theme="4" tint="-0.24994659260841701"/>
        </bottom>
      </border>
    </dxf>
    <dxf>
      <font>
        <b/>
        <i val="0"/>
        <color theme="0"/>
      </font>
      <fill>
        <patternFill>
          <bgColor theme="4" tint="-0.24994659260841701"/>
        </patternFill>
      </fill>
      <border>
        <top style="thin">
          <color theme="4" tint="-0.499984740745262"/>
        </top>
        <bottom style="thin">
          <color theme="4" tint="-0.499984740745262"/>
        </bottom>
      </border>
    </dxf>
    <dxf>
      <font>
        <b/>
        <i val="0"/>
        <color theme="8" tint="-0.24994659260841701"/>
      </font>
    </dxf>
    <dxf>
      <font>
        <b/>
        <i val="0"/>
        <color theme="9" tint="-0.24994659260841701"/>
      </font>
    </dxf>
    <dxf>
      <fill>
        <patternFill>
          <bgColor theme="8" tint="0.79998168889431442"/>
        </patternFill>
      </fill>
    </dxf>
    <dxf>
      <fill>
        <patternFill>
          <bgColor theme="4" tint="0.79998168889431442"/>
        </patternFill>
      </fill>
      <border>
        <left style="thin">
          <color theme="4"/>
        </left>
        <right style="thin">
          <color theme="4"/>
        </right>
        <top style="thin">
          <color theme="4"/>
        </top>
        <bottom style="thin">
          <color theme="4"/>
        </bottom>
        <vertical/>
        <horizontal/>
      </border>
    </dxf>
    <dxf>
      <fill>
        <patternFill>
          <bgColor theme="6" tint="0.79998168889431442"/>
        </patternFill>
      </fill>
      <border>
        <left style="thin">
          <color theme="6"/>
        </left>
        <right style="thin">
          <color theme="6"/>
        </right>
        <top style="thin">
          <color theme="6"/>
        </top>
        <bottom style="thin">
          <color theme="6"/>
        </bottom>
        <vertical/>
        <horizontal/>
      </border>
    </dxf>
    <dxf>
      <fill>
        <patternFill>
          <bgColor theme="9"/>
        </patternFill>
      </fill>
    </dxf>
    <dxf>
      <font>
        <color auto="1"/>
      </font>
      <fill>
        <patternFill>
          <bgColor theme="8"/>
        </patternFill>
      </fill>
    </dxf>
    <dxf>
      <font>
        <b val="0"/>
        <i val="0"/>
        <color auto="1"/>
      </font>
      <fill>
        <patternFill>
          <bgColor theme="0"/>
        </patternFill>
      </fill>
      <border>
        <left style="thin">
          <color theme="4" tint="-0.499984740745262"/>
        </left>
        <right style="thin">
          <color theme="4" tint="-0.499984740745262"/>
        </right>
        <top style="thin">
          <color theme="4" tint="-0.499984740745262"/>
        </top>
        <bottom style="thin">
          <color theme="4" tint="-0.499984740745262"/>
        </bottom>
        <vertical/>
        <horizontal/>
      </border>
    </dxf>
    <dxf>
      <font>
        <b val="0"/>
        <i val="0"/>
        <color auto="1"/>
      </font>
      <fill>
        <patternFill>
          <bgColor theme="0"/>
        </patternFill>
      </fill>
      <border>
        <left style="thin">
          <color theme="4" tint="-0.499984740745262"/>
        </left>
        <right style="thin">
          <color theme="4" tint="-0.499984740745262"/>
        </right>
        <top style="thin">
          <color theme="4" tint="-0.499984740745262"/>
        </top>
        <bottom style="thin">
          <color theme="4" tint="-0.499984740745262"/>
        </bottom>
        <vertical/>
        <horizontal/>
      </border>
    </dxf>
    <dxf>
      <font>
        <b val="0"/>
        <i val="0"/>
        <color theme="1"/>
      </font>
      <fill>
        <patternFill>
          <bgColor theme="9" tint="0.79998168889431442"/>
        </patternFill>
      </fill>
      <border>
        <left style="thin">
          <color theme="8"/>
        </left>
        <right style="thin">
          <color theme="8"/>
        </right>
        <top style="thin">
          <color theme="8"/>
        </top>
        <bottom style="thin">
          <color theme="8"/>
        </bottom>
        <vertical/>
        <horizontal/>
      </border>
    </dxf>
    <dxf>
      <font>
        <strike/>
        <color theme="8" tint="-0.24994659260841701"/>
      </font>
      <numFmt numFmtId="166" formatCode="#,##0.00;\(#,##0.00\);;@"/>
      <fill>
        <patternFill patternType="gray0625"/>
      </fill>
    </dxf>
    <dxf>
      <font>
        <color auto="1"/>
      </font>
      <fill>
        <patternFill>
          <bgColor theme="8"/>
        </patternFill>
      </fill>
    </dxf>
    <dxf>
      <fill>
        <patternFill>
          <bgColor rgb="FFF0F0F0"/>
        </patternFill>
      </fill>
      <border>
        <bottom style="thin">
          <color theme="3" tint="0.59996337778862885"/>
        </bottom>
      </border>
    </dxf>
    <dxf>
      <fill>
        <patternFill>
          <bgColor theme="3" tint="0.79998168889431442"/>
        </patternFill>
      </fill>
      <border>
        <bottom style="thin">
          <color theme="3" tint="0.59996337778862885"/>
        </bottom>
      </border>
    </dxf>
    <dxf>
      <fill>
        <patternFill>
          <bgColor theme="4" tint="0.79998168889431442"/>
        </patternFill>
      </fill>
      <border>
        <bottom style="thin">
          <color theme="4" tint="0.59996337778862885"/>
        </bottom>
      </border>
    </dxf>
    <dxf>
      <fill>
        <patternFill>
          <bgColor theme="3" tint="0.59996337778862885"/>
        </patternFill>
      </fill>
      <border>
        <bottom style="thin">
          <color theme="3" tint="0.39994506668294322"/>
        </bottom>
      </border>
    </dxf>
    <dxf>
      <fill>
        <patternFill>
          <bgColor theme="4" tint="0.59996337778862885"/>
        </patternFill>
      </fill>
      <border>
        <bottom style="thin">
          <color theme="4" tint="0.39994506668294322"/>
        </bottom>
      </border>
    </dxf>
    <dxf>
      <fill>
        <patternFill>
          <bgColor theme="4" tint="0.39994506668294322"/>
        </patternFill>
      </fill>
      <border>
        <bottom style="thin">
          <color theme="4"/>
        </bottom>
      </border>
    </dxf>
    <dxf>
      <font>
        <b/>
        <i val="0"/>
        <color theme="0"/>
      </font>
      <fill>
        <patternFill>
          <bgColor theme="4"/>
        </patternFill>
      </fill>
      <border>
        <bottom style="thin">
          <color theme="4" tint="-0.24994659260841701"/>
        </bottom>
      </border>
    </dxf>
    <dxf>
      <font>
        <b/>
        <i val="0"/>
        <color theme="0"/>
      </font>
      <fill>
        <patternFill>
          <bgColor theme="4" tint="-0.24994659260841701"/>
        </patternFill>
      </fill>
      <border>
        <top style="thin">
          <color theme="4" tint="-0.499984740745262"/>
        </top>
        <bottom style="thin">
          <color theme="4" tint="-0.499984740745262"/>
        </bottom>
      </border>
    </dxf>
    <dxf>
      <font>
        <b/>
        <i val="0"/>
        <color theme="8" tint="-0.24994659260841701"/>
      </font>
    </dxf>
    <dxf>
      <fill>
        <patternFill>
          <bgColor theme="4" tint="0.79998168889431442"/>
        </patternFill>
      </fill>
      <border>
        <left style="thin">
          <color theme="4"/>
        </left>
        <right style="thin">
          <color theme="4"/>
        </right>
        <top style="thin">
          <color theme="4"/>
        </top>
        <bottom style="thin">
          <color theme="4"/>
        </bottom>
        <vertical/>
        <horizontal/>
      </border>
    </dxf>
    <dxf>
      <font>
        <b val="0"/>
        <i val="0"/>
        <color auto="1"/>
      </font>
      <fill>
        <patternFill>
          <bgColor theme="9" tint="0.79998168889431442"/>
        </patternFill>
      </fill>
      <border>
        <left style="thin">
          <color theme="8"/>
        </left>
        <right style="thin">
          <color theme="8"/>
        </right>
        <top style="thin">
          <color theme="8"/>
        </top>
        <bottom style="thin">
          <color theme="8"/>
        </bottom>
        <vertical/>
        <horizontal/>
      </border>
    </dxf>
    <dxf>
      <font>
        <b val="0"/>
        <i val="0"/>
        <color auto="1"/>
      </font>
      <fill>
        <patternFill>
          <bgColor theme="0"/>
        </patternFill>
      </fill>
      <border>
        <left style="thin">
          <color theme="4" tint="-0.499984740745262"/>
        </left>
        <right style="thin">
          <color theme="4" tint="-0.499984740745262"/>
        </right>
        <top style="thin">
          <color theme="4" tint="-0.499984740745262"/>
        </top>
        <bottom style="thin">
          <color theme="4" tint="-0.499984740745262"/>
        </bottom>
        <vertical/>
        <horizontal/>
      </border>
    </dxf>
    <dxf>
      <font>
        <b val="0"/>
        <i val="0"/>
        <color auto="1"/>
      </font>
      <fill>
        <patternFill patternType="solid">
          <bgColor theme="0"/>
        </patternFill>
      </fill>
      <border>
        <left style="thin">
          <color theme="4" tint="-0.499984740745262"/>
        </left>
        <right style="thin">
          <color theme="4" tint="-0.499984740745262"/>
        </right>
        <top style="thin">
          <color theme="4" tint="-0.499984740745262"/>
        </top>
        <bottom style="thin">
          <color theme="4" tint="-0.499984740745262"/>
        </bottom>
        <vertical/>
        <horizontal/>
      </border>
    </dxf>
    <dxf>
      <font>
        <strike/>
        <color theme="8" tint="-0.24994659260841701"/>
      </font>
      <fill>
        <patternFill patternType="gray0625"/>
      </fill>
    </dxf>
    <dxf>
      <fill>
        <patternFill>
          <bgColor rgb="FFF0F0F0"/>
        </patternFill>
      </fill>
      <border>
        <bottom style="thin">
          <color theme="3" tint="0.59996337778862885"/>
        </bottom>
      </border>
    </dxf>
    <dxf>
      <fill>
        <patternFill>
          <bgColor theme="3" tint="0.79998168889431442"/>
        </patternFill>
      </fill>
      <border>
        <bottom style="thin">
          <color theme="3" tint="0.59996337778862885"/>
        </bottom>
      </border>
    </dxf>
    <dxf>
      <fill>
        <patternFill>
          <bgColor theme="4" tint="0.79998168889431442"/>
        </patternFill>
      </fill>
      <border>
        <bottom style="thin">
          <color theme="4" tint="0.59996337778862885"/>
        </bottom>
      </border>
    </dxf>
    <dxf>
      <fill>
        <patternFill>
          <bgColor theme="3" tint="0.59996337778862885"/>
        </patternFill>
      </fill>
      <border>
        <bottom style="thin">
          <color theme="3" tint="0.39994506668294322"/>
        </bottom>
      </border>
    </dxf>
    <dxf>
      <fill>
        <patternFill>
          <bgColor theme="4" tint="0.59996337778862885"/>
        </patternFill>
      </fill>
      <border>
        <bottom style="thin">
          <color theme="4" tint="0.39994506668294322"/>
        </bottom>
      </border>
    </dxf>
    <dxf>
      <fill>
        <patternFill>
          <bgColor theme="4" tint="0.39994506668294322"/>
        </patternFill>
      </fill>
      <border>
        <bottom style="thin">
          <color theme="4"/>
        </bottom>
      </border>
    </dxf>
    <dxf>
      <font>
        <b/>
        <i val="0"/>
        <color theme="0"/>
      </font>
      <fill>
        <patternFill>
          <bgColor theme="4"/>
        </patternFill>
      </fill>
      <border>
        <bottom style="thin">
          <color theme="4" tint="-0.24994659260841701"/>
        </bottom>
      </border>
    </dxf>
    <dxf>
      <font>
        <b/>
        <i val="0"/>
        <color theme="0"/>
      </font>
      <fill>
        <patternFill>
          <bgColor theme="4" tint="-0.24994659260841701"/>
        </patternFill>
      </fill>
      <border>
        <top style="thin">
          <color theme="4" tint="-0.499984740745262"/>
        </top>
        <bottom style="thin">
          <color theme="4" tint="-0.499984740745262"/>
        </bottom>
      </border>
    </dxf>
    <dxf>
      <font>
        <b/>
        <i val="0"/>
        <color theme="9" tint="-0.24994659260841701"/>
      </font>
    </dxf>
    <dxf>
      <font>
        <b/>
        <i val="0"/>
        <color theme="8" tint="-0.24994659260841701"/>
      </font>
    </dxf>
    <dxf>
      <font>
        <color theme="9" tint="-0.24994659260841701"/>
      </font>
    </dxf>
    <dxf>
      <fill>
        <patternFill>
          <bgColor theme="4" tint="0.79998168889431442"/>
        </patternFill>
      </fill>
      <border>
        <left style="thin">
          <color theme="4"/>
        </left>
        <right style="thin">
          <color theme="4"/>
        </right>
        <top style="thin">
          <color theme="4"/>
        </top>
        <bottom style="thin">
          <color theme="4"/>
        </bottom>
        <vertical/>
        <horizontal/>
      </border>
    </dxf>
    <dxf>
      <fill>
        <patternFill>
          <bgColor theme="6" tint="0.79998168889431442"/>
        </patternFill>
      </fill>
      <border>
        <left style="thin">
          <color theme="6"/>
        </left>
        <right style="thin">
          <color theme="6"/>
        </right>
        <top style="thin">
          <color theme="6"/>
        </top>
        <bottom style="thin">
          <color theme="6"/>
        </bottom>
        <vertical/>
        <horizontal/>
      </border>
    </dxf>
    <dxf>
      <fill>
        <patternFill>
          <bgColor theme="4" tint="0.79998168889431442"/>
        </patternFill>
      </fill>
      <border>
        <left style="thin">
          <color theme="4"/>
        </left>
        <right style="thin">
          <color theme="4"/>
        </right>
        <top style="thin">
          <color theme="4"/>
        </top>
        <bottom style="thin">
          <color theme="4"/>
        </bottom>
      </border>
    </dxf>
    <dxf>
      <fill>
        <patternFill>
          <bgColor theme="6" tint="0.79998168889431442"/>
        </patternFill>
      </fill>
      <border>
        <left style="thin">
          <color theme="6"/>
        </left>
        <right style="thin">
          <color theme="6"/>
        </right>
        <top style="thin">
          <color theme="6"/>
        </top>
        <bottom style="thin">
          <color theme="6"/>
        </bottom>
        <vertical/>
        <horizontal/>
      </border>
    </dxf>
    <dxf>
      <font>
        <color auto="1"/>
      </font>
      <fill>
        <patternFill>
          <bgColor theme="9" tint="0.79998168889431442"/>
        </patternFill>
      </fill>
      <border>
        <left style="thin">
          <color theme="8"/>
        </left>
        <right style="thin">
          <color theme="8"/>
        </right>
        <top style="thin">
          <color theme="8"/>
        </top>
        <bottom style="thin">
          <color theme="8"/>
        </bottom>
        <vertical/>
        <horizontal/>
      </border>
    </dxf>
    <dxf>
      <font>
        <color auto="1"/>
      </font>
      <fill>
        <patternFill>
          <bgColor theme="9"/>
        </patternFill>
      </fill>
    </dxf>
    <dxf>
      <font>
        <color auto="1"/>
      </font>
      <fill>
        <patternFill>
          <bgColor theme="8"/>
        </patternFill>
      </fill>
    </dxf>
    <dxf>
      <fill>
        <patternFill>
          <bgColor theme="8"/>
        </patternFill>
      </fill>
    </dxf>
    <dxf>
      <fill>
        <patternFill>
          <bgColor theme="8"/>
        </patternFill>
      </fill>
    </dxf>
    <dxf>
      <font>
        <color theme="1"/>
      </font>
      <fill>
        <patternFill patternType="solid">
          <bgColor theme="0"/>
        </patternFill>
      </fill>
      <border>
        <left style="thin">
          <color theme="4" tint="-0.499984740745262"/>
        </left>
        <right style="thin">
          <color theme="4" tint="-0.499984740745262"/>
        </right>
        <top style="thin">
          <color theme="4" tint="-0.499984740745262"/>
        </top>
        <bottom style="thin">
          <color theme="4" tint="-0.499984740745262"/>
        </bottom>
        <vertical/>
        <horizontal/>
      </border>
    </dxf>
    <dxf>
      <fill>
        <patternFill>
          <bgColor theme="9"/>
        </patternFill>
      </fill>
    </dxf>
    <dxf>
      <fill>
        <patternFill>
          <bgColor theme="8"/>
        </patternFill>
      </fill>
    </dxf>
    <dxf>
      <font>
        <strike/>
        <color auto="1"/>
      </font>
      <numFmt numFmtId="166" formatCode="#,##0.00;\(#,##0.00\);;@"/>
      <fill>
        <patternFill patternType="gray0625"/>
      </fill>
    </dxf>
    <dxf>
      <fill>
        <patternFill>
          <bgColor theme="9" tint="0.79998168889431442"/>
        </patternFill>
      </fill>
      <border>
        <left style="thin">
          <color theme="8"/>
        </left>
        <right style="thin">
          <color theme="8"/>
        </right>
        <top style="thin">
          <color theme="8"/>
        </top>
        <bottom style="thin">
          <color theme="8"/>
        </bottom>
        <vertical/>
        <horizontal/>
      </border>
    </dxf>
    <dxf>
      <fill>
        <patternFill>
          <bgColor rgb="FFF0F0F0"/>
        </patternFill>
      </fill>
      <border>
        <bottom style="thin">
          <color theme="3" tint="0.59996337778862885"/>
        </bottom>
      </border>
    </dxf>
    <dxf>
      <fill>
        <patternFill>
          <bgColor theme="3" tint="0.79998168889431442"/>
        </patternFill>
      </fill>
      <border>
        <bottom style="thin">
          <color theme="3" tint="0.59996337778862885"/>
        </bottom>
      </border>
    </dxf>
    <dxf>
      <fill>
        <patternFill>
          <bgColor theme="4" tint="0.79998168889431442"/>
        </patternFill>
      </fill>
      <border>
        <bottom style="thin">
          <color theme="4" tint="0.59996337778862885"/>
        </bottom>
      </border>
    </dxf>
    <dxf>
      <fill>
        <patternFill>
          <bgColor theme="3" tint="0.59996337778862885"/>
        </patternFill>
      </fill>
      <border>
        <bottom style="thin">
          <color theme="3" tint="0.39994506668294322"/>
        </bottom>
      </border>
    </dxf>
    <dxf>
      <fill>
        <patternFill>
          <bgColor theme="4" tint="0.59996337778862885"/>
        </patternFill>
      </fill>
      <border>
        <bottom style="thin">
          <color theme="4" tint="0.39994506668294322"/>
        </bottom>
      </border>
    </dxf>
    <dxf>
      <fill>
        <patternFill>
          <bgColor theme="4" tint="0.39994506668294322"/>
        </patternFill>
      </fill>
      <border>
        <bottom style="thin">
          <color theme="4"/>
        </bottom>
      </border>
    </dxf>
    <dxf>
      <font>
        <b/>
        <i val="0"/>
        <color theme="0"/>
      </font>
      <fill>
        <patternFill>
          <bgColor theme="4"/>
        </patternFill>
      </fill>
      <border>
        <bottom style="thin">
          <color theme="4" tint="-0.24994659260841701"/>
        </bottom>
      </border>
    </dxf>
    <dxf>
      <font>
        <b/>
        <i val="0"/>
        <color theme="0"/>
      </font>
      <fill>
        <patternFill>
          <bgColor theme="4" tint="-0.24994659260841701"/>
        </patternFill>
      </fill>
      <border>
        <top style="thin">
          <color theme="4" tint="-0.499984740745262"/>
        </top>
        <bottom style="thin">
          <color theme="4" tint="-0.499984740745262"/>
        </bottom>
      </border>
    </dxf>
    <dxf>
      <font>
        <b/>
        <i val="0"/>
        <color theme="8" tint="-0.24994659260841701"/>
      </font>
    </dxf>
    <dxf>
      <fill>
        <patternFill>
          <bgColor theme="4" tint="0.79998168889431442"/>
        </patternFill>
      </fill>
      <border>
        <left style="thin">
          <color theme="4"/>
        </left>
        <right style="thin">
          <color theme="4"/>
        </right>
        <top style="thin">
          <color theme="4"/>
        </top>
        <bottom style="thin">
          <color theme="4"/>
        </bottom>
        <vertical/>
        <horizontal/>
      </border>
    </dxf>
    <dxf>
      <fill>
        <patternFill>
          <bgColor theme="6" tint="0.79998168889431442"/>
        </patternFill>
      </fill>
      <border>
        <left style="thin">
          <color theme="6"/>
        </left>
        <right style="thin">
          <color theme="6"/>
        </right>
        <top style="thin">
          <color theme="6"/>
        </top>
        <bottom style="thin">
          <color theme="6"/>
        </bottom>
        <vertical/>
        <horizontal/>
      </border>
    </dxf>
    <dxf>
      <font>
        <b val="0"/>
        <i val="0"/>
        <color auto="1"/>
      </font>
      <fill>
        <patternFill>
          <bgColor theme="9" tint="0.79998168889431442"/>
        </patternFill>
      </fill>
      <border>
        <left style="thin">
          <color theme="8"/>
        </left>
        <right style="thin">
          <color theme="8"/>
        </right>
        <top style="thin">
          <color theme="8"/>
        </top>
        <bottom style="thin">
          <color theme="8"/>
        </bottom>
        <vertical/>
        <horizontal/>
      </border>
    </dxf>
    <dxf>
      <font>
        <b val="0"/>
        <i val="0"/>
        <color auto="1"/>
      </font>
      <fill>
        <patternFill patternType="solid">
          <bgColor theme="0"/>
        </patternFill>
      </fill>
      <border>
        <left style="thin">
          <color theme="4" tint="-0.499984740745262"/>
        </left>
        <right style="thin">
          <color theme="4" tint="-0.499984740745262"/>
        </right>
        <top style="thin">
          <color theme="4" tint="-0.499984740745262"/>
        </top>
        <bottom style="thin">
          <color theme="4" tint="-0.499984740745262"/>
        </bottom>
        <vertical/>
        <horizontal/>
      </border>
    </dxf>
    <dxf>
      <font>
        <b val="0"/>
        <i val="0"/>
        <color auto="1"/>
      </font>
      <fill>
        <patternFill>
          <bgColor theme="0"/>
        </patternFill>
      </fill>
      <border>
        <left style="thin">
          <color theme="4" tint="-0.499984740745262"/>
        </left>
        <right style="thin">
          <color theme="4" tint="-0.499984740745262"/>
        </right>
        <top style="thin">
          <color theme="4" tint="-0.499984740745262"/>
        </top>
        <bottom style="thin">
          <color theme="4" tint="-0.499984740745262"/>
        </bottom>
        <vertical/>
        <horizontal/>
      </border>
    </dxf>
    <dxf>
      <font>
        <strike/>
        <color theme="8" tint="-0.24994659260841701"/>
      </font>
      <fill>
        <patternFill patternType="gray0625"/>
      </fill>
    </dxf>
    <dxf>
      <fill>
        <patternFill>
          <bgColor rgb="FFF0F0F0"/>
        </patternFill>
      </fill>
      <border>
        <bottom style="thin">
          <color theme="3" tint="0.59996337778862885"/>
        </bottom>
      </border>
    </dxf>
    <dxf>
      <fill>
        <patternFill>
          <bgColor theme="3" tint="0.79998168889431442"/>
        </patternFill>
      </fill>
      <border>
        <bottom style="thin">
          <color theme="3" tint="0.59996337778862885"/>
        </bottom>
      </border>
    </dxf>
    <dxf>
      <fill>
        <patternFill>
          <bgColor theme="4" tint="0.79998168889431442"/>
        </patternFill>
      </fill>
      <border>
        <bottom style="thin">
          <color theme="4" tint="0.59996337778862885"/>
        </bottom>
      </border>
    </dxf>
    <dxf>
      <fill>
        <patternFill>
          <bgColor theme="3" tint="0.59996337778862885"/>
        </patternFill>
      </fill>
      <border>
        <bottom style="thin">
          <color theme="3" tint="0.39994506668294322"/>
        </bottom>
      </border>
    </dxf>
    <dxf>
      <fill>
        <patternFill>
          <bgColor theme="4" tint="0.59996337778862885"/>
        </patternFill>
      </fill>
      <border>
        <bottom style="thin">
          <color theme="4" tint="0.39994506668294322"/>
        </bottom>
      </border>
    </dxf>
    <dxf>
      <fill>
        <patternFill>
          <bgColor theme="4" tint="0.39994506668294322"/>
        </patternFill>
      </fill>
      <border>
        <bottom style="thin">
          <color theme="4"/>
        </bottom>
      </border>
    </dxf>
    <dxf>
      <font>
        <b/>
        <i val="0"/>
        <color theme="0"/>
      </font>
      <fill>
        <patternFill>
          <bgColor theme="4"/>
        </patternFill>
      </fill>
      <border>
        <bottom style="thin">
          <color theme="4" tint="-0.24994659260841701"/>
        </bottom>
      </border>
    </dxf>
    <dxf>
      <font>
        <b/>
        <i val="0"/>
        <color theme="0"/>
      </font>
      <fill>
        <patternFill>
          <bgColor theme="4" tint="-0.24994659260841701"/>
        </patternFill>
      </fill>
      <border>
        <top style="thin">
          <color theme="4" tint="-0.499984740745262"/>
        </top>
        <bottom style="thin">
          <color theme="4" tint="-0.499984740745262"/>
        </bottom>
      </border>
    </dxf>
    <dxf>
      <font>
        <b/>
        <i val="0"/>
        <color theme="9" tint="-0.24994659260841701"/>
      </font>
    </dxf>
    <dxf>
      <font>
        <b/>
        <i val="0"/>
        <color theme="8" tint="-0.24994659260841701"/>
      </font>
    </dxf>
    <dxf>
      <fill>
        <patternFill>
          <bgColor theme="4" tint="0.79998168889431442"/>
        </patternFill>
      </fill>
      <border>
        <left style="thin">
          <color theme="4"/>
        </left>
        <right style="thin">
          <color theme="4"/>
        </right>
        <top style="thin">
          <color theme="4"/>
        </top>
        <bottom style="thin">
          <color theme="4"/>
        </bottom>
        <vertical/>
        <horizontal/>
      </border>
    </dxf>
    <dxf>
      <fill>
        <patternFill>
          <bgColor theme="6" tint="0.79998168889431442"/>
        </patternFill>
      </fill>
      <border>
        <left style="thin">
          <color theme="6"/>
        </left>
        <right style="thin">
          <color theme="6"/>
        </right>
        <top style="thin">
          <color theme="6"/>
        </top>
        <bottom style="thin">
          <color theme="6"/>
        </bottom>
        <vertical/>
        <horizontal/>
      </border>
    </dxf>
    <dxf>
      <fill>
        <patternFill>
          <bgColor theme="4" tint="0.79998168889431442"/>
        </patternFill>
      </fill>
      <border>
        <left style="thin">
          <color theme="4"/>
        </left>
        <right style="thin">
          <color theme="4"/>
        </right>
        <top style="thin">
          <color theme="4"/>
        </top>
        <bottom style="thin">
          <color theme="4"/>
        </bottom>
      </border>
    </dxf>
    <dxf>
      <fill>
        <patternFill>
          <bgColor theme="6" tint="0.79998168889431442"/>
        </patternFill>
      </fill>
      <border>
        <left style="thin">
          <color theme="6"/>
        </left>
        <right style="thin">
          <color theme="6"/>
        </right>
        <top style="thin">
          <color theme="6"/>
        </top>
        <bottom style="thin">
          <color theme="6"/>
        </bottom>
        <vertical/>
        <horizontal/>
      </border>
    </dxf>
    <dxf>
      <font>
        <color theme="1"/>
      </font>
      <fill>
        <patternFill patternType="solid">
          <bgColor theme="0"/>
        </patternFill>
      </fill>
      <border>
        <left style="thin">
          <color theme="4" tint="-0.499984740745262"/>
        </left>
        <right style="thin">
          <color theme="4" tint="-0.499984740745262"/>
        </right>
        <top style="thin">
          <color theme="4" tint="-0.499984740745262"/>
        </top>
        <bottom style="thin">
          <color theme="4" tint="-0.499984740745262"/>
        </bottom>
        <vertical/>
        <horizontal/>
      </border>
    </dxf>
    <dxf>
      <font>
        <color auto="1"/>
      </font>
      <fill>
        <patternFill>
          <bgColor theme="9" tint="0.79998168889431442"/>
        </patternFill>
      </fill>
      <border>
        <left style="thin">
          <color theme="8"/>
        </left>
        <right style="thin">
          <color theme="8"/>
        </right>
        <top style="thin">
          <color theme="8"/>
        </top>
        <bottom style="thin">
          <color theme="8"/>
        </bottom>
        <vertical/>
        <horizontal/>
      </border>
    </dxf>
    <dxf>
      <font>
        <color theme="0"/>
      </font>
      <fill>
        <patternFill>
          <bgColor theme="9"/>
        </patternFill>
      </fill>
    </dxf>
    <dxf>
      <font>
        <color theme="0"/>
      </font>
      <fill>
        <patternFill>
          <bgColor theme="9"/>
        </patternFill>
      </fill>
    </dxf>
    <dxf>
      <font>
        <color theme="0"/>
      </font>
      <fill>
        <patternFill>
          <bgColor theme="8"/>
        </patternFill>
      </fill>
    </dxf>
    <dxf>
      <font>
        <color theme="0"/>
      </font>
      <fill>
        <patternFill>
          <bgColor theme="8"/>
        </patternFill>
      </fill>
    </dxf>
    <dxf>
      <font>
        <color theme="0"/>
      </font>
      <fill>
        <patternFill>
          <bgColor theme="8"/>
        </patternFill>
      </fill>
    </dxf>
    <dxf>
      <font>
        <color theme="0"/>
      </font>
      <fill>
        <patternFill>
          <bgColor theme="8"/>
        </patternFill>
      </fill>
    </dxf>
    <dxf>
      <font>
        <strike/>
        <color auto="1"/>
      </font>
      <numFmt numFmtId="166" formatCode="#,##0.00;\(#,##0.00\);;@"/>
      <fill>
        <patternFill patternType="gray0625"/>
      </fill>
    </dxf>
    <dxf>
      <fill>
        <patternFill>
          <bgColor rgb="FFF0F0F0"/>
        </patternFill>
      </fill>
      <border>
        <bottom style="thin">
          <color theme="3" tint="0.59996337778862885"/>
        </bottom>
      </border>
    </dxf>
    <dxf>
      <fill>
        <patternFill>
          <bgColor theme="3" tint="0.79998168889431442"/>
        </patternFill>
      </fill>
      <border>
        <bottom style="thin">
          <color theme="3" tint="0.59996337778862885"/>
        </bottom>
      </border>
    </dxf>
    <dxf>
      <fill>
        <patternFill>
          <bgColor theme="4" tint="0.79998168889431442"/>
        </patternFill>
      </fill>
      <border>
        <bottom style="thin">
          <color theme="4" tint="0.59996337778862885"/>
        </bottom>
      </border>
    </dxf>
    <dxf>
      <fill>
        <patternFill>
          <bgColor theme="3" tint="0.59996337778862885"/>
        </patternFill>
      </fill>
      <border>
        <bottom style="thin">
          <color theme="3" tint="0.39994506668294322"/>
        </bottom>
      </border>
    </dxf>
    <dxf>
      <fill>
        <patternFill>
          <bgColor theme="4" tint="0.59996337778862885"/>
        </patternFill>
      </fill>
      <border>
        <bottom style="thin">
          <color theme="4" tint="0.39994506668294322"/>
        </bottom>
      </border>
    </dxf>
    <dxf>
      <fill>
        <patternFill>
          <bgColor theme="4" tint="0.39994506668294322"/>
        </patternFill>
      </fill>
      <border>
        <bottom style="thin">
          <color theme="4"/>
        </bottom>
      </border>
    </dxf>
    <dxf>
      <font>
        <b/>
        <i val="0"/>
        <color theme="0"/>
      </font>
      <fill>
        <patternFill>
          <bgColor theme="4"/>
        </patternFill>
      </fill>
      <border>
        <bottom style="thin">
          <color theme="4" tint="-0.24994659260841701"/>
        </bottom>
      </border>
    </dxf>
    <dxf>
      <font>
        <b/>
        <i val="0"/>
        <color theme="0"/>
      </font>
      <fill>
        <patternFill>
          <bgColor theme="4" tint="-0.24994659260841701"/>
        </patternFill>
      </fill>
      <border>
        <top style="thin">
          <color theme="4" tint="-0.499984740745262"/>
        </top>
        <bottom style="thin">
          <color theme="4" tint="-0.499984740745262"/>
        </bottom>
      </border>
    </dxf>
  </dxfs>
  <tableStyles count="0" defaultTableStyle="TableStyleMedium2" defaultPivotStyle="PivotStyleLight16"/>
  <colors>
    <mruColors>
      <color rgb="FFF0F0F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20"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hyperlink" Target="https://www.vlaanderen.be/cjm/nl/cultuur/circus-vlaanderen/subsidies-circusdecreet-2019" TargetMode="External"/><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hyperlink" Target="https://www.microsoft.com/nl-be/microsoft-365/free-office-online-for-the-web" TargetMode="External"/></Relationships>
</file>

<file path=xl/drawings/_rels/drawing2.xml.rels><?xml version="1.0" encoding="UTF-8" standalone="yes"?>
<Relationships xmlns="http://schemas.openxmlformats.org/package/2006/relationships"><Relationship Id="rId2" Type="http://schemas.openxmlformats.org/officeDocument/2006/relationships/hyperlink" Target="#'Toelichting balans'!A1"/><Relationship Id="rId1" Type="http://schemas.openxmlformats.org/officeDocument/2006/relationships/hyperlink" Target="#'Vooraf'!A1"/></Relationships>
</file>

<file path=xl/drawings/_rels/drawing3.xml.rels><?xml version="1.0" encoding="UTF-8" standalone="yes"?>
<Relationships xmlns="http://schemas.openxmlformats.org/package/2006/relationships"><Relationship Id="rId2" Type="http://schemas.openxmlformats.org/officeDocument/2006/relationships/hyperlink" Target="#'Resultatenrekening'!A1"/><Relationship Id="rId1" Type="http://schemas.openxmlformats.org/officeDocument/2006/relationships/hyperlink" Target="#'Balans'!A1"/></Relationships>
</file>

<file path=xl/drawings/_rels/drawing4.xml.rels><?xml version="1.0" encoding="UTF-8" standalone="yes"?>
<Relationships xmlns="http://schemas.openxmlformats.org/package/2006/relationships"><Relationship Id="rId2" Type="http://schemas.openxmlformats.org/officeDocument/2006/relationships/hyperlink" Target="#'Toelichting resultaat'!A1"/><Relationship Id="rId1" Type="http://schemas.openxmlformats.org/officeDocument/2006/relationships/hyperlink" Target="#'Toelichting balans'!A1"/></Relationships>
</file>

<file path=xl/drawings/_rels/drawing5.xml.rels><?xml version="1.0" encoding="UTF-8" standalone="yes"?>
<Relationships xmlns="http://schemas.openxmlformats.org/package/2006/relationships"><Relationship Id="rId2" Type="http://schemas.openxmlformats.org/officeDocument/2006/relationships/hyperlink" Target="#'Resultaatsverwerking en reserve'!A1"/><Relationship Id="rId1" Type="http://schemas.openxmlformats.org/officeDocument/2006/relationships/hyperlink" Target="#'Resultatenrekening'!A1"/></Relationships>
</file>

<file path=xl/drawings/_rels/drawing6.xml.rels><?xml version="1.0" encoding="UTF-8" standalone="yes"?>
<Relationships xmlns="http://schemas.openxmlformats.org/package/2006/relationships"><Relationship Id="rId2" Type="http://schemas.openxmlformats.org/officeDocument/2006/relationships/hyperlink" Target="#'Begroting'!A1"/><Relationship Id="rId1" Type="http://schemas.openxmlformats.org/officeDocument/2006/relationships/hyperlink" Target="#'Toelichting resultaat'!A1"/></Relationships>
</file>

<file path=xl/drawings/_rels/drawing7.xml.rels><?xml version="1.0" encoding="UTF-8" standalone="yes"?>
<Relationships xmlns="http://schemas.openxmlformats.org/package/2006/relationships"><Relationship Id="rId2" Type="http://schemas.openxmlformats.org/officeDocument/2006/relationships/hyperlink" Target="#'Werknemers met RSZ'!A1"/><Relationship Id="rId1" Type="http://schemas.openxmlformats.org/officeDocument/2006/relationships/hyperlink" Target="#'Resultaatsverwerking en reserve'!A1"/></Relationships>
</file>

<file path=xl/drawings/_rels/drawing8.xml.rels><?xml version="1.0" encoding="UTF-8" standalone="yes"?>
<Relationships xmlns="http://schemas.openxmlformats.org/package/2006/relationships"><Relationship Id="rId2" Type="http://schemas.openxmlformats.org/officeDocument/2006/relationships/hyperlink" Target="#'Samenvatting'!A1"/><Relationship Id="rId1" Type="http://schemas.openxmlformats.org/officeDocument/2006/relationships/hyperlink" Target="#'Begroting'!A1"/></Relationships>
</file>

<file path=xl/drawings/_rels/drawing9.xml.rels><?xml version="1.0" encoding="UTF-8" standalone="yes"?>
<Relationships xmlns="http://schemas.openxmlformats.org/package/2006/relationships"><Relationship Id="rId1" Type="http://schemas.openxmlformats.org/officeDocument/2006/relationships/hyperlink" Target="#'Werknemers met RSZ'!A1"/></Relationships>
</file>

<file path=xl/drawings/_rels/vmlDrawing1.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1</xdr:col>
      <xdr:colOff>38100</xdr:colOff>
      <xdr:row>1</xdr:row>
      <xdr:rowOff>38100</xdr:rowOff>
    </xdr:from>
    <xdr:to>
      <xdr:col>3</xdr:col>
      <xdr:colOff>681954</xdr:colOff>
      <xdr:row>1</xdr:row>
      <xdr:rowOff>458725</xdr:rowOff>
    </xdr:to>
    <xdr:pic>
      <xdr:nvPicPr>
        <xdr:cNvPr id="2" name="Afbeelding 1">
          <a:extLst>
            <a:ext uri="{FF2B5EF4-FFF2-40B4-BE49-F238E27FC236}">
              <a16:creationId xmlns:a16="http://schemas.microsoft.com/office/drawing/2014/main" id="{8CE97CF7-30F2-4D0F-8BD6-940B486BEB3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0025" y="228600"/>
          <a:ext cx="2850479" cy="420625"/>
        </a:xfrm>
        <a:prstGeom prst="rect">
          <a:avLst/>
        </a:prstGeom>
      </xdr:spPr>
    </xdr:pic>
    <xdr:clientData/>
  </xdr:twoCellAnchor>
  <xdr:twoCellAnchor editAs="oneCell">
    <xdr:from>
      <xdr:col>10</xdr:col>
      <xdr:colOff>500965</xdr:colOff>
      <xdr:row>0</xdr:row>
      <xdr:rowOff>140475</xdr:rowOff>
    </xdr:from>
    <xdr:to>
      <xdr:col>12</xdr:col>
      <xdr:colOff>1318</xdr:colOff>
      <xdr:row>2</xdr:row>
      <xdr:rowOff>148590</xdr:rowOff>
    </xdr:to>
    <xdr:pic>
      <xdr:nvPicPr>
        <xdr:cNvPr id="3" name="Afbeelding 2">
          <a:extLst>
            <a:ext uri="{FF2B5EF4-FFF2-40B4-BE49-F238E27FC236}">
              <a16:creationId xmlns:a16="http://schemas.microsoft.com/office/drawing/2014/main" id="{EE460F5F-00B6-4849-8AFF-CCDC1FAE590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875345" y="140475"/>
          <a:ext cx="1601568" cy="650100"/>
        </a:xfrm>
        <a:prstGeom prst="rect">
          <a:avLst/>
        </a:prstGeom>
      </xdr:spPr>
    </xdr:pic>
    <xdr:clientData/>
  </xdr:twoCellAnchor>
  <xdr:twoCellAnchor>
    <xdr:from>
      <xdr:col>2</xdr:col>
      <xdr:colOff>15240</xdr:colOff>
      <xdr:row>8</xdr:row>
      <xdr:rowOff>19050</xdr:rowOff>
    </xdr:from>
    <xdr:to>
      <xdr:col>4</xdr:col>
      <xdr:colOff>666750</xdr:colOff>
      <xdr:row>32</xdr:row>
      <xdr:rowOff>167640</xdr:rowOff>
    </xdr:to>
    <xdr:sp macro="" textlink="">
      <xdr:nvSpPr>
        <xdr:cNvPr id="4" name="Tekstvak 3">
          <a:extLst>
            <a:ext uri="{FF2B5EF4-FFF2-40B4-BE49-F238E27FC236}">
              <a16:creationId xmlns:a16="http://schemas.microsoft.com/office/drawing/2014/main" id="{854F17E0-FEE5-4DD4-BD1B-EEA6240A82E9}"/>
            </a:ext>
          </a:extLst>
        </xdr:cNvPr>
        <xdr:cNvSpPr txBox="1"/>
      </xdr:nvSpPr>
      <xdr:spPr>
        <a:xfrm>
          <a:off x="339090" y="1981200"/>
          <a:ext cx="3547110" cy="37966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r>
            <a:rPr lang="nl-BE" sz="1050">
              <a:solidFill>
                <a:schemeClr val="dk1"/>
              </a:solidFill>
              <a:effectLst/>
              <a:latin typeface="+mn-lt"/>
              <a:ea typeface="+mn-ea"/>
              <a:cs typeface="+mn-cs"/>
            </a:rPr>
            <a:t>Dit sjabloon moet ingevuld worden in het kader van een verantwoording van een werkingssubsidie binnen het Circusdecreet.</a:t>
          </a:r>
        </a:p>
        <a:p>
          <a:endParaRPr kumimoji="0" lang="nl-BE" sz="1050" b="0" i="0" u="none" strike="noStrike" kern="0" cap="none" spc="0" normalizeH="0" baseline="0" noProof="0">
            <a:ln>
              <a:noFill/>
            </a:ln>
            <a:solidFill>
              <a:prstClr val="black"/>
            </a:solidFill>
            <a:effectLst/>
            <a:uLnTx/>
            <a:uFillTx/>
            <a:latin typeface="+mn-lt"/>
            <a:ea typeface="+mn-ea"/>
            <a:cs typeface="+mn-cs"/>
          </a:endParaRP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kumimoji="0" lang="nl-BE" sz="1050" b="0" i="0" u="none" strike="noStrike" kern="0" cap="none" spc="0" normalizeH="0" baseline="0" noProof="0">
              <a:ln>
                <a:noFill/>
              </a:ln>
              <a:solidFill>
                <a:prstClr val="black"/>
              </a:solidFill>
              <a:effectLst/>
              <a:uLnTx/>
              <a:uFillTx/>
              <a:latin typeface="+mn-lt"/>
              <a:ea typeface="+mn-ea"/>
              <a:cs typeface="+mn-cs"/>
            </a:rPr>
            <a:t>De </a:t>
          </a:r>
          <a:r>
            <a:rPr kumimoji="0" lang="nl-BE" sz="1050" b="1" i="0" u="none" strike="noStrike" kern="0" cap="none" spc="0" normalizeH="0" baseline="0" noProof="0">
              <a:ln>
                <a:noFill/>
              </a:ln>
              <a:solidFill>
                <a:prstClr val="black"/>
              </a:solidFill>
              <a:effectLst/>
              <a:uLnTx/>
              <a:uFillTx/>
              <a:latin typeface="+mn-lt"/>
              <a:ea typeface="+mn-ea"/>
              <a:cs typeface="+mn-cs"/>
            </a:rPr>
            <a:t>invulinstructies</a:t>
          </a:r>
          <a:r>
            <a:rPr kumimoji="0" lang="nl-BE" sz="1050" b="0" i="0" u="none" strike="noStrike" kern="0" cap="none" spc="0" normalizeH="0" baseline="0" noProof="0">
              <a:ln>
                <a:noFill/>
              </a:ln>
              <a:solidFill>
                <a:prstClr val="black"/>
              </a:solidFill>
              <a:effectLst/>
              <a:uLnTx/>
              <a:uFillTx/>
              <a:latin typeface="+mn-lt"/>
              <a:ea typeface="+mn-ea"/>
              <a:cs typeface="+mn-cs"/>
            </a:rPr>
            <a:t> vindt u in de handleiding, die te vinden is op onze website:</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endParaRPr kumimoji="0" lang="nl-BE" sz="1050" b="0" i="0" u="none" strike="noStrike" kern="0" cap="none" spc="0" normalizeH="0" baseline="0" noProof="0">
            <a:ln>
              <a:noFill/>
            </a:ln>
            <a:solidFill>
              <a:prstClr val="black"/>
            </a:solidFill>
            <a:effectLst/>
            <a:uLnTx/>
            <a:uFillTx/>
            <a:latin typeface="+mn-lt"/>
            <a:ea typeface="+mn-ea"/>
            <a:cs typeface="+mn-cs"/>
          </a:endParaRP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endParaRPr kumimoji="0" lang="nl-BE" sz="1050" b="0" i="0" u="none" strike="noStrike" kern="0" cap="none" spc="0" normalizeH="0" baseline="0" noProof="0">
            <a:ln>
              <a:noFill/>
            </a:ln>
            <a:solidFill>
              <a:prstClr val="black"/>
            </a:solidFill>
            <a:effectLst/>
            <a:uLnTx/>
            <a:uFillTx/>
            <a:latin typeface="+mn-lt"/>
            <a:ea typeface="+mn-ea"/>
            <a:cs typeface="+mn-cs"/>
          </a:endParaRP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endParaRPr kumimoji="0" lang="nl-BE" sz="1050" b="0" i="0" u="none" strike="noStrike" kern="0" cap="none" spc="0" normalizeH="0" baseline="0" noProof="0">
            <a:ln>
              <a:noFill/>
            </a:ln>
            <a:solidFill>
              <a:prstClr val="black"/>
            </a:solidFill>
            <a:effectLst/>
            <a:uLnTx/>
            <a:uFillTx/>
            <a:latin typeface="+mn-lt"/>
            <a:ea typeface="+mn-ea"/>
            <a:cs typeface="+mn-cs"/>
          </a:endParaRP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nl-BE" sz="1050">
              <a:solidFill>
                <a:schemeClr val="dk1"/>
              </a:solidFill>
              <a:effectLst/>
              <a:latin typeface="+mn-lt"/>
              <a:ea typeface="+mn-ea"/>
              <a:cs typeface="+mn-cs"/>
            </a:rPr>
            <a:t>Vul enkel die velden in die hiervoor voorzien zijn (zie ook ‘</a:t>
          </a:r>
          <a:r>
            <a:rPr lang="nl-BE" sz="1050" b="1">
              <a:solidFill>
                <a:schemeClr val="dk1"/>
              </a:solidFill>
              <a:effectLst/>
              <a:latin typeface="+mn-lt"/>
              <a:ea typeface="+mn-ea"/>
              <a:cs typeface="+mn-cs"/>
            </a:rPr>
            <a:t>Gebruikte kleurcodes</a:t>
          </a:r>
          <a:r>
            <a:rPr lang="nl-BE" sz="1050">
              <a:solidFill>
                <a:schemeClr val="dk1"/>
              </a:solidFill>
              <a:effectLst/>
              <a:latin typeface="+mn-lt"/>
              <a:ea typeface="+mn-ea"/>
              <a:cs typeface="+mn-cs"/>
            </a:rPr>
            <a:t>’ rechts). </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nl-BE" sz="1050">
              <a:solidFill>
                <a:schemeClr val="dk1"/>
              </a:solidFill>
              <a:effectLst/>
              <a:latin typeface="+mn-lt"/>
              <a:ea typeface="+mn-ea"/>
              <a:cs typeface="+mn-cs"/>
            </a:rPr>
            <a:t>Gebruik steeds de </a:t>
          </a:r>
          <a:r>
            <a:rPr lang="nl-BE" sz="1050" b="1">
              <a:solidFill>
                <a:schemeClr val="dk1"/>
              </a:solidFill>
              <a:effectLst/>
              <a:latin typeface="+mn-lt"/>
              <a:ea typeface="+mn-ea"/>
              <a:cs typeface="+mn-cs"/>
            </a:rPr>
            <a:t>boekhoudkundige regels </a:t>
          </a:r>
          <a:r>
            <a:rPr lang="nl-BE" sz="1050">
              <a:solidFill>
                <a:schemeClr val="dk1"/>
              </a:solidFill>
              <a:effectLst/>
              <a:latin typeface="+mn-lt"/>
              <a:ea typeface="+mn-ea"/>
              <a:cs typeface="+mn-cs"/>
            </a:rPr>
            <a:t>die op uw organisatie van toepassing zijn.</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nl-BE" sz="1050">
              <a:solidFill>
                <a:schemeClr val="dk1"/>
              </a:solidFill>
              <a:effectLst/>
              <a:latin typeface="+mn-lt"/>
              <a:ea typeface="+mn-ea"/>
              <a:cs typeface="+mn-cs"/>
            </a:rPr>
            <a:t>Los alle </a:t>
          </a:r>
          <a:r>
            <a:rPr lang="nl-BE" sz="1050" b="1">
              <a:solidFill>
                <a:schemeClr val="dk1"/>
              </a:solidFill>
              <a:effectLst/>
              <a:latin typeface="+mn-lt"/>
              <a:ea typeface="+mn-ea"/>
              <a:cs typeface="+mn-cs"/>
            </a:rPr>
            <a:t>foutmeldingen</a:t>
          </a:r>
          <a:r>
            <a:rPr lang="nl-BE" sz="1050">
              <a:solidFill>
                <a:schemeClr val="dk1"/>
              </a:solidFill>
              <a:effectLst/>
              <a:latin typeface="+mn-lt"/>
              <a:ea typeface="+mn-ea"/>
              <a:cs typeface="+mn-cs"/>
            </a:rPr>
            <a:t> op vooraleer u het sjabloon indient via een daartoe bestemde KIOSK-module. Fouten worden samengevat zowel bovenaan op elk blad van dit sjabloon, als gezamenlijk op blad ‘Samenvatting’.</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nl-BE" sz="1050">
              <a:solidFill>
                <a:schemeClr val="dk1"/>
              </a:solidFill>
              <a:effectLst/>
              <a:latin typeface="+mn-lt"/>
              <a:ea typeface="+mn-ea"/>
              <a:cs typeface="+mn-cs"/>
            </a:rPr>
            <a:t>Gebruik</a:t>
          </a:r>
          <a:r>
            <a:rPr lang="nl-BE" sz="1050" baseline="0">
              <a:solidFill>
                <a:schemeClr val="dk1"/>
              </a:solidFill>
              <a:effectLst/>
              <a:latin typeface="+mn-lt"/>
              <a:ea typeface="+mn-ea"/>
              <a:cs typeface="+mn-cs"/>
            </a:rPr>
            <a:t> b</a:t>
          </a:r>
          <a:r>
            <a:rPr lang="nl-BE" sz="1050">
              <a:solidFill>
                <a:schemeClr val="dk1"/>
              </a:solidFill>
              <a:effectLst/>
              <a:latin typeface="+mn-lt"/>
              <a:ea typeface="+mn-ea"/>
              <a:cs typeface="+mn-cs"/>
            </a:rPr>
            <a:t>ij het </a:t>
          </a:r>
          <a:r>
            <a:rPr lang="nl-BE" sz="1050" b="1">
              <a:solidFill>
                <a:schemeClr val="dk1"/>
              </a:solidFill>
              <a:effectLst/>
              <a:latin typeface="+mn-lt"/>
              <a:ea typeface="+mn-ea"/>
              <a:cs typeface="+mn-cs"/>
            </a:rPr>
            <a:t>plakken van data </a:t>
          </a:r>
          <a:r>
            <a:rPr lang="nl-BE" sz="1050">
              <a:solidFill>
                <a:schemeClr val="dk1"/>
              </a:solidFill>
              <a:effectLst/>
              <a:latin typeface="+mn-lt"/>
              <a:ea typeface="+mn-ea"/>
              <a:cs typeface="+mn-cs"/>
            </a:rPr>
            <a:t>exclusief de </a:t>
          </a:r>
          <a:r>
            <a:rPr lang="nl-BE" sz="1050" b="0">
              <a:solidFill>
                <a:schemeClr val="dk1"/>
              </a:solidFill>
              <a:effectLst/>
              <a:latin typeface="+mn-lt"/>
              <a:ea typeface="+mn-ea"/>
              <a:cs typeface="+mn-cs"/>
            </a:rPr>
            <a:t>‘waarden plakken’</a:t>
          </a:r>
          <a:r>
            <a:rPr lang="nl-BE" sz="1050">
              <a:solidFill>
                <a:schemeClr val="dk1"/>
              </a:solidFill>
              <a:effectLst/>
              <a:latin typeface="+mn-lt"/>
              <a:ea typeface="+mn-ea"/>
              <a:cs typeface="+mn-cs"/>
            </a:rPr>
            <a:t>-functie om problemen met de lay-out te voorkomen.</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nl-BE" sz="1050" b="0">
              <a:solidFill>
                <a:schemeClr val="dk1"/>
              </a:solidFill>
              <a:effectLst/>
              <a:latin typeface="+mn-lt"/>
              <a:ea typeface="+mn-ea"/>
              <a:cs typeface="+mn-cs"/>
            </a:rPr>
            <a:t>Verander de </a:t>
          </a:r>
          <a:r>
            <a:rPr lang="nl-BE" sz="1050" b="1">
              <a:solidFill>
                <a:schemeClr val="dk1"/>
              </a:solidFill>
              <a:effectLst/>
              <a:latin typeface="+mn-lt"/>
              <a:ea typeface="+mn-ea"/>
              <a:cs typeface="+mn-cs"/>
            </a:rPr>
            <a:t>structuur van het sjabloon </a:t>
          </a:r>
          <a:r>
            <a:rPr lang="nl-BE" sz="1050" b="0">
              <a:solidFill>
                <a:schemeClr val="dk1"/>
              </a:solidFill>
              <a:effectLst/>
              <a:latin typeface="+mn-lt"/>
              <a:ea typeface="+mn-ea"/>
              <a:cs typeface="+mn-cs"/>
            </a:rPr>
            <a:t>niet</a:t>
          </a:r>
          <a:r>
            <a:rPr lang="nl-BE" sz="1050" b="1">
              <a:solidFill>
                <a:schemeClr val="dk1"/>
              </a:solidFill>
              <a:effectLst/>
              <a:latin typeface="+mn-lt"/>
              <a:ea typeface="+mn-ea"/>
              <a:cs typeface="+mn-cs"/>
            </a:rPr>
            <a:t> </a:t>
          </a:r>
          <a:r>
            <a:rPr lang="nl-BE" sz="1050">
              <a:solidFill>
                <a:schemeClr val="dk1"/>
              </a:solidFill>
              <a:effectLst/>
              <a:latin typeface="+mn-lt"/>
              <a:ea typeface="+mn-ea"/>
              <a:cs typeface="+mn-cs"/>
            </a:rPr>
            <a:t>door bv. rijen / kolommen te verplaatsen, toe te voegen of te verwijderen.</a:t>
          </a:r>
        </a:p>
      </xdr:txBody>
    </xdr:sp>
    <xdr:clientData/>
  </xdr:twoCellAnchor>
  <xdr:twoCellAnchor>
    <xdr:from>
      <xdr:col>7</xdr:col>
      <xdr:colOff>10795</xdr:colOff>
      <xdr:row>24</xdr:row>
      <xdr:rowOff>91440</xdr:rowOff>
    </xdr:from>
    <xdr:to>
      <xdr:col>11</xdr:col>
      <xdr:colOff>10795</xdr:colOff>
      <xdr:row>29</xdr:row>
      <xdr:rowOff>107950</xdr:rowOff>
    </xdr:to>
    <xdr:sp macro="" textlink="">
      <xdr:nvSpPr>
        <xdr:cNvPr id="8" name="Tekstvak 7">
          <a:extLst>
            <a:ext uri="{FF2B5EF4-FFF2-40B4-BE49-F238E27FC236}">
              <a16:creationId xmlns:a16="http://schemas.microsoft.com/office/drawing/2014/main" id="{405B65A1-276F-4B89-BA31-AA7384AA4AC9}"/>
            </a:ext>
          </a:extLst>
        </xdr:cNvPr>
        <xdr:cNvSpPr txBox="1"/>
      </xdr:nvSpPr>
      <xdr:spPr>
        <a:xfrm>
          <a:off x="4297045" y="4428490"/>
          <a:ext cx="5784850" cy="9372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r>
            <a:rPr lang="nl-BE" sz="1050" b="0" baseline="0">
              <a:solidFill>
                <a:schemeClr val="dk1"/>
              </a:solidFill>
              <a:effectLst/>
              <a:latin typeface="+mn-lt"/>
              <a:ea typeface="+mn-ea"/>
              <a:cs typeface="+mn-cs"/>
            </a:rPr>
            <a:t>Dit bestand is geoptimaliseerd voor </a:t>
          </a:r>
          <a:r>
            <a:rPr lang="nl-BE" sz="1050" b="1" baseline="0">
              <a:solidFill>
                <a:schemeClr val="dk1"/>
              </a:solidFill>
              <a:effectLst/>
              <a:latin typeface="+mn-lt"/>
              <a:ea typeface="+mn-ea"/>
              <a:cs typeface="+mn-cs"/>
            </a:rPr>
            <a:t>Microsoft Excel 365</a:t>
          </a:r>
          <a:r>
            <a:rPr lang="nl-BE" sz="1050" b="0" baseline="0">
              <a:solidFill>
                <a:schemeClr val="dk1"/>
              </a:solidFill>
              <a:effectLst/>
              <a:latin typeface="+mn-lt"/>
              <a:ea typeface="+mn-ea"/>
              <a:cs typeface="+mn-cs"/>
            </a:rPr>
            <a:t>, maar werd ontworpen met het oog op maximale compatibiliteit met oudere versies van Excel alsook met alternatieve software.</a:t>
          </a:r>
        </a:p>
        <a:p>
          <a:endParaRPr lang="nl-BE" sz="1050">
            <a:effectLst/>
          </a:endParaRPr>
        </a:p>
        <a:p>
          <a:r>
            <a:rPr lang="nl-BE" sz="1050" b="0" baseline="0">
              <a:solidFill>
                <a:schemeClr val="dk1"/>
              </a:solidFill>
              <a:effectLst/>
              <a:latin typeface="+mn-lt"/>
              <a:ea typeface="+mn-ea"/>
              <a:cs typeface="+mn-cs"/>
            </a:rPr>
            <a:t>Als u technische problemen ervaart bij het invullen van de cijferbijlage, of u heeft geen toegang tot een recente desktopversie van Microsoft Excel, dan kunt u een gratis online alternatief gebruiken op: </a:t>
          </a:r>
          <a:endParaRPr lang="nl-BE" sz="1050">
            <a:effectLst/>
          </a:endParaRPr>
        </a:p>
      </xdr:txBody>
    </xdr:sp>
    <xdr:clientData/>
  </xdr:twoCellAnchor>
  <xdr:twoCellAnchor>
    <xdr:from>
      <xdr:col>2</xdr:col>
      <xdr:colOff>223520</xdr:colOff>
      <xdr:row>15</xdr:row>
      <xdr:rowOff>63500</xdr:rowOff>
    </xdr:from>
    <xdr:to>
      <xdr:col>4</xdr:col>
      <xdr:colOff>647700</xdr:colOff>
      <xdr:row>18</xdr:row>
      <xdr:rowOff>76200</xdr:rowOff>
    </xdr:to>
    <xdr:sp macro="" textlink="">
      <xdr:nvSpPr>
        <xdr:cNvPr id="5" name="Tekstvak 4">
          <a:hlinkClick xmlns:r="http://schemas.openxmlformats.org/officeDocument/2006/relationships" r:id="rId3"/>
          <a:extLst>
            <a:ext uri="{FF2B5EF4-FFF2-40B4-BE49-F238E27FC236}">
              <a16:creationId xmlns:a16="http://schemas.microsoft.com/office/drawing/2014/main" id="{50013143-DFD9-4447-AEF7-918A49F6EF85}"/>
            </a:ext>
          </a:extLst>
        </xdr:cNvPr>
        <xdr:cNvSpPr txBox="1"/>
      </xdr:nvSpPr>
      <xdr:spPr>
        <a:xfrm>
          <a:off x="553720" y="2990850"/>
          <a:ext cx="3370580" cy="457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rIns="0" rtlCol="0" anchor="t"/>
        <a:lstStyle/>
        <a:p>
          <a:r>
            <a:rPr lang="nl-BE" sz="1000" u="sng"/>
            <a:t>https://www.vlaanderen.be/cjm/nl/cultuur/</a:t>
          </a:r>
        </a:p>
        <a:p>
          <a:r>
            <a:rPr lang="nl-BE" sz="1000" u="sng"/>
            <a:t>circus-vlaanderen/subsidies-circusdecreet-2019</a:t>
          </a:r>
        </a:p>
      </xdr:txBody>
    </xdr:sp>
    <xdr:clientData/>
  </xdr:twoCellAnchor>
  <xdr:twoCellAnchor>
    <xdr:from>
      <xdr:col>7</xdr:col>
      <xdr:colOff>43815</xdr:colOff>
      <xdr:row>28</xdr:row>
      <xdr:rowOff>179070</xdr:rowOff>
    </xdr:from>
    <xdr:to>
      <xdr:col>10</xdr:col>
      <xdr:colOff>1033780</xdr:colOff>
      <xdr:row>30</xdr:row>
      <xdr:rowOff>68580</xdr:rowOff>
    </xdr:to>
    <xdr:sp macro="" textlink="">
      <xdr:nvSpPr>
        <xdr:cNvPr id="7" name="Tekstvak 6">
          <a:hlinkClick xmlns:r="http://schemas.openxmlformats.org/officeDocument/2006/relationships" r:id="rId4"/>
          <a:extLst>
            <a:ext uri="{FF2B5EF4-FFF2-40B4-BE49-F238E27FC236}">
              <a16:creationId xmlns:a16="http://schemas.microsoft.com/office/drawing/2014/main" id="{B8EEC631-2CD4-4539-8777-397AE6EB6837}"/>
            </a:ext>
          </a:extLst>
        </xdr:cNvPr>
        <xdr:cNvSpPr txBox="1"/>
      </xdr:nvSpPr>
      <xdr:spPr>
        <a:xfrm>
          <a:off x="4303395" y="5193030"/>
          <a:ext cx="4876165" cy="2552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rIns="0" rtlCol="0" anchor="t"/>
        <a:lstStyle/>
        <a:p>
          <a:r>
            <a:rPr lang="nl-BE" sz="1050" b="0" u="sng" baseline="0">
              <a:solidFill>
                <a:schemeClr val="dk1"/>
              </a:solidFill>
              <a:effectLst/>
              <a:latin typeface="+mn-lt"/>
              <a:ea typeface="+mn-ea"/>
              <a:cs typeface="+mn-cs"/>
            </a:rPr>
            <a:t>https://www.microsoft.com/nl-be/microsoft-365/free-office-online-for-the-web</a:t>
          </a:r>
          <a:endParaRPr lang="nl-BE" sz="900" u="sng"/>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1812290</xdr:colOff>
      <xdr:row>0</xdr:row>
      <xdr:rowOff>53339</xdr:rowOff>
    </xdr:from>
    <xdr:to>
      <xdr:col>56</xdr:col>
      <xdr:colOff>6350</xdr:colOff>
      <xdr:row>1</xdr:row>
      <xdr:rowOff>69849</xdr:rowOff>
    </xdr:to>
    <xdr:sp macro="" textlink="Vooraf!C6">
      <xdr:nvSpPr>
        <xdr:cNvPr id="4" name="Tekstvak 3">
          <a:extLst>
            <a:ext uri="{FF2B5EF4-FFF2-40B4-BE49-F238E27FC236}">
              <a16:creationId xmlns:a16="http://schemas.microsoft.com/office/drawing/2014/main" id="{D4A8A93B-4449-4CF7-82DF-9A506542E523}"/>
            </a:ext>
          </a:extLst>
        </xdr:cNvPr>
        <xdr:cNvSpPr txBox="1"/>
      </xdr:nvSpPr>
      <xdr:spPr>
        <a:xfrm>
          <a:off x="2586990" y="53339"/>
          <a:ext cx="5477510" cy="3213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fld id="{00957149-3D86-4B67-AC82-A3AFF8859DC0}" type="TxLink">
            <a:rPr lang="en-US" sz="1000" b="1" i="0" u="none" strike="noStrike">
              <a:solidFill>
                <a:srgbClr val="952424"/>
              </a:solidFill>
              <a:latin typeface="Calibri"/>
              <a:cs typeface="Calibri"/>
            </a:rPr>
            <a:pPr/>
            <a:t> </a:t>
          </a:fld>
          <a:endParaRPr lang="nl-BE" sz="1000"/>
        </a:p>
      </xdr:txBody>
    </xdr:sp>
    <xdr:clientData/>
  </xdr:twoCellAnchor>
  <xdr:twoCellAnchor>
    <xdr:from>
      <xdr:col>10</xdr:col>
      <xdr:colOff>1066800</xdr:colOff>
      <xdr:row>1</xdr:row>
      <xdr:rowOff>115570</xdr:rowOff>
    </xdr:from>
    <xdr:to>
      <xdr:col>13</xdr:col>
      <xdr:colOff>327025</xdr:colOff>
      <xdr:row>3</xdr:row>
      <xdr:rowOff>9525</xdr:rowOff>
    </xdr:to>
    <xdr:sp macro="" textlink="$X$1">
      <xdr:nvSpPr>
        <xdr:cNvPr id="5" name="Tekstvak 4">
          <a:extLst>
            <a:ext uri="{FF2B5EF4-FFF2-40B4-BE49-F238E27FC236}">
              <a16:creationId xmlns:a16="http://schemas.microsoft.com/office/drawing/2014/main" id="{149390E4-917C-4CBA-BE71-763AE4B3223C}"/>
            </a:ext>
          </a:extLst>
        </xdr:cNvPr>
        <xdr:cNvSpPr txBox="1"/>
      </xdr:nvSpPr>
      <xdr:spPr>
        <a:xfrm>
          <a:off x="4396740" y="420370"/>
          <a:ext cx="4256405" cy="1936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l"/>
          <a:fld id="{DAE6F791-AB19-4E75-8BC6-9C0FB4B6E45E}" type="TxLink">
            <a:rPr lang="en-US" sz="1000" b="1" i="0" u="none" strike="noStrike">
              <a:solidFill>
                <a:srgbClr val="952424"/>
              </a:solidFill>
              <a:latin typeface="Calibri"/>
              <a:cs typeface="Calibri"/>
            </a:rPr>
            <a:pPr algn="l"/>
            <a:t>Vul het blad in.</a:t>
          </a:fld>
          <a:endParaRPr lang="nl-BE" sz="1000"/>
        </a:p>
      </xdr:txBody>
    </xdr:sp>
    <xdr:clientData/>
  </xdr:twoCellAnchor>
  <xdr:twoCellAnchor editAs="oneCell">
    <xdr:from>
      <xdr:col>12</xdr:col>
      <xdr:colOff>39912</xdr:colOff>
      <xdr:row>2</xdr:row>
      <xdr:rowOff>46264</xdr:rowOff>
    </xdr:from>
    <xdr:to>
      <xdr:col>12</xdr:col>
      <xdr:colOff>264793</xdr:colOff>
      <xdr:row>3</xdr:row>
      <xdr:rowOff>150404</xdr:rowOff>
    </xdr:to>
    <xdr:sp macro="" textlink="">
      <xdr:nvSpPr>
        <xdr:cNvPr id="6" name="Check Box 4" hidden="1">
          <a:extLst>
            <a:ext uri="{63B3BB69-23CF-44E3-9099-C40C66FF867C}">
              <a14:compatExt xmlns:a14="http://schemas.microsoft.com/office/drawing/2010/main" spid="_x0000_s2052"/>
            </a:ext>
            <a:ext uri="{FF2B5EF4-FFF2-40B4-BE49-F238E27FC236}">
              <a16:creationId xmlns:a16="http://schemas.microsoft.com/office/drawing/2014/main" id="{5ECE2CD6-EA89-46B4-85BE-9C69E2DFE397}"/>
            </a:ext>
          </a:extLst>
        </xdr:cNvPr>
        <xdr:cNvSpPr/>
      </xdr:nvSpPr>
      <xdr:spPr bwMode="auto">
        <a:xfrm>
          <a:off x="7217952" y="527594"/>
          <a:ext cx="221706" cy="2247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13</xdr:col>
      <xdr:colOff>0</xdr:colOff>
      <xdr:row>2</xdr:row>
      <xdr:rowOff>46264</xdr:rowOff>
    </xdr:from>
    <xdr:ext cx="214086" cy="217714"/>
    <xdr:sp macro="" textlink="">
      <xdr:nvSpPr>
        <xdr:cNvPr id="7" name="Check Box 8" hidden="1">
          <a:extLst>
            <a:ext uri="{63B3BB69-23CF-44E3-9099-C40C66FF867C}">
              <a14:compatExt xmlns:a14="http://schemas.microsoft.com/office/drawing/2010/main" spid="_x0000_s2056"/>
            </a:ext>
            <a:ext uri="{FF2B5EF4-FFF2-40B4-BE49-F238E27FC236}">
              <a16:creationId xmlns:a16="http://schemas.microsoft.com/office/drawing/2014/main" id="{90BB4F66-0C62-405A-84E4-17574A6F3ED1}"/>
            </a:ext>
          </a:extLst>
        </xdr:cNvPr>
        <xdr:cNvSpPr/>
      </xdr:nvSpPr>
      <xdr:spPr bwMode="auto">
        <a:xfrm>
          <a:off x="8328660" y="527594"/>
          <a:ext cx="214086" cy="2177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46264</xdr:rowOff>
    </xdr:from>
    <xdr:ext cx="214086" cy="217714"/>
    <xdr:sp macro="" textlink="">
      <xdr:nvSpPr>
        <xdr:cNvPr id="8" name="Check Box 9" hidden="1">
          <a:extLst>
            <a:ext uri="{63B3BB69-23CF-44E3-9099-C40C66FF867C}">
              <a14:compatExt xmlns:a14="http://schemas.microsoft.com/office/drawing/2010/main" spid="_x0000_s2057"/>
            </a:ext>
            <a:ext uri="{FF2B5EF4-FFF2-40B4-BE49-F238E27FC236}">
              <a16:creationId xmlns:a16="http://schemas.microsoft.com/office/drawing/2014/main" id="{2E0B467D-1842-455A-90B0-9182448AD579}"/>
            </a:ext>
          </a:extLst>
        </xdr:cNvPr>
        <xdr:cNvSpPr/>
      </xdr:nvSpPr>
      <xdr:spPr bwMode="auto">
        <a:xfrm>
          <a:off x="8328660" y="527594"/>
          <a:ext cx="214086" cy="2177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xdr:from>
      <xdr:col>1</xdr:col>
      <xdr:colOff>0</xdr:colOff>
      <xdr:row>0</xdr:row>
      <xdr:rowOff>63500</xdr:rowOff>
    </xdr:from>
    <xdr:to>
      <xdr:col>9</xdr:col>
      <xdr:colOff>457200</xdr:colOff>
      <xdr:row>0</xdr:row>
      <xdr:rowOff>279400</xdr:rowOff>
    </xdr:to>
    <xdr:sp macro="" textlink="">
      <xdr:nvSpPr>
        <xdr:cNvPr id="9" name="shpTerug">
          <a:hlinkClick xmlns:r="http://schemas.openxmlformats.org/officeDocument/2006/relationships" r:id="rId1" tooltip="Ga naar blad 'Vooraf'"/>
          <a:extLst>
            <a:ext uri="{FF2B5EF4-FFF2-40B4-BE49-F238E27FC236}">
              <a16:creationId xmlns:a16="http://schemas.microsoft.com/office/drawing/2014/main" id="{82A8DF98-22A9-4C1E-BCC5-AA312795E013}"/>
            </a:ext>
          </a:extLst>
        </xdr:cNvPr>
        <xdr:cNvSpPr/>
      </xdr:nvSpPr>
      <xdr:spPr>
        <a:xfrm flipH="1">
          <a:off x="161925" y="63500"/>
          <a:ext cx="1066800" cy="215900"/>
        </a:xfrm>
        <a:prstGeom prst="homePlate">
          <a:avLst/>
        </a:prstGeom>
        <a:solidFill>
          <a:srgbClr val="CEF0F2"/>
        </a:solidFill>
        <a:ln>
          <a:solidFill>
            <a:srgbClr val="2B979D"/>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nl-BE" sz="1100">
              <a:solidFill>
                <a:srgbClr val="164B4E"/>
              </a:solidFill>
            </a:rPr>
            <a:t>Terug</a:t>
          </a:r>
        </a:p>
      </xdr:txBody>
    </xdr:sp>
    <xdr:clientData/>
  </xdr:twoCellAnchor>
  <xdr:twoCellAnchor>
    <xdr:from>
      <xdr:col>9</xdr:col>
      <xdr:colOff>457200</xdr:colOff>
      <xdr:row>0</xdr:row>
      <xdr:rowOff>63500</xdr:rowOff>
    </xdr:from>
    <xdr:to>
      <xdr:col>9</xdr:col>
      <xdr:colOff>1524000</xdr:colOff>
      <xdr:row>0</xdr:row>
      <xdr:rowOff>279400</xdr:rowOff>
    </xdr:to>
    <xdr:sp macro="" textlink="">
      <xdr:nvSpPr>
        <xdr:cNvPr id="10" name="shpVolgende">
          <a:hlinkClick xmlns:r="http://schemas.openxmlformats.org/officeDocument/2006/relationships" r:id="rId2" tooltip="Ga naar blad 'Toelichting balans'"/>
          <a:extLst>
            <a:ext uri="{FF2B5EF4-FFF2-40B4-BE49-F238E27FC236}">
              <a16:creationId xmlns:a16="http://schemas.microsoft.com/office/drawing/2014/main" id="{24ABF11F-07A0-268B-B2E8-AD17C2FB2F24}"/>
            </a:ext>
          </a:extLst>
        </xdr:cNvPr>
        <xdr:cNvSpPr/>
      </xdr:nvSpPr>
      <xdr:spPr>
        <a:xfrm>
          <a:off x="1228725" y="63500"/>
          <a:ext cx="1066800" cy="215900"/>
        </a:xfrm>
        <a:prstGeom prst="homePlate">
          <a:avLst/>
        </a:prstGeom>
        <a:solidFill>
          <a:srgbClr val="2B979D"/>
        </a:solidFill>
        <a:ln>
          <a:solidFill>
            <a:srgbClr val="164B4E"/>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nl-BE" sz="1100">
              <a:solidFill>
                <a:srgbClr val="FFFFFF"/>
              </a:solidFill>
            </a:rPr>
            <a:t>Volgende</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13</xdr:col>
      <xdr:colOff>15875</xdr:colOff>
      <xdr:row>2</xdr:row>
      <xdr:rowOff>0</xdr:rowOff>
    </xdr:from>
    <xdr:to>
      <xdr:col>13</xdr:col>
      <xdr:colOff>3924300</xdr:colOff>
      <xdr:row>3</xdr:row>
      <xdr:rowOff>15240</xdr:rowOff>
    </xdr:to>
    <xdr:sp macro="" textlink="$X$1">
      <xdr:nvSpPr>
        <xdr:cNvPr id="2" name="Tekstvak 1">
          <a:extLst>
            <a:ext uri="{FF2B5EF4-FFF2-40B4-BE49-F238E27FC236}">
              <a16:creationId xmlns:a16="http://schemas.microsoft.com/office/drawing/2014/main" id="{7A8166A5-1B32-4515-85A2-53A54113CC11}"/>
            </a:ext>
          </a:extLst>
        </xdr:cNvPr>
        <xdr:cNvSpPr txBox="1"/>
      </xdr:nvSpPr>
      <xdr:spPr>
        <a:xfrm>
          <a:off x="5749925" y="419100"/>
          <a:ext cx="3908425" cy="18669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l"/>
          <a:fld id="{00C8623A-3161-4410-BEE6-E6BDD904357E}" type="TxLink">
            <a:rPr lang="en-US" sz="1000" b="1" i="0" u="none" strike="noStrike">
              <a:solidFill>
                <a:schemeClr val="accent5">
                  <a:lumMod val="75000"/>
                </a:schemeClr>
              </a:solidFill>
              <a:latin typeface="Calibri"/>
              <a:cs typeface="Calibri"/>
            </a:rPr>
            <a:pPr algn="l"/>
            <a:t> </a:t>
          </a:fld>
          <a:endParaRPr lang="nl-BE" sz="1000">
            <a:solidFill>
              <a:schemeClr val="accent5">
                <a:lumMod val="75000"/>
              </a:schemeClr>
            </a:solidFill>
          </a:endParaRPr>
        </a:p>
      </xdr:txBody>
    </xdr:sp>
    <xdr:clientData/>
  </xdr:twoCellAnchor>
  <xdr:twoCellAnchor>
    <xdr:from>
      <xdr:col>9</xdr:col>
      <xdr:colOff>2428875</xdr:colOff>
      <xdr:row>0</xdr:row>
      <xdr:rowOff>76200</xdr:rowOff>
    </xdr:from>
    <xdr:to>
      <xdr:col>13</xdr:col>
      <xdr:colOff>5831840</xdr:colOff>
      <xdr:row>0</xdr:row>
      <xdr:rowOff>247650</xdr:rowOff>
    </xdr:to>
    <xdr:sp macro="" textlink="Vooraf!C6">
      <xdr:nvSpPr>
        <xdr:cNvPr id="3" name="Tekstvak 2">
          <a:extLst>
            <a:ext uri="{FF2B5EF4-FFF2-40B4-BE49-F238E27FC236}">
              <a16:creationId xmlns:a16="http://schemas.microsoft.com/office/drawing/2014/main" id="{C1FBEF53-3F38-4E07-B72D-F7A83A3A89B2}"/>
            </a:ext>
          </a:extLst>
        </xdr:cNvPr>
        <xdr:cNvSpPr txBox="1"/>
      </xdr:nvSpPr>
      <xdr:spPr>
        <a:xfrm>
          <a:off x="2819400" y="76200"/>
          <a:ext cx="8746490"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fld id="{3B21EFDD-4350-4FF4-B83F-D8990B217402}" type="TxLink">
            <a:rPr lang="en-US" sz="1000" b="1" i="0" u="none" strike="noStrike">
              <a:solidFill>
                <a:srgbClr val="952424"/>
              </a:solidFill>
              <a:latin typeface="Calibri"/>
              <a:cs typeface="Calibri"/>
            </a:rPr>
            <a:pPr/>
            <a:t> </a:t>
          </a:fld>
          <a:endParaRPr lang="nl-BE" sz="600"/>
        </a:p>
      </xdr:txBody>
    </xdr:sp>
    <xdr:clientData/>
  </xdr:twoCellAnchor>
  <xdr:twoCellAnchor>
    <xdr:from>
      <xdr:col>1</xdr:col>
      <xdr:colOff>0</xdr:colOff>
      <xdr:row>0</xdr:row>
      <xdr:rowOff>63500</xdr:rowOff>
    </xdr:from>
    <xdr:to>
      <xdr:col>9</xdr:col>
      <xdr:colOff>838200</xdr:colOff>
      <xdr:row>0</xdr:row>
      <xdr:rowOff>279400</xdr:rowOff>
    </xdr:to>
    <xdr:sp macro="" textlink="">
      <xdr:nvSpPr>
        <xdr:cNvPr id="4" name="shpTerug">
          <a:hlinkClick xmlns:r="http://schemas.openxmlformats.org/officeDocument/2006/relationships" r:id="rId1" tooltip="Ga naar blad 'Balans'"/>
          <a:extLst>
            <a:ext uri="{FF2B5EF4-FFF2-40B4-BE49-F238E27FC236}">
              <a16:creationId xmlns:a16="http://schemas.microsoft.com/office/drawing/2014/main" id="{4E5174C0-BCB3-48A7-A8EE-9207B86575DA}"/>
            </a:ext>
          </a:extLst>
        </xdr:cNvPr>
        <xdr:cNvSpPr/>
      </xdr:nvSpPr>
      <xdr:spPr>
        <a:xfrm flipH="1">
          <a:off x="161925" y="63500"/>
          <a:ext cx="1066800" cy="215900"/>
        </a:xfrm>
        <a:prstGeom prst="homePlate">
          <a:avLst/>
        </a:prstGeom>
        <a:solidFill>
          <a:srgbClr val="CEF0F2"/>
        </a:solidFill>
        <a:ln>
          <a:solidFill>
            <a:srgbClr val="2B979D"/>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nl-BE" sz="1100">
              <a:solidFill>
                <a:srgbClr val="164B4E"/>
              </a:solidFill>
            </a:rPr>
            <a:t>Terug</a:t>
          </a:r>
        </a:p>
      </xdr:txBody>
    </xdr:sp>
    <xdr:clientData/>
  </xdr:twoCellAnchor>
  <xdr:twoCellAnchor>
    <xdr:from>
      <xdr:col>9</xdr:col>
      <xdr:colOff>838200</xdr:colOff>
      <xdr:row>0</xdr:row>
      <xdr:rowOff>63500</xdr:rowOff>
    </xdr:from>
    <xdr:to>
      <xdr:col>9</xdr:col>
      <xdr:colOff>1905000</xdr:colOff>
      <xdr:row>0</xdr:row>
      <xdr:rowOff>279400</xdr:rowOff>
    </xdr:to>
    <xdr:sp macro="" textlink="">
      <xdr:nvSpPr>
        <xdr:cNvPr id="5" name="shpVolgende">
          <a:hlinkClick xmlns:r="http://schemas.openxmlformats.org/officeDocument/2006/relationships" r:id="rId2" tooltip="Ga naar blad 'Resultatenrekening'"/>
          <a:extLst>
            <a:ext uri="{FF2B5EF4-FFF2-40B4-BE49-F238E27FC236}">
              <a16:creationId xmlns:a16="http://schemas.microsoft.com/office/drawing/2014/main" id="{A1254122-E6FB-416A-9919-09057E45C6FC}"/>
            </a:ext>
          </a:extLst>
        </xdr:cNvPr>
        <xdr:cNvSpPr/>
      </xdr:nvSpPr>
      <xdr:spPr>
        <a:xfrm>
          <a:off x="1228725" y="63500"/>
          <a:ext cx="1066800" cy="215900"/>
        </a:xfrm>
        <a:prstGeom prst="homePlate">
          <a:avLst/>
        </a:prstGeom>
        <a:solidFill>
          <a:srgbClr val="2B979D"/>
        </a:solidFill>
        <a:ln>
          <a:solidFill>
            <a:srgbClr val="164B4E"/>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nl-BE" sz="1100">
              <a:solidFill>
                <a:srgbClr val="FFFFFF"/>
              </a:solidFill>
            </a:rPr>
            <a:t>Volgende</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1769110</xdr:colOff>
      <xdr:row>0</xdr:row>
      <xdr:rowOff>39369</xdr:rowOff>
    </xdr:from>
    <xdr:to>
      <xdr:col>11</xdr:col>
      <xdr:colOff>661035</xdr:colOff>
      <xdr:row>1</xdr:row>
      <xdr:rowOff>78104</xdr:rowOff>
    </xdr:to>
    <xdr:sp macro="" textlink="Vooraf!C6">
      <xdr:nvSpPr>
        <xdr:cNvPr id="4" name="Tekstvak 3">
          <a:extLst>
            <a:ext uri="{FF2B5EF4-FFF2-40B4-BE49-F238E27FC236}">
              <a16:creationId xmlns:a16="http://schemas.microsoft.com/office/drawing/2014/main" id="{C191960D-276D-4939-AFF1-79747DC46D38}"/>
            </a:ext>
          </a:extLst>
        </xdr:cNvPr>
        <xdr:cNvSpPr txBox="1"/>
      </xdr:nvSpPr>
      <xdr:spPr>
        <a:xfrm>
          <a:off x="2538730" y="39369"/>
          <a:ext cx="4416425" cy="3435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fld id="{E127B232-E09C-43D7-A627-4945E0568A19}" type="TxLink">
            <a:rPr lang="en-US" sz="1000" b="1" i="0" u="none" strike="noStrike">
              <a:solidFill>
                <a:srgbClr val="952424"/>
              </a:solidFill>
              <a:latin typeface="Calibri"/>
              <a:cs typeface="Calibri"/>
            </a:rPr>
            <a:pPr/>
            <a:t> </a:t>
          </a:fld>
          <a:endParaRPr lang="nl-BE" sz="800"/>
        </a:p>
      </xdr:txBody>
    </xdr:sp>
    <xdr:clientData/>
  </xdr:twoCellAnchor>
  <xdr:twoCellAnchor>
    <xdr:from>
      <xdr:col>11</xdr:col>
      <xdr:colOff>716279</xdr:colOff>
      <xdr:row>0</xdr:row>
      <xdr:rowOff>90805</xdr:rowOff>
    </xdr:from>
    <xdr:to>
      <xdr:col>14</xdr:col>
      <xdr:colOff>1087119</xdr:colOff>
      <xdr:row>0</xdr:row>
      <xdr:rowOff>283845</xdr:rowOff>
    </xdr:to>
    <xdr:sp macro="" textlink="$Y$1">
      <xdr:nvSpPr>
        <xdr:cNvPr id="5" name="Tekstvak 4">
          <a:extLst>
            <a:ext uri="{FF2B5EF4-FFF2-40B4-BE49-F238E27FC236}">
              <a16:creationId xmlns:a16="http://schemas.microsoft.com/office/drawing/2014/main" id="{BF12BF30-3A5C-462D-97FB-0AE019A74547}"/>
            </a:ext>
          </a:extLst>
        </xdr:cNvPr>
        <xdr:cNvSpPr txBox="1"/>
      </xdr:nvSpPr>
      <xdr:spPr>
        <a:xfrm>
          <a:off x="7010399" y="90805"/>
          <a:ext cx="3289300" cy="1930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r"/>
          <a:fld id="{DAE6F791-AB19-4E75-8BC6-9C0FB4B6E45E}" type="TxLink">
            <a:rPr lang="en-US" sz="1000" b="1" i="0" u="none" strike="noStrike">
              <a:solidFill>
                <a:srgbClr val="952424"/>
              </a:solidFill>
              <a:latin typeface="Calibri"/>
              <a:cs typeface="Calibri"/>
            </a:rPr>
            <a:pPr algn="r"/>
            <a:t>Vul het blad in.</a:t>
          </a:fld>
          <a:endParaRPr lang="nl-BE" sz="1000"/>
        </a:p>
      </xdr:txBody>
    </xdr:sp>
    <xdr:clientData/>
  </xdr:twoCellAnchor>
  <xdr:twoCellAnchor editAs="oneCell">
    <xdr:from>
      <xdr:col>13</xdr:col>
      <xdr:colOff>39912</xdr:colOff>
      <xdr:row>2</xdr:row>
      <xdr:rowOff>46264</xdr:rowOff>
    </xdr:from>
    <xdr:to>
      <xdr:col>13</xdr:col>
      <xdr:colOff>264158</xdr:colOff>
      <xdr:row>3</xdr:row>
      <xdr:rowOff>147864</xdr:rowOff>
    </xdr:to>
    <xdr:sp macro="" textlink="">
      <xdr:nvSpPr>
        <xdr:cNvPr id="6" name="Check Box 4" hidden="1">
          <a:extLst>
            <a:ext uri="{63B3BB69-23CF-44E3-9099-C40C66FF867C}">
              <a14:compatExt xmlns:a14="http://schemas.microsoft.com/office/drawing/2010/main" spid="_x0000_s2052"/>
            </a:ext>
            <a:ext uri="{FF2B5EF4-FFF2-40B4-BE49-F238E27FC236}">
              <a16:creationId xmlns:a16="http://schemas.microsoft.com/office/drawing/2014/main" id="{85D2D3AB-5001-4518-821F-8EA21037076D}"/>
            </a:ext>
          </a:extLst>
        </xdr:cNvPr>
        <xdr:cNvSpPr/>
      </xdr:nvSpPr>
      <xdr:spPr bwMode="auto">
        <a:xfrm>
          <a:off x="8155212" y="522514"/>
          <a:ext cx="224246" cy="215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14</xdr:col>
      <xdr:colOff>39912</xdr:colOff>
      <xdr:row>2</xdr:row>
      <xdr:rowOff>46264</xdr:rowOff>
    </xdr:from>
    <xdr:ext cx="214086" cy="217714"/>
    <xdr:sp macro="" textlink="">
      <xdr:nvSpPr>
        <xdr:cNvPr id="7" name="Check Box 8" hidden="1">
          <a:extLst>
            <a:ext uri="{63B3BB69-23CF-44E3-9099-C40C66FF867C}">
              <a14:compatExt xmlns:a14="http://schemas.microsoft.com/office/drawing/2010/main" spid="_x0000_s2056"/>
            </a:ext>
            <a:ext uri="{FF2B5EF4-FFF2-40B4-BE49-F238E27FC236}">
              <a16:creationId xmlns:a16="http://schemas.microsoft.com/office/drawing/2014/main" id="{912A02B1-2696-4C55-A108-1085C50DA395}"/>
            </a:ext>
          </a:extLst>
        </xdr:cNvPr>
        <xdr:cNvSpPr/>
      </xdr:nvSpPr>
      <xdr:spPr bwMode="auto">
        <a:xfrm>
          <a:off x="9250587" y="522514"/>
          <a:ext cx="214086" cy="2177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15</xdr:col>
      <xdr:colOff>0</xdr:colOff>
      <xdr:row>2</xdr:row>
      <xdr:rowOff>46264</xdr:rowOff>
    </xdr:from>
    <xdr:ext cx="214086" cy="217714"/>
    <xdr:sp macro="" textlink="">
      <xdr:nvSpPr>
        <xdr:cNvPr id="8" name="Check Box 9" hidden="1">
          <a:extLst>
            <a:ext uri="{63B3BB69-23CF-44E3-9099-C40C66FF867C}">
              <a14:compatExt xmlns:a14="http://schemas.microsoft.com/office/drawing/2010/main" spid="_x0000_s2057"/>
            </a:ext>
            <a:ext uri="{FF2B5EF4-FFF2-40B4-BE49-F238E27FC236}">
              <a16:creationId xmlns:a16="http://schemas.microsoft.com/office/drawing/2014/main" id="{5A9F64BF-F5C4-465F-9226-182C12E480B6}"/>
            </a:ext>
          </a:extLst>
        </xdr:cNvPr>
        <xdr:cNvSpPr/>
      </xdr:nvSpPr>
      <xdr:spPr bwMode="auto">
        <a:xfrm>
          <a:off x="10345962" y="522514"/>
          <a:ext cx="214086" cy="2177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xdr:from>
      <xdr:col>1</xdr:col>
      <xdr:colOff>0</xdr:colOff>
      <xdr:row>0</xdr:row>
      <xdr:rowOff>63500</xdr:rowOff>
    </xdr:from>
    <xdr:to>
      <xdr:col>9</xdr:col>
      <xdr:colOff>457200</xdr:colOff>
      <xdr:row>0</xdr:row>
      <xdr:rowOff>279400</xdr:rowOff>
    </xdr:to>
    <xdr:sp macro="" textlink="">
      <xdr:nvSpPr>
        <xdr:cNvPr id="9" name="shpTerug">
          <a:hlinkClick xmlns:r="http://schemas.openxmlformats.org/officeDocument/2006/relationships" r:id="rId1" tooltip="Ga naar blad 'Toelichting balans'"/>
          <a:extLst>
            <a:ext uri="{FF2B5EF4-FFF2-40B4-BE49-F238E27FC236}">
              <a16:creationId xmlns:a16="http://schemas.microsoft.com/office/drawing/2014/main" id="{99B6011E-D670-6C2E-7F80-C68CE9A4E5C0}"/>
            </a:ext>
          </a:extLst>
        </xdr:cNvPr>
        <xdr:cNvSpPr/>
      </xdr:nvSpPr>
      <xdr:spPr>
        <a:xfrm flipH="1">
          <a:off x="161925" y="63500"/>
          <a:ext cx="1066800" cy="215900"/>
        </a:xfrm>
        <a:prstGeom prst="homePlate">
          <a:avLst/>
        </a:prstGeom>
        <a:solidFill>
          <a:srgbClr val="CEF0F2"/>
        </a:solidFill>
        <a:ln>
          <a:solidFill>
            <a:srgbClr val="2B979D"/>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nl-BE" sz="1100">
              <a:solidFill>
                <a:srgbClr val="164B4E"/>
              </a:solidFill>
            </a:rPr>
            <a:t>Terug</a:t>
          </a:r>
        </a:p>
      </xdr:txBody>
    </xdr:sp>
    <xdr:clientData/>
  </xdr:twoCellAnchor>
  <xdr:twoCellAnchor>
    <xdr:from>
      <xdr:col>9</xdr:col>
      <xdr:colOff>457200</xdr:colOff>
      <xdr:row>0</xdr:row>
      <xdr:rowOff>63500</xdr:rowOff>
    </xdr:from>
    <xdr:to>
      <xdr:col>9</xdr:col>
      <xdr:colOff>1524000</xdr:colOff>
      <xdr:row>0</xdr:row>
      <xdr:rowOff>279400</xdr:rowOff>
    </xdr:to>
    <xdr:sp macro="" textlink="">
      <xdr:nvSpPr>
        <xdr:cNvPr id="10" name="shpVolgende">
          <a:hlinkClick xmlns:r="http://schemas.openxmlformats.org/officeDocument/2006/relationships" r:id="rId2" tooltip="Ga naar blad 'Toelichting resultaat'"/>
          <a:extLst>
            <a:ext uri="{FF2B5EF4-FFF2-40B4-BE49-F238E27FC236}">
              <a16:creationId xmlns:a16="http://schemas.microsoft.com/office/drawing/2014/main" id="{EC7B2947-72E9-ED16-CDBE-BB8716B85114}"/>
            </a:ext>
          </a:extLst>
        </xdr:cNvPr>
        <xdr:cNvSpPr/>
      </xdr:nvSpPr>
      <xdr:spPr>
        <a:xfrm>
          <a:off x="1228725" y="63500"/>
          <a:ext cx="1066800" cy="215900"/>
        </a:xfrm>
        <a:prstGeom prst="homePlate">
          <a:avLst/>
        </a:prstGeom>
        <a:solidFill>
          <a:srgbClr val="2B979D"/>
        </a:solidFill>
        <a:ln>
          <a:solidFill>
            <a:srgbClr val="164B4E"/>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nl-BE" sz="1100">
              <a:solidFill>
                <a:srgbClr val="FFFFFF"/>
              </a:solidFill>
            </a:rPr>
            <a:t>Volgende</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12</xdr:col>
      <xdr:colOff>0</xdr:colOff>
      <xdr:row>2</xdr:row>
      <xdr:rowOff>0</xdr:rowOff>
    </xdr:from>
    <xdr:to>
      <xdr:col>13</xdr:col>
      <xdr:colOff>2667000</xdr:colOff>
      <xdr:row>3</xdr:row>
      <xdr:rowOff>15875</xdr:rowOff>
    </xdr:to>
    <xdr:sp macro="" textlink="$X$1">
      <xdr:nvSpPr>
        <xdr:cNvPr id="4" name="Tekstvak 3">
          <a:extLst>
            <a:ext uri="{FF2B5EF4-FFF2-40B4-BE49-F238E27FC236}">
              <a16:creationId xmlns:a16="http://schemas.microsoft.com/office/drawing/2014/main" id="{F2CC383B-7CC0-4011-8DC7-1F9977181FA2}"/>
            </a:ext>
          </a:extLst>
        </xdr:cNvPr>
        <xdr:cNvSpPr txBox="1"/>
      </xdr:nvSpPr>
      <xdr:spPr>
        <a:xfrm>
          <a:off x="4622800" y="419100"/>
          <a:ext cx="3727450" cy="1873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l"/>
          <a:fld id="{00C8623A-3161-4410-BEE6-E6BDD904357E}" type="TxLink">
            <a:rPr lang="en-US" sz="1000" b="1" i="0" u="none" strike="noStrike">
              <a:solidFill>
                <a:schemeClr val="accent5">
                  <a:lumMod val="75000"/>
                </a:schemeClr>
              </a:solidFill>
              <a:latin typeface="Calibri"/>
              <a:cs typeface="Calibri"/>
            </a:rPr>
            <a:pPr algn="l"/>
            <a:t> </a:t>
          </a:fld>
          <a:endParaRPr lang="nl-BE" sz="1000">
            <a:solidFill>
              <a:schemeClr val="accent5">
                <a:lumMod val="75000"/>
              </a:schemeClr>
            </a:solidFill>
          </a:endParaRPr>
        </a:p>
      </xdr:txBody>
    </xdr:sp>
    <xdr:clientData/>
  </xdr:twoCellAnchor>
  <xdr:twoCellAnchor>
    <xdr:from>
      <xdr:col>9</xdr:col>
      <xdr:colOff>2187574</xdr:colOff>
      <xdr:row>0</xdr:row>
      <xdr:rowOff>60325</xdr:rowOff>
    </xdr:from>
    <xdr:to>
      <xdr:col>13</xdr:col>
      <xdr:colOff>5901199</xdr:colOff>
      <xdr:row>0</xdr:row>
      <xdr:rowOff>243500</xdr:rowOff>
    </xdr:to>
    <xdr:sp macro="" textlink="Vooraf!C6">
      <xdr:nvSpPr>
        <xdr:cNvPr id="5" name="Tekstvak 4">
          <a:extLst>
            <a:ext uri="{FF2B5EF4-FFF2-40B4-BE49-F238E27FC236}">
              <a16:creationId xmlns:a16="http://schemas.microsoft.com/office/drawing/2014/main" id="{4F162FCA-7702-4150-97A3-1EDF72EB5FDA}"/>
            </a:ext>
          </a:extLst>
        </xdr:cNvPr>
        <xdr:cNvSpPr txBox="1"/>
      </xdr:nvSpPr>
      <xdr:spPr>
        <a:xfrm>
          <a:off x="2581274" y="60325"/>
          <a:ext cx="9003175" cy="183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fld id="{2731BFF0-068F-4414-BC94-FF7DA605C88C}" type="TxLink">
            <a:rPr lang="en-US" sz="1000" b="1" i="0" u="none" strike="noStrike">
              <a:solidFill>
                <a:srgbClr val="952424"/>
              </a:solidFill>
              <a:latin typeface="Calibri"/>
              <a:cs typeface="Calibri"/>
            </a:rPr>
            <a:pPr/>
            <a:t> </a:t>
          </a:fld>
          <a:endParaRPr lang="nl-BE" sz="800"/>
        </a:p>
      </xdr:txBody>
    </xdr:sp>
    <xdr:clientData/>
  </xdr:twoCellAnchor>
  <xdr:twoCellAnchor>
    <xdr:from>
      <xdr:col>1</xdr:col>
      <xdr:colOff>0</xdr:colOff>
      <xdr:row>0</xdr:row>
      <xdr:rowOff>63500</xdr:rowOff>
    </xdr:from>
    <xdr:to>
      <xdr:col>9</xdr:col>
      <xdr:colOff>838200</xdr:colOff>
      <xdr:row>0</xdr:row>
      <xdr:rowOff>279400</xdr:rowOff>
    </xdr:to>
    <xdr:sp macro="" textlink="">
      <xdr:nvSpPr>
        <xdr:cNvPr id="6" name="shpTerug">
          <a:hlinkClick xmlns:r="http://schemas.openxmlformats.org/officeDocument/2006/relationships" r:id="rId1" tooltip="Ga naar blad 'Resultatenrekening'"/>
          <a:extLst>
            <a:ext uri="{FF2B5EF4-FFF2-40B4-BE49-F238E27FC236}">
              <a16:creationId xmlns:a16="http://schemas.microsoft.com/office/drawing/2014/main" id="{00667CCD-D093-2682-2C03-1D997372AF92}"/>
            </a:ext>
          </a:extLst>
        </xdr:cNvPr>
        <xdr:cNvSpPr/>
      </xdr:nvSpPr>
      <xdr:spPr>
        <a:xfrm flipH="1">
          <a:off x="161925" y="63500"/>
          <a:ext cx="1066800" cy="215900"/>
        </a:xfrm>
        <a:prstGeom prst="homePlate">
          <a:avLst/>
        </a:prstGeom>
        <a:solidFill>
          <a:srgbClr val="CEF0F2"/>
        </a:solidFill>
        <a:ln>
          <a:solidFill>
            <a:srgbClr val="2B979D"/>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nl-BE" sz="1100">
              <a:solidFill>
                <a:srgbClr val="164B4E"/>
              </a:solidFill>
            </a:rPr>
            <a:t>Terug</a:t>
          </a:r>
        </a:p>
      </xdr:txBody>
    </xdr:sp>
    <xdr:clientData/>
  </xdr:twoCellAnchor>
  <xdr:twoCellAnchor>
    <xdr:from>
      <xdr:col>9</xdr:col>
      <xdr:colOff>838200</xdr:colOff>
      <xdr:row>0</xdr:row>
      <xdr:rowOff>63500</xdr:rowOff>
    </xdr:from>
    <xdr:to>
      <xdr:col>9</xdr:col>
      <xdr:colOff>1905000</xdr:colOff>
      <xdr:row>0</xdr:row>
      <xdr:rowOff>279400</xdr:rowOff>
    </xdr:to>
    <xdr:sp macro="" textlink="">
      <xdr:nvSpPr>
        <xdr:cNvPr id="7" name="shpVolgende">
          <a:hlinkClick xmlns:r="http://schemas.openxmlformats.org/officeDocument/2006/relationships" r:id="rId2" tooltip="Ga naar blad 'Resultaatsverwerking en reserve'"/>
          <a:extLst>
            <a:ext uri="{FF2B5EF4-FFF2-40B4-BE49-F238E27FC236}">
              <a16:creationId xmlns:a16="http://schemas.microsoft.com/office/drawing/2014/main" id="{6BFAC58F-0E18-3E1F-E28F-1D9D6545ABAF}"/>
            </a:ext>
          </a:extLst>
        </xdr:cNvPr>
        <xdr:cNvSpPr/>
      </xdr:nvSpPr>
      <xdr:spPr>
        <a:xfrm>
          <a:off x="1228725" y="63500"/>
          <a:ext cx="1066800" cy="215900"/>
        </a:xfrm>
        <a:prstGeom prst="homePlate">
          <a:avLst/>
        </a:prstGeom>
        <a:solidFill>
          <a:srgbClr val="2B979D"/>
        </a:solidFill>
        <a:ln>
          <a:solidFill>
            <a:srgbClr val="164B4E"/>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nl-BE" sz="1100">
              <a:solidFill>
                <a:srgbClr val="FFFFFF"/>
              </a:solidFill>
            </a:rPr>
            <a:t>Volgende</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12</xdr:col>
      <xdr:colOff>13334</xdr:colOff>
      <xdr:row>1</xdr:row>
      <xdr:rowOff>106045</xdr:rowOff>
    </xdr:from>
    <xdr:to>
      <xdr:col>15</xdr:col>
      <xdr:colOff>2836544</xdr:colOff>
      <xdr:row>3</xdr:row>
      <xdr:rowOff>0</xdr:rowOff>
    </xdr:to>
    <xdr:sp macro="" textlink="$Z$1">
      <xdr:nvSpPr>
        <xdr:cNvPr id="2" name="Tekstvak 1">
          <a:extLst>
            <a:ext uri="{FF2B5EF4-FFF2-40B4-BE49-F238E27FC236}">
              <a16:creationId xmlns:a16="http://schemas.microsoft.com/office/drawing/2014/main" id="{77B60A28-5019-4B28-9903-629D2C05EC7E}"/>
            </a:ext>
          </a:extLst>
        </xdr:cNvPr>
        <xdr:cNvSpPr txBox="1"/>
      </xdr:nvSpPr>
      <xdr:spPr>
        <a:xfrm>
          <a:off x="5556884" y="410845"/>
          <a:ext cx="5995035" cy="1797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l"/>
          <a:fld id="{524FF5B3-B11A-4E19-8DF8-AE1965CD7179}" type="TxLink">
            <a:rPr lang="en-US" sz="1000" b="1" i="0" u="none" strike="noStrike">
              <a:solidFill>
                <a:srgbClr val="952424"/>
              </a:solidFill>
              <a:latin typeface="Calibri"/>
              <a:cs typeface="Calibri"/>
            </a:rPr>
            <a:pPr algn="l"/>
            <a:t>Vul resterende 3 verplichte velden in.</a:t>
          </a:fld>
          <a:endParaRPr lang="nl-BE" sz="1000"/>
        </a:p>
      </xdr:txBody>
    </xdr:sp>
    <xdr:clientData/>
  </xdr:twoCellAnchor>
  <xdr:twoCellAnchor>
    <xdr:from>
      <xdr:col>9</xdr:col>
      <xdr:colOff>2454910</xdr:colOff>
      <xdr:row>0</xdr:row>
      <xdr:rowOff>76200</xdr:rowOff>
    </xdr:from>
    <xdr:to>
      <xdr:col>15</xdr:col>
      <xdr:colOff>3105150</xdr:colOff>
      <xdr:row>0</xdr:row>
      <xdr:rowOff>238125</xdr:rowOff>
    </xdr:to>
    <xdr:sp macro="" textlink="Vooraf!C6">
      <xdr:nvSpPr>
        <xdr:cNvPr id="3" name="Tekstvak 2">
          <a:extLst>
            <a:ext uri="{FF2B5EF4-FFF2-40B4-BE49-F238E27FC236}">
              <a16:creationId xmlns:a16="http://schemas.microsoft.com/office/drawing/2014/main" id="{500356A2-D71F-4FE7-A04B-1C80104945B9}"/>
            </a:ext>
          </a:extLst>
        </xdr:cNvPr>
        <xdr:cNvSpPr txBox="1"/>
      </xdr:nvSpPr>
      <xdr:spPr>
        <a:xfrm>
          <a:off x="3150235" y="76200"/>
          <a:ext cx="8594090" cy="1619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fld id="{B6B5BBAF-A226-4C31-8CF1-597A35FB7167}" type="TxLink">
            <a:rPr lang="en-US" sz="1000" b="1" i="0" u="none" strike="noStrike">
              <a:solidFill>
                <a:srgbClr val="952424"/>
              </a:solidFill>
              <a:latin typeface="Calibri"/>
              <a:cs typeface="Calibri"/>
            </a:rPr>
            <a:pPr/>
            <a:t> </a:t>
          </a:fld>
          <a:endParaRPr lang="nl-BE" sz="600"/>
        </a:p>
      </xdr:txBody>
    </xdr:sp>
    <xdr:clientData/>
  </xdr:twoCellAnchor>
  <xdr:twoCellAnchor>
    <xdr:from>
      <xdr:col>1</xdr:col>
      <xdr:colOff>0</xdr:colOff>
      <xdr:row>0</xdr:row>
      <xdr:rowOff>63500</xdr:rowOff>
    </xdr:from>
    <xdr:to>
      <xdr:col>9</xdr:col>
      <xdr:colOff>533400</xdr:colOff>
      <xdr:row>0</xdr:row>
      <xdr:rowOff>279400</xdr:rowOff>
    </xdr:to>
    <xdr:sp macro="" textlink="">
      <xdr:nvSpPr>
        <xdr:cNvPr id="4" name="shpTerug">
          <a:hlinkClick xmlns:r="http://schemas.openxmlformats.org/officeDocument/2006/relationships" r:id="rId1" tooltip="Ga naar blad 'Toelichting resultaat'"/>
          <a:extLst>
            <a:ext uri="{FF2B5EF4-FFF2-40B4-BE49-F238E27FC236}">
              <a16:creationId xmlns:a16="http://schemas.microsoft.com/office/drawing/2014/main" id="{6AA39ED5-CA45-4723-AF55-CAA99E16993D}"/>
            </a:ext>
          </a:extLst>
        </xdr:cNvPr>
        <xdr:cNvSpPr/>
      </xdr:nvSpPr>
      <xdr:spPr>
        <a:xfrm flipH="1">
          <a:off x="161925" y="63500"/>
          <a:ext cx="1066800" cy="215900"/>
        </a:xfrm>
        <a:prstGeom prst="homePlate">
          <a:avLst/>
        </a:prstGeom>
        <a:solidFill>
          <a:srgbClr val="CEF0F2"/>
        </a:solidFill>
        <a:ln>
          <a:solidFill>
            <a:srgbClr val="2B979D"/>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nl-BE" sz="1100">
              <a:solidFill>
                <a:srgbClr val="164B4E"/>
              </a:solidFill>
            </a:rPr>
            <a:t>Terug</a:t>
          </a:r>
        </a:p>
      </xdr:txBody>
    </xdr:sp>
    <xdr:clientData/>
  </xdr:twoCellAnchor>
  <xdr:twoCellAnchor>
    <xdr:from>
      <xdr:col>9</xdr:col>
      <xdr:colOff>533400</xdr:colOff>
      <xdr:row>0</xdr:row>
      <xdr:rowOff>63500</xdr:rowOff>
    </xdr:from>
    <xdr:to>
      <xdr:col>9</xdr:col>
      <xdr:colOff>1600200</xdr:colOff>
      <xdr:row>0</xdr:row>
      <xdr:rowOff>279400</xdr:rowOff>
    </xdr:to>
    <xdr:sp macro="" textlink="">
      <xdr:nvSpPr>
        <xdr:cNvPr id="5" name="shpVolgende">
          <a:hlinkClick xmlns:r="http://schemas.openxmlformats.org/officeDocument/2006/relationships" r:id="rId2" tooltip="Ga naar blad 'Begroting'"/>
          <a:extLst>
            <a:ext uri="{FF2B5EF4-FFF2-40B4-BE49-F238E27FC236}">
              <a16:creationId xmlns:a16="http://schemas.microsoft.com/office/drawing/2014/main" id="{98F1B18E-5E8E-49F3-A78B-644CF6E6850B}"/>
            </a:ext>
          </a:extLst>
        </xdr:cNvPr>
        <xdr:cNvSpPr/>
      </xdr:nvSpPr>
      <xdr:spPr>
        <a:xfrm>
          <a:off x="1228725" y="63500"/>
          <a:ext cx="1066800" cy="215900"/>
        </a:xfrm>
        <a:prstGeom prst="homePlate">
          <a:avLst/>
        </a:prstGeom>
        <a:solidFill>
          <a:srgbClr val="2B979D"/>
        </a:solidFill>
        <a:ln>
          <a:solidFill>
            <a:srgbClr val="164B4E"/>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nl-BE" sz="1100">
              <a:solidFill>
                <a:srgbClr val="FFFFFF"/>
              </a:solidFill>
            </a:rPr>
            <a:t>Volgende</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9</xdr:col>
      <xdr:colOff>1769110</xdr:colOff>
      <xdr:row>0</xdr:row>
      <xdr:rowOff>39369</xdr:rowOff>
    </xdr:from>
    <xdr:to>
      <xdr:col>11</xdr:col>
      <xdr:colOff>661035</xdr:colOff>
      <xdr:row>1</xdr:row>
      <xdr:rowOff>78104</xdr:rowOff>
    </xdr:to>
    <xdr:sp macro="" textlink="Vooraf!C6">
      <xdr:nvSpPr>
        <xdr:cNvPr id="2" name="Tekstvak 1">
          <a:extLst>
            <a:ext uri="{FF2B5EF4-FFF2-40B4-BE49-F238E27FC236}">
              <a16:creationId xmlns:a16="http://schemas.microsoft.com/office/drawing/2014/main" id="{83CC68C0-3F9D-4718-B779-07C68572B075}"/>
            </a:ext>
          </a:extLst>
        </xdr:cNvPr>
        <xdr:cNvSpPr txBox="1"/>
      </xdr:nvSpPr>
      <xdr:spPr>
        <a:xfrm>
          <a:off x="2540635" y="39369"/>
          <a:ext cx="4416425" cy="3435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fld id="{E127B232-E09C-43D7-A627-4945E0568A19}" type="TxLink">
            <a:rPr lang="en-US" sz="1000" b="1" i="0" u="none" strike="noStrike">
              <a:solidFill>
                <a:srgbClr val="952424"/>
              </a:solidFill>
              <a:latin typeface="Calibri"/>
              <a:cs typeface="Calibri"/>
            </a:rPr>
            <a:pPr/>
            <a:t> </a:t>
          </a:fld>
          <a:endParaRPr lang="nl-BE" sz="800"/>
        </a:p>
      </xdr:txBody>
    </xdr:sp>
    <xdr:clientData/>
  </xdr:twoCellAnchor>
  <xdr:twoCellAnchor>
    <xdr:from>
      <xdr:col>11</xdr:col>
      <xdr:colOff>716279</xdr:colOff>
      <xdr:row>0</xdr:row>
      <xdr:rowOff>90805</xdr:rowOff>
    </xdr:from>
    <xdr:to>
      <xdr:col>14</xdr:col>
      <xdr:colOff>1087119</xdr:colOff>
      <xdr:row>0</xdr:row>
      <xdr:rowOff>283845</xdr:rowOff>
    </xdr:to>
    <xdr:sp macro="" textlink="$Y$1">
      <xdr:nvSpPr>
        <xdr:cNvPr id="3" name="Tekstvak 2">
          <a:extLst>
            <a:ext uri="{FF2B5EF4-FFF2-40B4-BE49-F238E27FC236}">
              <a16:creationId xmlns:a16="http://schemas.microsoft.com/office/drawing/2014/main" id="{2B1CA89F-FD90-4D34-B93C-4F04C55D2E45}"/>
            </a:ext>
          </a:extLst>
        </xdr:cNvPr>
        <xdr:cNvSpPr txBox="1"/>
      </xdr:nvSpPr>
      <xdr:spPr>
        <a:xfrm>
          <a:off x="7012304" y="90805"/>
          <a:ext cx="3285490" cy="1930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r"/>
          <a:fld id="{DAE6F791-AB19-4E75-8BC6-9C0FB4B6E45E}" type="TxLink">
            <a:rPr lang="en-US" sz="1000" b="1" i="0" u="none" strike="noStrike">
              <a:solidFill>
                <a:srgbClr val="952424"/>
              </a:solidFill>
              <a:latin typeface="Calibri"/>
              <a:cs typeface="Calibri"/>
            </a:rPr>
            <a:pPr algn="r"/>
            <a:t> </a:t>
          </a:fld>
          <a:endParaRPr lang="nl-BE" sz="1000"/>
        </a:p>
      </xdr:txBody>
    </xdr:sp>
    <xdr:clientData/>
  </xdr:twoCellAnchor>
  <xdr:twoCellAnchor editAs="oneCell">
    <xdr:from>
      <xdr:col>13</xdr:col>
      <xdr:colOff>39912</xdr:colOff>
      <xdr:row>2</xdr:row>
      <xdr:rowOff>46264</xdr:rowOff>
    </xdr:from>
    <xdr:to>
      <xdr:col>13</xdr:col>
      <xdr:colOff>264158</xdr:colOff>
      <xdr:row>3</xdr:row>
      <xdr:rowOff>147864</xdr:rowOff>
    </xdr:to>
    <xdr:sp macro="" textlink="">
      <xdr:nvSpPr>
        <xdr:cNvPr id="4" name="Check Box 4" hidden="1">
          <a:extLst>
            <a:ext uri="{63B3BB69-23CF-44E3-9099-C40C66FF867C}">
              <a14:compatExt xmlns:a14="http://schemas.microsoft.com/office/drawing/2010/main" spid="_x0000_s2052"/>
            </a:ext>
            <a:ext uri="{FF2B5EF4-FFF2-40B4-BE49-F238E27FC236}">
              <a16:creationId xmlns:a16="http://schemas.microsoft.com/office/drawing/2014/main" id="{F66E3517-F0E4-4646-BFE2-CEBF0BA4CCCA}"/>
            </a:ext>
          </a:extLst>
        </xdr:cNvPr>
        <xdr:cNvSpPr/>
      </xdr:nvSpPr>
      <xdr:spPr bwMode="auto">
        <a:xfrm>
          <a:off x="8155212" y="522514"/>
          <a:ext cx="224246" cy="215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14</xdr:col>
      <xdr:colOff>39912</xdr:colOff>
      <xdr:row>2</xdr:row>
      <xdr:rowOff>46264</xdr:rowOff>
    </xdr:from>
    <xdr:ext cx="214086" cy="217714"/>
    <xdr:sp macro="" textlink="">
      <xdr:nvSpPr>
        <xdr:cNvPr id="5" name="Check Box 8" hidden="1">
          <a:extLst>
            <a:ext uri="{63B3BB69-23CF-44E3-9099-C40C66FF867C}">
              <a14:compatExt xmlns:a14="http://schemas.microsoft.com/office/drawing/2010/main" spid="_x0000_s2056"/>
            </a:ext>
            <a:ext uri="{FF2B5EF4-FFF2-40B4-BE49-F238E27FC236}">
              <a16:creationId xmlns:a16="http://schemas.microsoft.com/office/drawing/2014/main" id="{16211EAC-2052-4B06-ABC1-3552629C9409}"/>
            </a:ext>
          </a:extLst>
        </xdr:cNvPr>
        <xdr:cNvSpPr/>
      </xdr:nvSpPr>
      <xdr:spPr bwMode="auto">
        <a:xfrm>
          <a:off x="9250587" y="522514"/>
          <a:ext cx="214086" cy="2177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15</xdr:col>
      <xdr:colOff>0</xdr:colOff>
      <xdr:row>2</xdr:row>
      <xdr:rowOff>46264</xdr:rowOff>
    </xdr:from>
    <xdr:ext cx="214086" cy="217714"/>
    <xdr:sp macro="" textlink="">
      <xdr:nvSpPr>
        <xdr:cNvPr id="6" name="Check Box 9" hidden="1">
          <a:extLst>
            <a:ext uri="{63B3BB69-23CF-44E3-9099-C40C66FF867C}">
              <a14:compatExt xmlns:a14="http://schemas.microsoft.com/office/drawing/2010/main" spid="_x0000_s2057"/>
            </a:ext>
            <a:ext uri="{FF2B5EF4-FFF2-40B4-BE49-F238E27FC236}">
              <a16:creationId xmlns:a16="http://schemas.microsoft.com/office/drawing/2014/main" id="{99009A70-C489-40E8-B592-08F33AC00240}"/>
            </a:ext>
          </a:extLst>
        </xdr:cNvPr>
        <xdr:cNvSpPr/>
      </xdr:nvSpPr>
      <xdr:spPr bwMode="auto">
        <a:xfrm>
          <a:off x="10306050" y="522514"/>
          <a:ext cx="214086" cy="2177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xdr:from>
      <xdr:col>1</xdr:col>
      <xdr:colOff>0</xdr:colOff>
      <xdr:row>0</xdr:row>
      <xdr:rowOff>63500</xdr:rowOff>
    </xdr:from>
    <xdr:to>
      <xdr:col>9</xdr:col>
      <xdr:colOff>457200</xdr:colOff>
      <xdr:row>0</xdr:row>
      <xdr:rowOff>279400</xdr:rowOff>
    </xdr:to>
    <xdr:sp macro="" textlink="">
      <xdr:nvSpPr>
        <xdr:cNvPr id="9" name="shpTerug">
          <a:hlinkClick xmlns:r="http://schemas.openxmlformats.org/officeDocument/2006/relationships" r:id="rId1" tooltip="Ga naar blad 'Resultaatsverwerking en reserve'"/>
          <a:extLst>
            <a:ext uri="{FF2B5EF4-FFF2-40B4-BE49-F238E27FC236}">
              <a16:creationId xmlns:a16="http://schemas.microsoft.com/office/drawing/2014/main" id="{F8C1E27B-C70B-9B90-21F9-F240A5862233}"/>
            </a:ext>
          </a:extLst>
        </xdr:cNvPr>
        <xdr:cNvSpPr/>
      </xdr:nvSpPr>
      <xdr:spPr>
        <a:xfrm flipH="1">
          <a:off x="161925" y="63500"/>
          <a:ext cx="1066800" cy="215900"/>
        </a:xfrm>
        <a:prstGeom prst="homePlate">
          <a:avLst/>
        </a:prstGeom>
        <a:solidFill>
          <a:srgbClr val="CEF0F2"/>
        </a:solidFill>
        <a:ln>
          <a:solidFill>
            <a:srgbClr val="2B979D"/>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nl-BE" sz="1100">
              <a:solidFill>
                <a:srgbClr val="164B4E"/>
              </a:solidFill>
            </a:rPr>
            <a:t>Terug</a:t>
          </a:r>
        </a:p>
      </xdr:txBody>
    </xdr:sp>
    <xdr:clientData/>
  </xdr:twoCellAnchor>
  <xdr:twoCellAnchor>
    <xdr:from>
      <xdr:col>9</xdr:col>
      <xdr:colOff>457200</xdr:colOff>
      <xdr:row>0</xdr:row>
      <xdr:rowOff>63500</xdr:rowOff>
    </xdr:from>
    <xdr:to>
      <xdr:col>9</xdr:col>
      <xdr:colOff>1524000</xdr:colOff>
      <xdr:row>0</xdr:row>
      <xdr:rowOff>279400</xdr:rowOff>
    </xdr:to>
    <xdr:sp macro="" textlink="">
      <xdr:nvSpPr>
        <xdr:cNvPr id="10" name="shpVolgende">
          <a:hlinkClick xmlns:r="http://schemas.openxmlformats.org/officeDocument/2006/relationships" r:id="rId2" tooltip="Ga naar blad 'Werknemers met RSZ'"/>
          <a:extLst>
            <a:ext uri="{FF2B5EF4-FFF2-40B4-BE49-F238E27FC236}">
              <a16:creationId xmlns:a16="http://schemas.microsoft.com/office/drawing/2014/main" id="{16D90F1E-8728-E67D-2032-489DADDAE558}"/>
            </a:ext>
          </a:extLst>
        </xdr:cNvPr>
        <xdr:cNvSpPr/>
      </xdr:nvSpPr>
      <xdr:spPr>
        <a:xfrm>
          <a:off x="1228725" y="63500"/>
          <a:ext cx="1066800" cy="215900"/>
        </a:xfrm>
        <a:prstGeom prst="homePlate">
          <a:avLst/>
        </a:prstGeom>
        <a:solidFill>
          <a:srgbClr val="2B979D"/>
        </a:solidFill>
        <a:ln>
          <a:solidFill>
            <a:srgbClr val="164B4E"/>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nl-BE" sz="1100">
              <a:solidFill>
                <a:srgbClr val="FFFFFF"/>
              </a:solidFill>
            </a:rPr>
            <a:t>Volgende</a:t>
          </a:r>
        </a:p>
      </xdr:txBody>
    </xdr:sp>
    <xdr:clientData/>
  </xdr:twoCellAnchor>
  <xdr:twoCellAnchor editAs="oneCell">
    <xdr:from>
      <xdr:col>13</xdr:col>
      <xdr:colOff>39912</xdr:colOff>
      <xdr:row>2</xdr:row>
      <xdr:rowOff>46264</xdr:rowOff>
    </xdr:from>
    <xdr:to>
      <xdr:col>13</xdr:col>
      <xdr:colOff>264158</xdr:colOff>
      <xdr:row>3</xdr:row>
      <xdr:rowOff>147864</xdr:rowOff>
    </xdr:to>
    <xdr:sp macro="" textlink="">
      <xdr:nvSpPr>
        <xdr:cNvPr id="7" name="Check Box 4" hidden="1">
          <a:extLst>
            <a:ext uri="{63B3BB69-23CF-44E3-9099-C40C66FF867C}">
              <a14:compatExt xmlns:a14="http://schemas.microsoft.com/office/drawing/2010/main" spid="_x0000_s2052"/>
            </a:ext>
            <a:ext uri="{FF2B5EF4-FFF2-40B4-BE49-F238E27FC236}">
              <a16:creationId xmlns:a16="http://schemas.microsoft.com/office/drawing/2014/main" id="{2F61319F-4F19-4435-86AD-47F97027B249}"/>
            </a:ext>
          </a:extLst>
        </xdr:cNvPr>
        <xdr:cNvSpPr/>
      </xdr:nvSpPr>
      <xdr:spPr bwMode="auto">
        <a:xfrm>
          <a:off x="8155212" y="522514"/>
          <a:ext cx="224246" cy="215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14</xdr:col>
      <xdr:colOff>39912</xdr:colOff>
      <xdr:row>2</xdr:row>
      <xdr:rowOff>46264</xdr:rowOff>
    </xdr:from>
    <xdr:ext cx="214086" cy="217714"/>
    <xdr:sp macro="" textlink="">
      <xdr:nvSpPr>
        <xdr:cNvPr id="8" name="Check Box 8" hidden="1">
          <a:extLst>
            <a:ext uri="{63B3BB69-23CF-44E3-9099-C40C66FF867C}">
              <a14:compatExt xmlns:a14="http://schemas.microsoft.com/office/drawing/2010/main" spid="_x0000_s2056"/>
            </a:ext>
            <a:ext uri="{FF2B5EF4-FFF2-40B4-BE49-F238E27FC236}">
              <a16:creationId xmlns:a16="http://schemas.microsoft.com/office/drawing/2014/main" id="{936BCF04-5E52-467F-A95E-77855155D221}"/>
            </a:ext>
          </a:extLst>
        </xdr:cNvPr>
        <xdr:cNvSpPr/>
      </xdr:nvSpPr>
      <xdr:spPr bwMode="auto">
        <a:xfrm>
          <a:off x="9250587" y="522514"/>
          <a:ext cx="214086" cy="2177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wsDr>
</file>

<file path=xl/drawings/drawing8.xml><?xml version="1.0" encoding="utf-8"?>
<xdr:wsDr xmlns:xdr="http://schemas.openxmlformats.org/drawingml/2006/spreadsheetDrawing" xmlns:a="http://schemas.openxmlformats.org/drawingml/2006/main">
  <xdr:twoCellAnchor>
    <xdr:from>
      <xdr:col>3</xdr:col>
      <xdr:colOff>1079499</xdr:colOff>
      <xdr:row>0</xdr:row>
      <xdr:rowOff>60325</xdr:rowOff>
    </xdr:from>
    <xdr:to>
      <xdr:col>7</xdr:col>
      <xdr:colOff>3383424</xdr:colOff>
      <xdr:row>0</xdr:row>
      <xdr:rowOff>249850</xdr:rowOff>
    </xdr:to>
    <xdr:sp macro="" textlink="Vooraf!C6">
      <xdr:nvSpPr>
        <xdr:cNvPr id="4" name="Tekstvak 3">
          <a:extLst>
            <a:ext uri="{FF2B5EF4-FFF2-40B4-BE49-F238E27FC236}">
              <a16:creationId xmlns:a16="http://schemas.microsoft.com/office/drawing/2014/main" id="{837C679F-A9C1-4D9E-B8A5-EC3DCFFDF4ED}"/>
            </a:ext>
          </a:extLst>
        </xdr:cNvPr>
        <xdr:cNvSpPr txBox="1"/>
      </xdr:nvSpPr>
      <xdr:spPr>
        <a:xfrm>
          <a:off x="2571749" y="60325"/>
          <a:ext cx="9003175" cy="1895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fld id="{55D4203C-0CB3-419B-A362-FA35C98EE231}" type="TxLink">
            <a:rPr lang="en-US" sz="1000" b="1" i="0" u="none" strike="noStrike">
              <a:solidFill>
                <a:srgbClr val="952424"/>
              </a:solidFill>
              <a:latin typeface="Calibri"/>
              <a:cs typeface="Calibri"/>
            </a:rPr>
            <a:pPr/>
            <a:t> </a:t>
          </a:fld>
          <a:endParaRPr lang="nl-BE" sz="500"/>
        </a:p>
      </xdr:txBody>
    </xdr:sp>
    <xdr:clientData/>
  </xdr:twoCellAnchor>
  <xdr:twoCellAnchor>
    <xdr:from>
      <xdr:col>4</xdr:col>
      <xdr:colOff>38100</xdr:colOff>
      <xdr:row>1</xdr:row>
      <xdr:rowOff>111125</xdr:rowOff>
    </xdr:from>
    <xdr:to>
      <xdr:col>7</xdr:col>
      <xdr:colOff>15875</xdr:colOff>
      <xdr:row>3</xdr:row>
      <xdr:rowOff>0</xdr:rowOff>
    </xdr:to>
    <xdr:sp macro="" textlink="$M$1">
      <xdr:nvSpPr>
        <xdr:cNvPr id="5" name="Tekstvak 4">
          <a:extLst>
            <a:ext uri="{FF2B5EF4-FFF2-40B4-BE49-F238E27FC236}">
              <a16:creationId xmlns:a16="http://schemas.microsoft.com/office/drawing/2014/main" id="{D004D120-F1B1-4E59-AD78-4863A7F6EB39}"/>
            </a:ext>
          </a:extLst>
        </xdr:cNvPr>
        <xdr:cNvSpPr txBox="1"/>
      </xdr:nvSpPr>
      <xdr:spPr>
        <a:xfrm>
          <a:off x="3657600" y="415925"/>
          <a:ext cx="4435475" cy="1746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l"/>
          <a:fld id="{9A75B2F0-6856-4EAB-B592-FCA6EDABA3C2}" type="TxLink">
            <a:rPr lang="en-US" sz="1000" b="1" i="0" u="none" strike="noStrike">
              <a:solidFill>
                <a:srgbClr val="952424"/>
              </a:solidFill>
              <a:latin typeface="Calibri"/>
              <a:cs typeface="Calibri"/>
            </a:rPr>
            <a:pPr algn="l"/>
            <a:t> </a:t>
          </a:fld>
          <a:endParaRPr lang="nl-BE" sz="1000"/>
        </a:p>
      </xdr:txBody>
    </xdr:sp>
    <xdr:clientData/>
  </xdr:twoCellAnchor>
  <xdr:twoCellAnchor>
    <xdr:from>
      <xdr:col>1</xdr:col>
      <xdr:colOff>0</xdr:colOff>
      <xdr:row>0</xdr:row>
      <xdr:rowOff>63500</xdr:rowOff>
    </xdr:from>
    <xdr:to>
      <xdr:col>2</xdr:col>
      <xdr:colOff>663575</xdr:colOff>
      <xdr:row>0</xdr:row>
      <xdr:rowOff>279400</xdr:rowOff>
    </xdr:to>
    <xdr:sp macro="" textlink="">
      <xdr:nvSpPr>
        <xdr:cNvPr id="2" name="shpTerug">
          <a:hlinkClick xmlns:r="http://schemas.openxmlformats.org/officeDocument/2006/relationships" r:id="rId1" tooltip="Ga naar blad 'Begroting'"/>
          <a:extLst>
            <a:ext uri="{FF2B5EF4-FFF2-40B4-BE49-F238E27FC236}">
              <a16:creationId xmlns:a16="http://schemas.microsoft.com/office/drawing/2014/main" id="{D93F6F26-9B0E-7A64-AE41-CA4DE16C82EE}"/>
            </a:ext>
          </a:extLst>
        </xdr:cNvPr>
        <xdr:cNvSpPr/>
      </xdr:nvSpPr>
      <xdr:spPr>
        <a:xfrm flipH="1">
          <a:off x="161925" y="63500"/>
          <a:ext cx="1092200" cy="215900"/>
        </a:xfrm>
        <a:prstGeom prst="homePlate">
          <a:avLst/>
        </a:prstGeom>
        <a:solidFill>
          <a:srgbClr val="CEF0F2"/>
        </a:solidFill>
        <a:ln>
          <a:solidFill>
            <a:srgbClr val="2B979D"/>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nl-BE" sz="1100">
              <a:solidFill>
                <a:srgbClr val="164B4E"/>
              </a:solidFill>
            </a:rPr>
            <a:t>Terug</a:t>
          </a:r>
        </a:p>
      </xdr:txBody>
    </xdr:sp>
    <xdr:clientData/>
  </xdr:twoCellAnchor>
  <xdr:twoCellAnchor>
    <xdr:from>
      <xdr:col>2</xdr:col>
      <xdr:colOff>663575</xdr:colOff>
      <xdr:row>0</xdr:row>
      <xdr:rowOff>63500</xdr:rowOff>
    </xdr:from>
    <xdr:to>
      <xdr:col>3</xdr:col>
      <xdr:colOff>727075</xdr:colOff>
      <xdr:row>0</xdr:row>
      <xdr:rowOff>279400</xdr:rowOff>
    </xdr:to>
    <xdr:sp macro="" textlink="">
      <xdr:nvSpPr>
        <xdr:cNvPr id="3" name="shpVolgende">
          <a:hlinkClick xmlns:r="http://schemas.openxmlformats.org/officeDocument/2006/relationships" r:id="rId2" tooltip="Ga naar blad 'Samenvatting'"/>
          <a:extLst>
            <a:ext uri="{FF2B5EF4-FFF2-40B4-BE49-F238E27FC236}">
              <a16:creationId xmlns:a16="http://schemas.microsoft.com/office/drawing/2014/main" id="{C2FAE864-747F-8399-1F1C-7706AFEE51B8}"/>
            </a:ext>
          </a:extLst>
        </xdr:cNvPr>
        <xdr:cNvSpPr/>
      </xdr:nvSpPr>
      <xdr:spPr>
        <a:xfrm>
          <a:off x="1254125" y="63500"/>
          <a:ext cx="1092200" cy="215900"/>
        </a:xfrm>
        <a:prstGeom prst="homePlate">
          <a:avLst/>
        </a:prstGeom>
        <a:solidFill>
          <a:srgbClr val="2B979D"/>
        </a:solidFill>
        <a:ln>
          <a:solidFill>
            <a:srgbClr val="164B4E"/>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nl-BE" sz="1100">
              <a:solidFill>
                <a:srgbClr val="FFFFFF"/>
              </a:solidFill>
            </a:rPr>
            <a:t>Volgende</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2</xdr:col>
      <xdr:colOff>1790699</xdr:colOff>
      <xdr:row>0</xdr:row>
      <xdr:rowOff>57150</xdr:rowOff>
    </xdr:from>
    <xdr:to>
      <xdr:col>13</xdr:col>
      <xdr:colOff>109999</xdr:colOff>
      <xdr:row>0</xdr:row>
      <xdr:rowOff>247650</xdr:rowOff>
    </xdr:to>
    <xdr:sp macro="" textlink="Vooraf!C6">
      <xdr:nvSpPr>
        <xdr:cNvPr id="3" name="Tekstvak 2">
          <a:extLst>
            <a:ext uri="{FF2B5EF4-FFF2-40B4-BE49-F238E27FC236}">
              <a16:creationId xmlns:a16="http://schemas.microsoft.com/office/drawing/2014/main" id="{06222BC6-FA08-44A9-85C8-5CC6615A3482}"/>
            </a:ext>
          </a:extLst>
        </xdr:cNvPr>
        <xdr:cNvSpPr txBox="1"/>
      </xdr:nvSpPr>
      <xdr:spPr>
        <a:xfrm>
          <a:off x="2120899" y="57150"/>
          <a:ext cx="9000000" cy="190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fld id="{2731BFF0-068F-4414-BC94-FF7DA605C88C}" type="TxLink">
            <a:rPr lang="en-US" sz="1000" b="1" i="0" u="none" strike="noStrike">
              <a:solidFill>
                <a:srgbClr val="952424"/>
              </a:solidFill>
              <a:latin typeface="Calibri"/>
              <a:cs typeface="Calibri"/>
            </a:rPr>
            <a:pPr/>
            <a:t> </a:t>
          </a:fld>
          <a:endParaRPr lang="nl-BE" sz="800"/>
        </a:p>
      </xdr:txBody>
    </xdr:sp>
    <xdr:clientData/>
  </xdr:twoCellAnchor>
  <xdr:twoCellAnchor>
    <xdr:from>
      <xdr:col>1</xdr:col>
      <xdr:colOff>0</xdr:colOff>
      <xdr:row>0</xdr:row>
      <xdr:rowOff>63500</xdr:rowOff>
    </xdr:from>
    <xdr:to>
      <xdr:col>2</xdr:col>
      <xdr:colOff>904875</xdr:colOff>
      <xdr:row>0</xdr:row>
      <xdr:rowOff>279400</xdr:rowOff>
    </xdr:to>
    <xdr:sp macro="" textlink="">
      <xdr:nvSpPr>
        <xdr:cNvPr id="4" name="shpTerug">
          <a:hlinkClick xmlns:r="http://schemas.openxmlformats.org/officeDocument/2006/relationships" r:id="rId1" tooltip="Ga naar blad 'Werknemers met RSZ'"/>
          <a:extLst>
            <a:ext uri="{FF2B5EF4-FFF2-40B4-BE49-F238E27FC236}">
              <a16:creationId xmlns:a16="http://schemas.microsoft.com/office/drawing/2014/main" id="{2EFA000E-D611-BA9D-4D55-CA0ADC9CC80E}"/>
            </a:ext>
          </a:extLst>
        </xdr:cNvPr>
        <xdr:cNvSpPr/>
      </xdr:nvSpPr>
      <xdr:spPr>
        <a:xfrm flipH="1">
          <a:off x="161925" y="63500"/>
          <a:ext cx="1066800" cy="215900"/>
        </a:xfrm>
        <a:prstGeom prst="homePlate">
          <a:avLst/>
        </a:prstGeom>
        <a:solidFill>
          <a:srgbClr val="CEF0F2"/>
        </a:solidFill>
        <a:ln>
          <a:solidFill>
            <a:srgbClr val="2B979D"/>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nl-BE" sz="1100">
              <a:solidFill>
                <a:srgbClr val="164B4E"/>
              </a:solidFill>
            </a:rPr>
            <a:t>Terug</a:t>
          </a: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36D76F55-690B-4769-AA30-A9BF669FB2E8}" name="tblRelatietypeVergoeding" displayName="tblRelatietypeVergoeding" ref="AD1:AD25" totalsRowShown="0">
  <autoFilter ref="AD1:AD25" xr:uid="{8225E5C0-7389-428E-BECE-4C678410D1DC}"/>
  <tableColumns count="1">
    <tableColumn id="1" xr3:uid="{AB20023A-3C88-4F95-9A33-395F06119CDA}" name="Relatietype en vergoedingswijze"/>
  </tableColumns>
  <tableStyleInfo showFirstColumn="0" showLastColumn="0" showRowStripes="1" showColumnStripes="0"/>
</table>
</file>

<file path=xl/theme/theme1.xml><?xml version="1.0" encoding="utf-8"?>
<a:theme xmlns:a="http://schemas.openxmlformats.org/drawingml/2006/main" name="DCJM">
  <a:themeElements>
    <a:clrScheme name="Aangepast 1">
      <a:dk1>
        <a:sysClr val="windowText" lastClr="000000"/>
      </a:dk1>
      <a:lt1>
        <a:sysClr val="window" lastClr="FFFFFF"/>
      </a:lt1>
      <a:dk2>
        <a:srgbClr val="989898"/>
      </a:dk2>
      <a:lt2>
        <a:srgbClr val="FFFFFF"/>
      </a:lt2>
      <a:accent1>
        <a:srgbClr val="2B979D"/>
      </a:accent1>
      <a:accent2>
        <a:srgbClr val="4BA144"/>
      </a:accent2>
      <a:accent3>
        <a:srgbClr val="735781"/>
      </a:accent3>
      <a:accent4>
        <a:srgbClr val="23789C"/>
      </a:accent4>
      <a:accent5>
        <a:srgbClr val="C63131"/>
      </a:accent5>
      <a:accent6>
        <a:srgbClr val="968C19"/>
      </a:accent6>
      <a:hlink>
        <a:srgbClr val="2B979D"/>
      </a:hlink>
      <a:folHlink>
        <a:srgbClr val="6C651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openxmlformats.org/officeDocument/2006/relationships/comments" Target="../comments1.xml"/><Relationship Id="rId4" Type="http://schemas.openxmlformats.org/officeDocument/2006/relationships/vmlDrawing" Target="../drawings/vmlDrawing3.v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AA4F89-A955-4683-AE14-917940EC3E79}">
  <sheetPr codeName="Blad3">
    <pageSetUpPr fitToPage="1"/>
  </sheetPr>
  <dimension ref="A1:N52"/>
  <sheetViews>
    <sheetView showGridLines="0" tabSelected="1" zoomScaleNormal="100" workbookViewId="0"/>
  </sheetViews>
  <sheetFormatPr defaultRowHeight="15" x14ac:dyDescent="0.25"/>
  <cols>
    <col min="1" max="2" width="2.42578125" customWidth="1"/>
    <col min="3" max="3" width="30" customWidth="1"/>
    <col min="4" max="5" width="12.140625" customWidth="1"/>
    <col min="6" max="7" width="2.42578125" customWidth="1"/>
    <col min="8" max="10" width="19.42578125" customWidth="1"/>
    <col min="11" max="11" width="28.42578125" customWidth="1"/>
    <col min="12" max="13" width="2.42578125" customWidth="1"/>
    <col min="14" max="14" width="8.85546875" hidden="1" customWidth="1"/>
  </cols>
  <sheetData>
    <row r="1" spans="1:13" ht="15" customHeight="1" x14ac:dyDescent="0.35">
      <c r="A1" s="23"/>
      <c r="C1" s="2"/>
      <c r="D1" s="3"/>
      <c r="E1" s="33"/>
    </row>
    <row r="2" spans="1:13" s="1" customFormat="1" ht="36.75" customHeight="1" x14ac:dyDescent="0.35">
      <c r="C2" s="34"/>
      <c r="D2" s="3"/>
      <c r="E2" s="4"/>
    </row>
    <row r="3" spans="1:13" ht="15" customHeight="1" x14ac:dyDescent="0.35">
      <c r="C3" s="2"/>
      <c r="D3" s="3"/>
    </row>
    <row r="4" spans="1:13" s="1" customFormat="1" ht="27" customHeight="1" x14ac:dyDescent="0.35">
      <c r="A4" s="35"/>
      <c r="B4" s="35"/>
      <c r="C4" s="275" t="str">
        <f>"Circusdecreet: cijferbijlage bij de "&amp;LOWER(Sjabloon_fase)&amp;" van een "&amp;IF(Sjabloon_subsidiesoort="Project", "projectsubsidie", "werkingssubsidie")</f>
        <v>Circusdecreet: cijferbijlage bij de verantwoording van een werkingssubsidie</v>
      </c>
      <c r="D4" s="275"/>
      <c r="E4" s="275"/>
      <c r="F4" s="275"/>
      <c r="G4" s="275"/>
      <c r="H4" s="275"/>
      <c r="I4" s="275"/>
      <c r="J4" s="275"/>
      <c r="K4" s="275"/>
      <c r="L4" s="35"/>
      <c r="M4" s="35"/>
    </row>
    <row r="5" spans="1:13" s="1" customFormat="1" ht="21" customHeight="1" x14ac:dyDescent="0.25">
      <c r="A5" s="35"/>
      <c r="B5" s="35"/>
      <c r="C5" s="277" t="str" cm="1">
        <f t="array" ref="C5">"Beleidsperiode "&amp;Datum_beleidsperiode&amp;" • Werkingsjaar "&amp;Datum_werkingsjaar</f>
        <v>Beleidsperiode 2021–2025 • Werkingsjaar 2024</v>
      </c>
      <c r="D5" s="277"/>
      <c r="E5" s="277"/>
      <c r="F5" s="277"/>
      <c r="G5" s="277"/>
      <c r="H5" s="277"/>
      <c r="I5" s="277"/>
      <c r="J5" s="277"/>
      <c r="K5" s="277"/>
      <c r="L5" s="35"/>
      <c r="M5" s="35"/>
    </row>
    <row r="6" spans="1:13" s="25" customFormat="1" ht="18" customHeight="1" x14ac:dyDescent="0.2">
      <c r="C6" s="276" t="str" cm="1">
        <f t="array" aca="1" ref="C6" ca="1">IF(Sjabloon_status="Test", Watermark_test, IF((Datum_vervaldatum-TODAY())&lt;=0, Watermark_vervallen, IF((Datum_deadline-TODAY())&lt;0, Watermark_aanmaning, "")))</f>
        <v/>
      </c>
      <c r="D6" s="276"/>
      <c r="E6" s="276"/>
      <c r="F6" s="276"/>
      <c r="G6" s="276"/>
      <c r="H6" s="276"/>
      <c r="I6" s="276"/>
      <c r="J6" s="276"/>
      <c r="K6" s="276"/>
    </row>
    <row r="7" spans="1:13" ht="14.45" customHeight="1" x14ac:dyDescent="0.25">
      <c r="A7" s="23"/>
      <c r="B7" s="133" t="s">
        <v>142</v>
      </c>
      <c r="D7" s="5"/>
      <c r="E7" s="36"/>
      <c r="F7" s="194"/>
      <c r="G7" s="133" t="s">
        <v>143</v>
      </c>
    </row>
    <row r="8" spans="1:13" ht="7.35" customHeight="1" x14ac:dyDescent="0.25">
      <c r="E8" s="29"/>
      <c r="F8" s="37"/>
    </row>
    <row r="9" spans="1:13" ht="14.45" customHeight="1" x14ac:dyDescent="0.25">
      <c r="E9" s="29"/>
      <c r="F9" s="38"/>
      <c r="H9" s="62"/>
      <c r="I9" s="60" t="s">
        <v>174</v>
      </c>
      <c r="J9" s="60"/>
      <c r="K9" s="25"/>
      <c r="L9" s="63"/>
    </row>
    <row r="10" spans="1:13" ht="7.35" customHeight="1" x14ac:dyDescent="0.25">
      <c r="E10" s="29"/>
      <c r="F10" s="37"/>
      <c r="I10" s="25"/>
      <c r="J10" s="25"/>
      <c r="K10" s="25"/>
    </row>
    <row r="11" spans="1:13" ht="14.45" customHeight="1" x14ac:dyDescent="0.25">
      <c r="E11" s="29"/>
      <c r="F11" s="38"/>
      <c r="H11" s="129" t="s">
        <v>10</v>
      </c>
      <c r="I11" s="60" t="s">
        <v>175</v>
      </c>
      <c r="J11" s="60"/>
      <c r="K11" s="25"/>
      <c r="L11" s="63"/>
    </row>
    <row r="12" spans="1:13" ht="7.35" customHeight="1" x14ac:dyDescent="0.25">
      <c r="E12" s="29"/>
      <c r="F12" s="38"/>
      <c r="I12" s="60"/>
      <c r="J12" s="60"/>
      <c r="K12" s="25"/>
      <c r="L12" s="63"/>
    </row>
    <row r="13" spans="1:13" ht="14.45" customHeight="1" x14ac:dyDescent="0.25">
      <c r="E13" s="29"/>
      <c r="F13" s="38"/>
      <c r="H13" s="130" t="s">
        <v>10</v>
      </c>
      <c r="I13" s="60" t="s">
        <v>8</v>
      </c>
      <c r="J13" s="60"/>
      <c r="K13" s="25"/>
      <c r="L13" s="63"/>
    </row>
    <row r="14" spans="1:13" ht="7.35" customHeight="1" x14ac:dyDescent="0.25">
      <c r="E14" s="29"/>
      <c r="F14" s="38"/>
      <c r="H14" s="25"/>
      <c r="I14" s="60"/>
      <c r="J14" s="60"/>
      <c r="K14" s="25"/>
      <c r="L14" s="63"/>
    </row>
    <row r="15" spans="1:13" ht="14.45" customHeight="1" x14ac:dyDescent="0.25">
      <c r="E15" s="29"/>
      <c r="F15" s="38"/>
      <c r="H15" s="131" t="s">
        <v>10</v>
      </c>
      <c r="I15" s="60" t="s">
        <v>40</v>
      </c>
      <c r="J15" s="60"/>
      <c r="K15" s="25"/>
      <c r="L15" s="63"/>
    </row>
    <row r="16" spans="1:13" ht="7.35" customHeight="1" x14ac:dyDescent="0.25">
      <c r="E16" s="29"/>
      <c r="F16" s="38"/>
      <c r="I16" s="60"/>
      <c r="J16" s="60"/>
      <c r="K16" s="25"/>
      <c r="L16" s="63"/>
    </row>
    <row r="17" spans="5:14" ht="14.45" customHeight="1" x14ac:dyDescent="0.25">
      <c r="E17" s="29"/>
      <c r="F17" s="38"/>
      <c r="H17" s="64"/>
      <c r="I17" s="60" t="s">
        <v>9</v>
      </c>
      <c r="J17" s="60"/>
      <c r="K17" s="61" t="s">
        <v>48</v>
      </c>
      <c r="L17" s="63"/>
    </row>
    <row r="18" spans="5:14" ht="14.45" customHeight="1" x14ac:dyDescent="0.25">
      <c r="E18" s="29"/>
      <c r="F18" s="38"/>
      <c r="I18" s="60" t="s">
        <v>37</v>
      </c>
      <c r="J18" s="60"/>
      <c r="K18" s="25"/>
      <c r="L18" s="63"/>
    </row>
    <row r="19" spans="5:14" ht="7.35" customHeight="1" x14ac:dyDescent="0.25">
      <c r="E19" s="29"/>
      <c r="F19" s="38"/>
      <c r="I19" s="25"/>
      <c r="J19" s="25"/>
      <c r="K19" s="25"/>
    </row>
    <row r="20" spans="5:14" ht="14.45" customHeight="1" x14ac:dyDescent="0.25">
      <c r="E20" s="29"/>
      <c r="F20" s="37"/>
      <c r="H20" s="65"/>
      <c r="I20" s="60" t="s">
        <v>11</v>
      </c>
      <c r="J20" s="60"/>
      <c r="K20" s="69" t="s">
        <v>49</v>
      </c>
      <c r="L20" s="63"/>
    </row>
    <row r="21" spans="5:14" ht="14.45" customHeight="1" x14ac:dyDescent="0.25">
      <c r="E21" s="29"/>
      <c r="F21" s="37"/>
      <c r="I21" s="60" t="s">
        <v>38</v>
      </c>
      <c r="J21" s="60"/>
      <c r="K21" s="25"/>
      <c r="L21" s="63"/>
    </row>
    <row r="22" spans="5:14" ht="14.45" customHeight="1" x14ac:dyDescent="0.25">
      <c r="E22" s="29"/>
      <c r="F22" s="58"/>
      <c r="G22" s="66"/>
      <c r="H22" s="66"/>
      <c r="I22" s="67"/>
      <c r="J22" s="67"/>
      <c r="K22" s="66"/>
      <c r="L22" s="67"/>
    </row>
    <row r="23" spans="5:14" ht="7.35" customHeight="1" x14ac:dyDescent="0.25">
      <c r="E23" s="29"/>
      <c r="F23" s="37"/>
      <c r="I23" s="63"/>
      <c r="J23" s="63"/>
      <c r="L23" s="63"/>
    </row>
    <row r="24" spans="5:14" ht="14.45" customHeight="1" x14ac:dyDescent="0.25">
      <c r="E24" s="29"/>
      <c r="F24" s="194"/>
      <c r="G24" s="133" t="s">
        <v>83</v>
      </c>
    </row>
    <row r="25" spans="5:14" ht="14.45" customHeight="1" x14ac:dyDescent="0.25">
      <c r="E25" s="29"/>
      <c r="F25" s="38"/>
      <c r="M25" s="29"/>
      <c r="N25" s="29"/>
    </row>
    <row r="26" spans="5:14" ht="14.45" customHeight="1" x14ac:dyDescent="0.25">
      <c r="E26" s="29"/>
      <c r="F26" s="38"/>
      <c r="M26" s="29"/>
      <c r="N26" s="29"/>
    </row>
    <row r="27" spans="5:14" ht="14.45" customHeight="1" x14ac:dyDescent="0.25">
      <c r="E27" s="29"/>
      <c r="F27" s="38"/>
      <c r="M27" s="29"/>
      <c r="N27" s="29"/>
    </row>
    <row r="28" spans="5:14" ht="14.45" customHeight="1" x14ac:dyDescent="0.25">
      <c r="E28" s="29"/>
      <c r="F28" s="38"/>
      <c r="M28" s="29"/>
      <c r="N28" s="29"/>
    </row>
    <row r="29" spans="5:14" ht="14.45" customHeight="1" x14ac:dyDescent="0.25">
      <c r="E29" s="29"/>
      <c r="F29" s="38"/>
      <c r="M29" s="29"/>
      <c r="N29" s="29"/>
    </row>
    <row r="30" spans="5:14" ht="14.45" customHeight="1" x14ac:dyDescent="0.25">
      <c r="E30" s="29"/>
      <c r="F30" s="38"/>
      <c r="M30" s="29"/>
      <c r="N30" s="29"/>
    </row>
    <row r="31" spans="5:14" ht="14.45" customHeight="1" x14ac:dyDescent="0.25">
      <c r="E31" s="29"/>
      <c r="F31" s="38"/>
      <c r="M31" s="29"/>
      <c r="N31" s="29"/>
    </row>
    <row r="32" spans="5:14" ht="14.45" customHeight="1" x14ac:dyDescent="0.25">
      <c r="E32" s="29"/>
      <c r="F32" s="38"/>
      <c r="M32" s="29"/>
      <c r="N32" s="29"/>
    </row>
    <row r="33" spans="1:12" x14ac:dyDescent="0.25">
      <c r="B33" s="66"/>
      <c r="C33" s="66"/>
      <c r="D33" s="66"/>
      <c r="E33" s="66"/>
      <c r="F33" s="68"/>
      <c r="G33" s="66"/>
      <c r="H33" s="66"/>
      <c r="I33" s="66"/>
      <c r="J33" s="66"/>
      <c r="K33" s="66"/>
      <c r="L33" s="66"/>
    </row>
    <row r="34" spans="1:12" ht="7.35" customHeight="1" x14ac:dyDescent="0.25"/>
    <row r="35" spans="1:12" x14ac:dyDescent="0.25">
      <c r="A35" s="23"/>
      <c r="B35" s="133" t="s">
        <v>7</v>
      </c>
      <c r="D35" s="5"/>
    </row>
    <row r="36" spans="1:12" ht="7.35" customHeight="1" x14ac:dyDescent="0.25"/>
    <row r="37" spans="1:12" x14ac:dyDescent="0.25">
      <c r="B37" s="23"/>
      <c r="C37" s="273" t="s">
        <v>42</v>
      </c>
      <c r="D37" s="273"/>
      <c r="E37" s="273"/>
      <c r="F37" s="195"/>
      <c r="G37" s="195"/>
      <c r="H37" s="195"/>
    </row>
    <row r="38" spans="1:12" x14ac:dyDescent="0.25">
      <c r="C38" s="274" t="s">
        <v>39</v>
      </c>
      <c r="D38" s="274"/>
      <c r="E38" s="274"/>
      <c r="F38" s="196"/>
      <c r="G38" s="196"/>
      <c r="H38" s="196"/>
    </row>
    <row r="39" spans="1:12" x14ac:dyDescent="0.25">
      <c r="C39" s="274" t="s">
        <v>34</v>
      </c>
      <c r="D39" s="274"/>
      <c r="E39" s="274"/>
      <c r="F39" s="196"/>
      <c r="G39" s="196"/>
      <c r="H39" s="196"/>
    </row>
    <row r="40" spans="1:12" x14ac:dyDescent="0.25">
      <c r="C40" s="274" t="s">
        <v>84</v>
      </c>
      <c r="D40" s="274"/>
      <c r="E40" s="274"/>
      <c r="F40" s="196"/>
      <c r="G40" s="196"/>
      <c r="H40" s="196"/>
    </row>
    <row r="41" spans="1:12" x14ac:dyDescent="0.25">
      <c r="C41" s="274" t="s">
        <v>35</v>
      </c>
      <c r="D41" s="274"/>
      <c r="E41" s="274"/>
      <c r="F41" s="196"/>
      <c r="G41" s="196"/>
      <c r="H41" s="196"/>
    </row>
    <row r="42" spans="1:12" x14ac:dyDescent="0.25">
      <c r="C42" s="274" t="s">
        <v>33</v>
      </c>
      <c r="D42" s="274"/>
      <c r="E42" s="274"/>
      <c r="F42" s="196"/>
      <c r="G42" s="196"/>
      <c r="H42" s="196"/>
    </row>
    <row r="43" spans="1:12" x14ac:dyDescent="0.25">
      <c r="C43" s="272" t="s">
        <v>276</v>
      </c>
      <c r="D43" s="272"/>
      <c r="E43" s="272"/>
      <c r="F43" s="197"/>
      <c r="G43" s="197"/>
      <c r="H43" s="197"/>
    </row>
    <row r="44" spans="1:12" x14ac:dyDescent="0.25">
      <c r="C44" s="272" t="s">
        <v>665</v>
      </c>
      <c r="D44" s="272"/>
      <c r="E44" s="272"/>
      <c r="F44" s="197"/>
      <c r="G44" s="197"/>
      <c r="H44" s="197"/>
    </row>
    <row r="45" spans="1:12" x14ac:dyDescent="0.25">
      <c r="C45" s="272" t="str">
        <f>"3. "&amp;IF(Controleblad!D18="Aanvraag", "Begroting", "Resultatenrekening")</f>
        <v>3. Resultatenrekening</v>
      </c>
      <c r="D45" s="272"/>
      <c r="E45" s="272"/>
      <c r="F45" s="197"/>
      <c r="G45" s="197"/>
      <c r="H45" s="197"/>
    </row>
    <row r="46" spans="1:12" x14ac:dyDescent="0.25">
      <c r="C46" s="272" t="str">
        <f>"4. Toelichting "&amp;IF(Controleblad!D18="Aanvraag", "bij begroting", "bij resultatenrekening")</f>
        <v>4. Toelichting bij resultatenrekening</v>
      </c>
      <c r="D46" s="272"/>
      <c r="E46" s="272"/>
      <c r="F46" s="197"/>
      <c r="G46" s="197"/>
      <c r="H46" s="197"/>
    </row>
    <row r="47" spans="1:12" x14ac:dyDescent="0.25">
      <c r="C47" s="272" t="s">
        <v>661</v>
      </c>
      <c r="D47" s="272"/>
      <c r="E47" s="272"/>
      <c r="F47" s="197"/>
      <c r="G47" s="197"/>
      <c r="H47" s="197"/>
    </row>
    <row r="48" spans="1:12" x14ac:dyDescent="0.25">
      <c r="C48" s="272" t="s">
        <v>662</v>
      </c>
      <c r="D48" s="272"/>
      <c r="E48" s="272"/>
      <c r="F48" s="197"/>
      <c r="G48" s="197"/>
      <c r="H48" s="197"/>
    </row>
    <row r="49" spans="1:14" x14ac:dyDescent="0.25">
      <c r="C49" s="272" t="s">
        <v>663</v>
      </c>
      <c r="D49" s="272"/>
      <c r="E49" s="272"/>
      <c r="F49" s="197"/>
      <c r="G49" s="197"/>
      <c r="H49" s="197"/>
    </row>
    <row r="50" spans="1:14" x14ac:dyDescent="0.25">
      <c r="C50" s="272" t="s">
        <v>664</v>
      </c>
      <c r="D50" s="272"/>
      <c r="E50" s="272"/>
      <c r="F50" s="198"/>
      <c r="G50" s="198"/>
      <c r="H50" s="198"/>
    </row>
    <row r="51" spans="1:14" x14ac:dyDescent="0.25">
      <c r="M51" s="23"/>
    </row>
    <row r="52" spans="1:14" x14ac:dyDescent="0.25">
      <c r="A52" s="26"/>
      <c r="B52" s="26"/>
      <c r="C52" s="26"/>
      <c r="D52" s="26"/>
      <c r="E52" s="26"/>
      <c r="F52" s="26"/>
      <c r="G52" s="26"/>
      <c r="H52" s="26"/>
      <c r="I52" s="26"/>
      <c r="J52" s="26"/>
      <c r="K52" s="26"/>
      <c r="L52" s="26"/>
      <c r="M52" s="26"/>
      <c r="N52" t="s">
        <v>13</v>
      </c>
    </row>
  </sheetData>
  <sheetProtection algorithmName="SHA-512" hashValue="Im1sTqGiyEJwlCwZAVgoBmk6ycqstW+ov2/UI9Nxlm6JCaW7Cyv9P8SdQoasCtpRb1t/cV0Kc6zzjeMu8F7j0w==" saltValue="y0AiKTJ4msd/wBYFvkYeqA==" spinCount="100000" sheet="1" objects="1" scenarios="1" selectLockedCells="1"/>
  <mergeCells count="17">
    <mergeCell ref="C4:K4"/>
    <mergeCell ref="C6:K6"/>
    <mergeCell ref="C5:K5"/>
    <mergeCell ref="C50:E50"/>
    <mergeCell ref="C37:E37"/>
    <mergeCell ref="C38:E38"/>
    <mergeCell ref="C39:E39"/>
    <mergeCell ref="C40:E40"/>
    <mergeCell ref="C41:E41"/>
    <mergeCell ref="C42:E42"/>
    <mergeCell ref="C43:E43"/>
    <mergeCell ref="C44:E44"/>
    <mergeCell ref="C45:E45"/>
    <mergeCell ref="C46:E46"/>
    <mergeCell ref="C47:E47"/>
    <mergeCell ref="C48:E48"/>
    <mergeCell ref="C49:E49"/>
  </mergeCells>
  <hyperlinks>
    <hyperlink ref="C50" location="'Impact COVID-19'!A1" display="Voorziene impact van COVID-19-maatregelen op begrote kosten en opbrengsten in het boekjaar 2020" xr:uid="{BF213B58-027A-4E20-8047-5FA9F88589A9}"/>
    <hyperlink ref="C45" location="Resultatenrekening!A1" display="Resultatenrekening!A1" xr:uid="{9FA2FA17-F732-4B49-86C7-2D13B58ED7AE}"/>
    <hyperlink ref="C46" location="Toelichting!A1" display="Toelichting!A1" xr:uid="{3DBA54F6-D02E-4D6B-897A-2F6E93D16D9D}"/>
    <hyperlink ref="C47" location="Resultaatsverwerking!A1" display="7. Resultaatsverwerking" xr:uid="{AB5C83C9-EDD0-4BF5-98D4-E28581B0FA89}"/>
    <hyperlink ref="C43" location="Balans!A1" display="1. Balans" xr:uid="{2E4F227C-765F-424B-A383-CA9202A072C6}"/>
    <hyperlink ref="C44:E44" location="'Toelichting balans'!A1" display="2. Toelichting bij balans" xr:uid="{CFC4E138-E7EF-4F42-84EE-573696BDB4F7}"/>
    <hyperlink ref="C48:E48" location="Begroting!A1" display="6. Begroting" xr:uid="{A43B2EC2-5207-491A-BA48-4E46AF402E32}"/>
    <hyperlink ref="C49:E49" location="'Werknemers met RSZ'!A1" display="7. Werknemers met RSZ-bijdrage" xr:uid="{3B78C0B1-2F4F-4F82-9F2A-A03AEB258A70}"/>
    <hyperlink ref="C50:E50" location="Samenvatting!A1" display="8. Samenvatting" xr:uid="{643FFFC2-E5CF-4838-A240-3505556B16E0}"/>
    <hyperlink ref="C47:E47" location="'Resultaatsverwerking en reserve'!A1" display="5. Resultaatsverwerking en reserveopbouw" xr:uid="{A0A7ED42-0734-4CC1-A96D-CA39F122B4C1}"/>
    <hyperlink ref="C46:E46" location="'Toelichting resultaat'!A1" display="'Toelichting resultaat'!A1" xr:uid="{E2DD251F-F19C-4A5C-BB5A-E7BA00F21C8C}"/>
    <hyperlink ref="C45:E45" location="Resultatenrekening!A1" display="Resultatenrekening!A1" xr:uid="{4E6A9BCE-8FE7-4D18-A5DF-2C09449812B7}"/>
    <hyperlink ref="C43:E43" location="Balans!A1" display="1. Balans" xr:uid="{1C90378E-830A-4D0E-BC5D-68B3A70905F0}"/>
  </hyperlinks>
  <pageMargins left="0.70866141732283472" right="0.70866141732283472" top="0.74803149606299213" bottom="0.74803149606299213" header="0.31496062992125984" footer="0.31496062992125984"/>
  <pageSetup paperSize="9" scale="58" fitToHeight="0" orientation="portrait" r:id="rId1"/>
  <headerFooter>
    <oddFooter>Pagina &amp;P van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641FEE-566B-4BD8-9374-4B93CAF189AB}">
  <sheetPr codeName="Blad6">
    <pageSetUpPr fitToPage="1"/>
  </sheetPr>
  <dimension ref="A1:CE104"/>
  <sheetViews>
    <sheetView showGridLines="0" zoomScaleNormal="100" workbookViewId="0">
      <pane xSplit="1" ySplit="4" topLeftCell="B5" activePane="bottomRight" state="frozen"/>
      <selection pane="topRight" activeCell="B1" sqref="B1"/>
      <selection pane="bottomLeft" activeCell="A5" sqref="A5"/>
      <selection pane="bottomRight"/>
    </sheetView>
  </sheetViews>
  <sheetFormatPr defaultColWidth="8.85546875" defaultRowHeight="14.45" customHeight="1" x14ac:dyDescent="0.2"/>
  <cols>
    <col min="1" max="1" width="2.42578125" style="25" customWidth="1"/>
    <col min="2" max="2" width="1.140625" style="43" customWidth="1"/>
    <col min="3" max="4" width="1.140625" style="44" customWidth="1"/>
    <col min="5" max="9" width="1.140625" style="43" customWidth="1"/>
    <col min="10" max="10" width="36.42578125" style="43" customWidth="1"/>
    <col min="11" max="11" width="44.5703125" style="25" customWidth="1"/>
    <col min="12" max="12" width="10.5703125" style="124" customWidth="1"/>
    <col min="13" max="13" width="16.42578125" style="98" customWidth="1"/>
    <col min="14" max="14" width="16.42578125" style="99" hidden="1" customWidth="1"/>
    <col min="15" max="15" width="1.140625" style="25" customWidth="1"/>
    <col min="16" max="22" width="1.140625" style="25" hidden="1" customWidth="1"/>
    <col min="23" max="23" width="2.42578125" style="25" hidden="1" customWidth="1"/>
    <col min="24" max="25" width="9.140625" style="25" hidden="1" customWidth="1"/>
    <col min="26" max="34" width="9" style="25" hidden="1" customWidth="1"/>
    <col min="35" max="36" width="9.140625" style="25" hidden="1" customWidth="1"/>
    <col min="37" max="40" width="9" style="25" hidden="1" customWidth="1"/>
    <col min="41" max="44" width="9" style="100" hidden="1" customWidth="1"/>
    <col min="45" max="56" width="9" style="25" hidden="1" customWidth="1"/>
    <col min="57" max="57" width="2.42578125" style="101" customWidth="1"/>
    <col min="58" max="16384" width="8.85546875" style="25"/>
  </cols>
  <sheetData>
    <row r="1" spans="1:83" ht="24" customHeight="1" x14ac:dyDescent="0.2">
      <c r="A1" s="40"/>
      <c r="B1" s="41"/>
      <c r="C1" s="41"/>
      <c r="D1" s="41"/>
      <c r="E1" s="41"/>
      <c r="F1" s="41"/>
      <c r="G1" s="41"/>
      <c r="H1" s="41"/>
      <c r="I1" s="41"/>
      <c r="J1" s="41"/>
      <c r="K1" s="138"/>
      <c r="L1" s="138"/>
      <c r="X1" s="136" t="str">
        <f ca="1">IF(SUM(AE102:AF102, AO102:AP102, AS102:AX102)=1, Fout_zonder_rij_enkel, IF(SUM(AE102:AF102, AO102:AP102, AS102:AX102)&gt;1, SUM(AE102:AF102, AO102:AP102, AS102:AX102)&amp;Fout_zonder_rij_meer, IF(SUM(X102, AC102:AD102)&lt;&gt;0, "Vul het blad in.", "")))</f>
        <v>Vul het blad in.</v>
      </c>
    </row>
    <row r="2" spans="1:83" customFormat="1" ht="14.1" customHeight="1" x14ac:dyDescent="0.25">
      <c r="B2" s="278" t="str">
        <f>"BALANS "&amp;Datum_werkingsjaar</f>
        <v>BALANS 2024</v>
      </c>
      <c r="C2" s="278"/>
      <c r="D2" s="278"/>
      <c r="E2" s="278"/>
      <c r="F2" s="278"/>
      <c r="G2" s="278"/>
      <c r="H2" s="278"/>
      <c r="I2" s="278"/>
      <c r="J2" s="278"/>
      <c r="K2" s="138"/>
      <c r="L2" s="139"/>
      <c r="X2" s="185" t="s">
        <v>622</v>
      </c>
      <c r="AC2" s="104" t="s">
        <v>623</v>
      </c>
      <c r="AI2" s="185" t="s">
        <v>624</v>
      </c>
      <c r="BE2" s="75"/>
    </row>
    <row r="3" spans="1:83" s="31" customFormat="1" ht="9.6" customHeight="1" x14ac:dyDescent="0.25">
      <c r="B3" s="278"/>
      <c r="C3" s="278"/>
      <c r="D3" s="278"/>
      <c r="E3" s="278"/>
      <c r="F3" s="278"/>
      <c r="G3" s="278"/>
      <c r="H3" s="278"/>
      <c r="I3" s="278"/>
      <c r="J3" s="278"/>
      <c r="K3" s="77"/>
      <c r="L3" s="77"/>
      <c r="M3"/>
      <c r="N3"/>
      <c r="X3" s="186" t="s">
        <v>625</v>
      </c>
      <c r="Y3" s="104" t="s">
        <v>93</v>
      </c>
      <c r="Z3" s="25"/>
      <c r="AA3" s="104" t="s">
        <v>306</v>
      </c>
      <c r="AB3" s="25"/>
      <c r="AC3" s="187" t="b">
        <v>1</v>
      </c>
      <c r="AD3" s="188" t="b">
        <v>0</v>
      </c>
      <c r="AE3" s="104" t="s">
        <v>308</v>
      </c>
      <c r="AF3" s="25"/>
      <c r="AG3" s="104" t="s">
        <v>307</v>
      </c>
      <c r="AH3" s="25"/>
      <c r="AI3" s="186" t="s">
        <v>136</v>
      </c>
      <c r="AJ3" s="25"/>
      <c r="AK3" s="104" t="s">
        <v>130</v>
      </c>
      <c r="AL3" s="25"/>
      <c r="AM3" s="25" t="s">
        <v>127</v>
      </c>
      <c r="AN3" s="25"/>
      <c r="AO3" s="105" t="s">
        <v>20</v>
      </c>
      <c r="AP3" s="100"/>
      <c r="AQ3" s="100" t="s">
        <v>139</v>
      </c>
      <c r="AR3" s="100"/>
      <c r="AS3" s="25" t="s">
        <v>129</v>
      </c>
      <c r="AT3" s="25"/>
      <c r="AU3" s="269" t="s">
        <v>679</v>
      </c>
      <c r="AV3" s="269"/>
      <c r="AW3" s="25" t="s">
        <v>593</v>
      </c>
      <c r="AX3" s="25"/>
      <c r="AY3" s="25"/>
      <c r="AZ3" s="25"/>
      <c r="BA3" s="104" t="s">
        <v>14</v>
      </c>
      <c r="BB3" s="25"/>
      <c r="BC3" s="25"/>
      <c r="BD3" s="25"/>
      <c r="BE3" s="101"/>
    </row>
    <row r="4" spans="1:83" s="110" customFormat="1" ht="14.45" customHeight="1" x14ac:dyDescent="0.25">
      <c r="A4" s="74"/>
      <c r="B4" s="106" t="s">
        <v>41</v>
      </c>
      <c r="C4" s="106"/>
      <c r="D4" s="106"/>
      <c r="E4" s="106"/>
      <c r="F4" s="106"/>
      <c r="G4" s="106"/>
      <c r="H4" s="106"/>
      <c r="I4" s="106"/>
      <c r="J4" s="106"/>
      <c r="K4" s="74"/>
      <c r="L4" s="106" t="s">
        <v>0</v>
      </c>
      <c r="M4" s="107" t="str">
        <f>"Boekjaar "&amp;Datum_werkingsjaar</f>
        <v>Boekjaar 2024</v>
      </c>
      <c r="N4" s="107" t="s">
        <v>85</v>
      </c>
      <c r="O4" s="74"/>
      <c r="P4" s="74"/>
      <c r="Q4" s="74"/>
      <c r="R4" s="74"/>
      <c r="S4" s="74"/>
      <c r="T4" s="74"/>
      <c r="U4" s="74"/>
      <c r="V4" s="74"/>
      <c r="W4" s="74"/>
      <c r="X4" s="189" t="s">
        <v>626</v>
      </c>
      <c r="Y4" s="88" t="str">
        <f>"""+"" én ""-"""</f>
        <v>"+" én "-"</v>
      </c>
      <c r="Z4" s="45" t="str">
        <f xml:space="preserve"> "Enkel ""-"""</f>
        <v>Enkel "-"</v>
      </c>
      <c r="AA4" s="88" t="str">
        <f>SUBSTITUTE(ADDRESS(1, COLUMN(M3), 4, 1), "1", "")</f>
        <v>M</v>
      </c>
      <c r="AB4" s="45" t="str">
        <f>SUBSTITUTE(ADDRESS(1, COLUMN(N3), 4, 1), "1", "")</f>
        <v>N</v>
      </c>
      <c r="AC4" s="88" t="str">
        <f>SUBSTITUTE(ADDRESS(1, COLUMN(M3), 4, 1), "1", "")</f>
        <v>M</v>
      </c>
      <c r="AD4" s="45" t="str">
        <f>SUBSTITUTE(ADDRESS(1, COLUMN(N3), 4, 1), "1", "")</f>
        <v>N</v>
      </c>
      <c r="AE4" s="88" t="str">
        <f>SUBSTITUTE(ADDRESS(1, COLUMN(M3), 4, 1), "1", "")</f>
        <v>M</v>
      </c>
      <c r="AF4" s="45" t="str">
        <f>SUBSTITUTE(ADDRESS(1, COLUMN(N3), 4, 1), "1", "")</f>
        <v>N</v>
      </c>
      <c r="AG4" s="88" t="str">
        <f>SUBSTITUTE(ADDRESS(1, COLUMN(M4), 4, 1), "1", "")</f>
        <v>M</v>
      </c>
      <c r="AH4" s="45" t="str">
        <f>SUBSTITUTE(ADDRESS(1, COLUMN(N4), 4, 1), "1", "")</f>
        <v>N</v>
      </c>
      <c r="AI4" s="189" t="s">
        <v>1</v>
      </c>
      <c r="AJ4" s="45" t="s">
        <v>2</v>
      </c>
      <c r="AK4" s="78" t="str">
        <f>SUBSTITUTE(ADDRESS(1, COLUMN(M3), 4, 1), "1", "")</f>
        <v>M</v>
      </c>
      <c r="AL4" s="46" t="str">
        <f>SUBSTITUTE(ADDRESS(1, COLUMN(N3), 4, 1), "1", "")</f>
        <v>N</v>
      </c>
      <c r="AM4" s="87" t="str">
        <f>SUBSTITUTE(ADDRESS(1, COLUMN(M3), 4, 1), "1", "")</f>
        <v>M</v>
      </c>
      <c r="AN4" s="46" t="str">
        <f>SUBSTITUTE(ADDRESS(1, COLUMN(N3), 4, 1), "1", "")</f>
        <v>N</v>
      </c>
      <c r="AO4" s="79" t="str">
        <f>SUBSTITUTE(ADDRESS(1, COLUMN(M3), 4, 1), "1", "")</f>
        <v>M</v>
      </c>
      <c r="AP4" s="47" t="str">
        <f>SUBSTITUTE(ADDRESS(1, COLUMN(N3), 4, 1), "1", "")</f>
        <v>N</v>
      </c>
      <c r="AQ4" s="81" t="str">
        <f>SUBSTITUTE(ADDRESS(1, COLUMN(M3), 4, 1), "1", "")</f>
        <v>M</v>
      </c>
      <c r="AR4" s="47" t="str">
        <f>SUBSTITUTE(ADDRESS(1, COLUMN(N3), 4, 1), "1", "")</f>
        <v>N</v>
      </c>
      <c r="AS4" s="83" t="str">
        <f>SUBSTITUTE(ADDRESS(1, COLUMN(M3), 4, 1), "1", "")</f>
        <v>M</v>
      </c>
      <c r="AT4" s="45" t="str">
        <f>SUBSTITUTE(ADDRESS(1, COLUMN(N3), 4, 1), "1", "")</f>
        <v>N</v>
      </c>
      <c r="AU4" s="83" t="str">
        <f>SUBSTITUTE(ADDRESS(1, COLUMN(M3), 4, 1), "1", "")</f>
        <v>M</v>
      </c>
      <c r="AV4" s="45" t="str">
        <f>SUBSTITUTE(ADDRESS(1, COLUMN(N3), 4, 1), "1", "")</f>
        <v>N</v>
      </c>
      <c r="AW4" s="83" t="str">
        <f>SUBSTITUTE(ADDRESS(1, COLUMN(M3), 4, 1), "1", "")</f>
        <v>M</v>
      </c>
      <c r="AX4" s="45" t="str">
        <f>SUBSTITUTE(ADDRESS(1, COLUMN(N3), 4, 1), "1", "")</f>
        <v>N</v>
      </c>
      <c r="AY4" s="108" t="s">
        <v>627</v>
      </c>
      <c r="AZ4" s="85" t="s">
        <v>30</v>
      </c>
      <c r="BA4" s="88" t="str">
        <f>SUBSTITUTE(ADDRESS(1, COLUMN(M3), 4, 1), "1", "")</f>
        <v>M</v>
      </c>
      <c r="BB4" s="45" t="str">
        <f>SUBSTITUTE(ADDRESS(1, COLUMN(N3), 4, 1), "1", "")</f>
        <v>N</v>
      </c>
      <c r="BC4" s="108" t="s">
        <v>31</v>
      </c>
      <c r="BD4" s="45" t="s">
        <v>86</v>
      </c>
      <c r="BE4" s="109"/>
      <c r="CE4" s="97" t="s">
        <v>144</v>
      </c>
    </row>
    <row r="5" spans="1:83" s="27" customFormat="1" ht="14.1" customHeight="1" x14ac:dyDescent="0.25">
      <c r="A5" s="75" t="str">
        <f ca="1">IF(AZ5&lt;&gt;"", "✘", "")</f>
        <v/>
      </c>
      <c r="B5" s="111"/>
      <c r="C5" s="111" t="s">
        <v>180</v>
      </c>
      <c r="D5" s="111"/>
      <c r="E5" s="111"/>
      <c r="F5" s="111"/>
      <c r="G5" s="111"/>
      <c r="H5" s="111"/>
      <c r="I5" s="111"/>
      <c r="J5" s="111"/>
      <c r="K5" s="30"/>
      <c r="L5" s="112" t="s">
        <v>181</v>
      </c>
      <c r="M5" s="113">
        <f>SUM(M6:M7,M26)</f>
        <v>0</v>
      </c>
      <c r="N5" s="113"/>
      <c r="O5" s="30"/>
      <c r="P5" s="30"/>
      <c r="Q5" s="30"/>
      <c r="R5" s="30"/>
      <c r="S5" s="30"/>
      <c r="T5" s="30"/>
      <c r="X5" s="190">
        <f>IF(AND(
IF(AC$3, M5&lt;&gt;0, TRUE),
IF(AD$3, N5&lt;&gt;0, TRUE)),
0, 1)</f>
        <v>1</v>
      </c>
      <c r="Y5" s="89"/>
      <c r="AA5" s="152"/>
      <c r="AB5" s="153"/>
      <c r="AC5" s="89"/>
      <c r="AD5" s="27">
        <v>-1</v>
      </c>
      <c r="AE5" s="89" t="str">
        <f>IF(AND(M5&lt;&gt;0, M48&lt;&gt;0), IF(ROUND(M5, 2)&lt;&gt;ROUND(M48, 2), "| Veld '"&amp;AE$4&amp;ROW()&amp;"': Activa niet gelijk aan passiva.  ", ""), "")</f>
        <v/>
      </c>
      <c r="AF5" s="27" t="str">
        <f>IF(AND(N5&lt;&gt;0, N48&lt;&gt;0), IF(ROUND(N5, 2)&lt;&gt;ROUND(N48, 2), "| Veld '"&amp;AF$4&amp;ROW()&amp;"': Activa niet gelijk aan passiva.  ", ""), "")</f>
        <v/>
      </c>
      <c r="AG5" s="89"/>
      <c r="AI5" s="190">
        <f t="shared" ref="AI5" si="0">IF(C5&lt;&gt;"",1,IF(D5&lt;&gt;"",2,IF(E5&lt;&gt;"",3,IF(F5&lt;&gt;"",4,IF(G5&lt;&gt;"",5,IF(H5&lt;&gt;"",6,IF(I5&lt;&gt;"",7,IF(J5&lt;&gt;"",8))))))))</f>
        <v>1</v>
      </c>
      <c r="AJ5" s="27">
        <f>IF($AI6&gt;$AI5, IFERROR(MATCH($AI5, $AI6:$AI$100, 0)-1, ROW($AJ$100)-ROW()), "")</f>
        <v>42</v>
      </c>
      <c r="AK5" s="89">
        <f t="shared" ref="AK5:AL5" ca="1" si="1">IF(AC5&lt;&gt;-1, IF(AA5&lt;&gt;"", AA5, IF($AJ5&lt;&gt;"", SUMIF(OFFSET($AI5, 1, 0, $AJ5), $AI5+1, OFFSET(M5, 1, 0, $AJ5)), M5)), "")</f>
        <v>0</v>
      </c>
      <c r="AL5" s="27" t="str">
        <f t="shared" ca="1" si="1"/>
        <v/>
      </c>
      <c r="AM5" s="84">
        <f t="shared" ref="AM5:AN5" ca="1" si="2">IF(AK5&lt;&gt;0, AK5, M5)</f>
        <v>0</v>
      </c>
      <c r="AN5" s="27" t="str">
        <f t="shared" ca="1" si="2"/>
        <v/>
      </c>
      <c r="AO5" s="80" t="str">
        <f t="shared" ref="AO5" ca="1" si="3">IF(AC5&lt;&gt;-1, IF(ISTEXT(M5), IFERROR(IF(SEARCH(".", M5)&lt;&gt;0, "| Veld '"&amp;AO$4&amp;ROW()&amp;"': "&amp;Fout_punt), "| Veld '"&amp;AO$4&amp;ROW()&amp;"': "&amp;Fout_geen_getal), IF(M5&lt;&gt;AM5, "| Veld '"&amp;AO$4&amp;ROW()&amp;"': "&amp;Fout_som&amp;TEXT(AM5,"#.##0,00 €")&amp;"  ", IF($Z5&lt;&gt;0, IF(M5&gt;0, "| Veld '"&amp;AO$4&amp;ROW()&amp;"': "&amp;Fout_positief, ""), IF($Y5&lt;&gt;1, IF(M5&lt;0, "| Veld '"&amp;AO$4&amp;ROW()&amp;"': "&amp;Fout_negatief, ""), "")))), "")</f>
        <v/>
      </c>
      <c r="AP5" s="30" t="str">
        <f t="shared" ref="AP5" si="4">IF(AD5&lt;&gt;-1, IF(ISTEXT(N5), IFERROR(IF(SEARCH(".", N5)&lt;&gt;0, "| Veld '"&amp;AP$4&amp;ROW()&amp;"': "&amp;Fout_punt), "| Veld '"&amp;AP$4&amp;ROW()&amp;"': "&amp;Fout_geen_getal), IF(N5&lt;&gt;AN5, "| Veld '"&amp;AP$4&amp;ROW()&amp;"': "&amp;Fout_som&amp;TEXT(AN5,"#.##0,00 €")&amp;"  ", IF($Z5&lt;&gt;0, IF(N5&gt;0, "| Veld '"&amp;AP$4&amp;ROW()&amp;"': "&amp;Fout_positief, ""), IF($Y5&lt;&gt;1, IF(N5&lt;0, "| Veld '"&amp;AP$4&amp;ROW()&amp;"': "&amp;Fout_negatief, ""), "")))), "")</f>
        <v/>
      </c>
      <c r="AQ5" s="82" t="str">
        <f ca="1">IF(AO5&lt;&gt;"", ROW(), "")</f>
        <v/>
      </c>
      <c r="AR5" s="30" t="str">
        <f>IF(AP5&lt;&gt;"", ROW(), "")</f>
        <v/>
      </c>
      <c r="AS5" s="84" t="str">
        <f ca="1">IF(AK5&lt;&gt;AM5, "| Veld '"&amp;AS$4&amp;ROW()&amp;"': "&amp;Info_lege_velden, "")</f>
        <v/>
      </c>
      <c r="AT5" s="27" t="str">
        <f ca="1">IF(AL5&lt;&gt;AN5, "| Veld '"&amp;AT$4&amp;ROW()&amp;"': "&amp;Info_lege_velden, "")</f>
        <v/>
      </c>
      <c r="AU5" s="84" t="str">
        <f>IF(AC5&gt;0, "| Veld '"&amp;AU$4&amp;ROW()&amp;"': Dit veld is verplicht.  ", "")</f>
        <v/>
      </c>
      <c r="AV5" s="27" t="str">
        <f>IF(AD5&gt;0, "| Veld '"&amp;AV$4&amp;ROW()&amp;"': Dit veld is verplicht.  ", "")</f>
        <v/>
      </c>
      <c r="AW5" s="84" t="str">
        <f>IF(AC5&lt;0, IF(M5&lt;&gt;0, "| Veld '"&amp;AW$4&amp;ROW()&amp;"'"&amp;Fout_redundant, ""), "")</f>
        <v/>
      </c>
      <c r="AX5" s="27" t="str">
        <f>IF(AD5&lt;0, IF(N5&lt;&gt;0, "| Veld '"&amp;AX$4&amp;ROW()&amp;"'"&amp;Fout_redundant, ""), "")</f>
        <v/>
      </c>
      <c r="AY5" s="154"/>
      <c r="AZ5" s="86" t="str">
        <f ca="1">_xlfn.CONCAT(AO5:AP5,AS5:AT5,AU5:AV5,AW5:AX5,AE5:AF5)</f>
        <v/>
      </c>
      <c r="BA5" s="114" t="str">
        <f t="shared" ref="BA5" ca="1" si="5">IF($AJ5&lt;&gt;"", IF(SUMIF(OFFSET($AI5, 1, 0, $AJ5), "&gt;"&amp;$AI5, OFFSET(AQ5, 1, 0, $AJ5))&lt;&gt;0, IFERROR( "| Veld '"&amp;BA$4&amp;ROW()&amp;"': "&amp;Waarschuwing_1&amp;_xlfn.TEXTJOIN(" &amp; ", TRUE, OFFSET(AQ5,1,0,$AJ5))&amp;" in kolom '"&amp;BA$4&amp;"'"&amp;Waarschuwing_2, "| Veld '"&amp;BA$4&amp;ROW()&amp;"': "&amp;Waarschuwing_legacy), ""), "")</f>
        <v/>
      </c>
      <c r="BB5" s="115" t="str">
        <f t="shared" ref="BB5" ca="1" si="6">IF($AJ5&lt;&gt;"", IF(SUMIF(OFFSET($AI5, 1, 0, $AJ5), "&gt;"&amp;$AI5, OFFSET(AR5, 1, 0, $AJ5))&lt;&gt;0, IFERROR( "| Veld '"&amp;BB$4&amp;ROW()&amp;"': "&amp;Waarschuwing_1&amp;_xlfn.TEXTJOIN(" &amp; ", TRUE, OFFSET(AR5,1,0,$AJ5))&amp;" in kolom '"&amp;BB$4&amp;"'"&amp;Waarschuwing_2, "| Veld '"&amp;BB$4&amp;ROW()&amp;"': "&amp;Waarschuwing_legacy), ""), "")</f>
        <v/>
      </c>
      <c r="BC5" s="116" t="str">
        <f ca="1">_xlfn.CONCAT(BA5:BB5, AG5:AH5)</f>
        <v/>
      </c>
      <c r="BE5" s="28" t="str">
        <f ca="1">IF($AZ5&lt;&gt;"", $AZ5, $BC5)</f>
        <v/>
      </c>
    </row>
    <row r="6" spans="1:83" s="27" customFormat="1" ht="14.1" customHeight="1" x14ac:dyDescent="0.25">
      <c r="A6" s="75" t="str">
        <f t="shared" ref="A6:A63" ca="1" si="7">IF(AZ6&lt;&gt;"", "✘", "")</f>
        <v/>
      </c>
      <c r="B6" s="117"/>
      <c r="C6" s="117" t="s">
        <v>36</v>
      </c>
      <c r="D6" s="117" t="s">
        <v>182</v>
      </c>
      <c r="E6" s="117"/>
      <c r="F6" s="117"/>
      <c r="G6" s="117"/>
      <c r="H6" s="117"/>
      <c r="I6" s="117"/>
      <c r="J6" s="117"/>
      <c r="L6" s="118">
        <v>20</v>
      </c>
      <c r="M6" s="119"/>
      <c r="N6" s="119"/>
      <c r="X6" s="190"/>
      <c r="Y6" s="89"/>
      <c r="AA6" s="152"/>
      <c r="AB6" s="153"/>
      <c r="AC6" s="89"/>
      <c r="AD6" s="27">
        <v>-1</v>
      </c>
      <c r="AE6" s="89"/>
      <c r="AG6" s="89"/>
      <c r="AI6" s="190">
        <f t="shared" ref="AI6:AI69" si="8">IF(C6&lt;&gt;"",1,IF(D6&lt;&gt;"",2,IF(E6&lt;&gt;"",3,IF(F6&lt;&gt;"",4,IF(G6&lt;&gt;"",5,IF(H6&lt;&gt;"",6,IF(I6&lt;&gt;"",7,IF(J6&lt;&gt;"",8))))))))</f>
        <v>2</v>
      </c>
      <c r="AJ6" s="27" t="str">
        <f>IF($AI7&gt;$AI6, IFERROR(MATCH($AI6, $AI7:$AI$100, 0)-1, ROW($AJ$100)-ROW()), "")</f>
        <v/>
      </c>
      <c r="AK6" s="89">
        <f t="shared" ref="AK6:AK69" ca="1" si="9">IF(AC6&lt;&gt;-1, IF(AA6&lt;&gt;"", AA6, IF($AJ6&lt;&gt;"", SUMIF(OFFSET($AI6, 1, 0, $AJ6), $AI6+1, OFFSET(M6, 1, 0, $AJ6)), M6)), "")</f>
        <v>0</v>
      </c>
      <c r="AL6" s="27" t="str">
        <f t="shared" ref="AL6:AL69" ca="1" si="10">IF(AD6&lt;&gt;-1, IF(AB6&lt;&gt;"", AB6, IF($AJ6&lt;&gt;"", SUMIF(OFFSET($AI6, 1, 0, $AJ6), $AI6+1, OFFSET(N6, 1, 0, $AJ6)), N6)), "")</f>
        <v/>
      </c>
      <c r="AM6" s="84">
        <f t="shared" ref="AM6:AM69" ca="1" si="11">IF(AK6&lt;&gt;0, AK6, M6)</f>
        <v>0</v>
      </c>
      <c r="AN6" s="27" t="str">
        <f t="shared" ref="AN6:AN69" ca="1" si="12">IF(AL6&lt;&gt;0, AL6, N6)</f>
        <v/>
      </c>
      <c r="AO6" s="80" t="str">
        <f t="shared" ref="AO6:AO69" ca="1" si="13">IF(AC6&lt;&gt;-1, IF(ISTEXT(M6), IFERROR(IF(SEARCH(".", M6)&lt;&gt;0, "| Veld '"&amp;AO$4&amp;ROW()&amp;"': "&amp;Fout_punt), "| Veld '"&amp;AO$4&amp;ROW()&amp;"': "&amp;Fout_geen_getal), IF(M6&lt;&gt;AM6, "| Veld '"&amp;AO$4&amp;ROW()&amp;"': "&amp;Fout_som&amp;TEXT(AM6,"#.##0,00 €")&amp;"  ", IF($Z6&lt;&gt;0, IF(M6&gt;0, "| Veld '"&amp;AO$4&amp;ROW()&amp;"': "&amp;Fout_positief, ""), IF($Y6&lt;&gt;1, IF(M6&lt;0, "| Veld '"&amp;AO$4&amp;ROW()&amp;"': "&amp;Fout_negatief, ""), "")))), "")</f>
        <v/>
      </c>
      <c r="AP6" s="30" t="str">
        <f t="shared" ref="AP6:AP69" si="14">IF(AD6&lt;&gt;-1, IF(ISTEXT(N6), IFERROR(IF(SEARCH(".", N6)&lt;&gt;0, "| Veld '"&amp;AP$4&amp;ROW()&amp;"': "&amp;Fout_punt), "| Veld '"&amp;AP$4&amp;ROW()&amp;"': "&amp;Fout_geen_getal), IF(N6&lt;&gt;AN6, "| Veld '"&amp;AP$4&amp;ROW()&amp;"': "&amp;Fout_som&amp;TEXT(AN6,"#.##0,00 €")&amp;"  ", IF($Z6&lt;&gt;0, IF(N6&gt;0, "| Veld '"&amp;AP$4&amp;ROW()&amp;"': "&amp;Fout_positief, ""), IF($Y6&lt;&gt;1, IF(N6&lt;0, "| Veld '"&amp;AP$4&amp;ROW()&amp;"': "&amp;Fout_negatief, ""), "")))), "")</f>
        <v/>
      </c>
      <c r="AQ6" s="82" t="str">
        <f t="shared" ref="AQ6:AQ69" ca="1" si="15">IF(AO6&lt;&gt;"", ROW(), "")</f>
        <v/>
      </c>
      <c r="AR6" s="30" t="str">
        <f t="shared" ref="AR6:AR69" si="16">IF(AP6&lt;&gt;"", ROW(), "")</f>
        <v/>
      </c>
      <c r="AS6" s="84" t="str">
        <f t="shared" ref="AS6:AS69" ca="1" si="17">IF(AK6&lt;&gt;AM6, "| Veld '"&amp;AS$4&amp;ROW()&amp;"': "&amp;Info_lege_velden, "")</f>
        <v/>
      </c>
      <c r="AT6" s="27" t="str">
        <f t="shared" ref="AT6:AT69" ca="1" si="18">IF(AL6&lt;&gt;AN6, "| Veld '"&amp;AT$4&amp;ROW()&amp;"': "&amp;Info_lege_velden, "")</f>
        <v/>
      </c>
      <c r="AU6" s="84" t="str">
        <f t="shared" ref="AU6:AU69" si="19">IF(AC6&gt;0, "| Veld '"&amp;AU$4&amp;ROW()&amp;"': Dit veld is verplicht.  ", "")</f>
        <v/>
      </c>
      <c r="AV6" s="27" t="str">
        <f t="shared" ref="AV6:AV69" si="20">IF(AD6&gt;0, "| Veld '"&amp;AV$4&amp;ROW()&amp;"': Dit veld is verplicht.  ", "")</f>
        <v/>
      </c>
      <c r="AW6" s="84" t="str">
        <f t="shared" ref="AW6:AW69" si="21">IF(AC6&lt;0, IF(M6&lt;&gt;0, "| Veld '"&amp;AW$4&amp;ROW()&amp;"'"&amp;Fout_redundant, ""), "")</f>
        <v/>
      </c>
      <c r="AX6" s="27" t="str">
        <f t="shared" ref="AX6:AX69" si="22">IF(AD6&lt;0, IF(N6&lt;&gt;0, "| Veld '"&amp;AX$4&amp;ROW()&amp;"'"&amp;Fout_redundant, ""), "")</f>
        <v/>
      </c>
      <c r="AY6" s="154"/>
      <c r="AZ6" s="86" t="str">
        <f t="shared" ref="AZ6:AZ69" ca="1" si="23">_xlfn.CONCAT(AO6:AP6,AS6:AT6,AU6:AV6,AW6:AX6,AE6:AF6)</f>
        <v/>
      </c>
      <c r="BA6" s="114" t="str">
        <f t="shared" ref="BA6:BA69" ca="1" si="24">IF($AJ6&lt;&gt;"", IF(SUMIF(OFFSET($AI6, 1, 0, $AJ6), "&gt;"&amp;$AI6, OFFSET(AQ6, 1, 0, $AJ6))&lt;&gt;0, IFERROR( "| Veld '"&amp;BA$4&amp;ROW()&amp;"': "&amp;Waarschuwing_1&amp;_xlfn.TEXTJOIN(" &amp; ", TRUE, OFFSET(AQ6,1,0,$AJ6))&amp;" in kolom '"&amp;BA$4&amp;"'"&amp;Waarschuwing_2, "| Veld '"&amp;BA$4&amp;ROW()&amp;"': "&amp;Waarschuwing_legacy), ""), "")</f>
        <v/>
      </c>
      <c r="BB6" s="115" t="str">
        <f t="shared" ref="BB6:BB69" ca="1" si="25">IF($AJ6&lt;&gt;"", IF(SUMIF(OFFSET($AI6, 1, 0, $AJ6), "&gt;"&amp;$AI6, OFFSET(AR6, 1, 0, $AJ6))&lt;&gt;0, IFERROR( "| Veld '"&amp;BB$4&amp;ROW()&amp;"': "&amp;Waarschuwing_1&amp;_xlfn.TEXTJOIN(" &amp; ", TRUE, OFFSET(AR6,1,0,$AJ6))&amp;" in kolom '"&amp;BB$4&amp;"'"&amp;Waarschuwing_2, "| Veld '"&amp;BB$4&amp;ROW()&amp;"': "&amp;Waarschuwing_legacy), ""), "")</f>
        <v/>
      </c>
      <c r="BC6" s="116" t="str">
        <f t="shared" ref="BC6:BC69" ca="1" si="26">_xlfn.CONCAT(BA6:BB6, AG6:AH6)</f>
        <v/>
      </c>
      <c r="BE6" s="28" t="str">
        <f t="shared" ref="BE6:BE69" ca="1" si="27">IF($AZ6&lt;&gt;"", $AZ6, $BC6)</f>
        <v/>
      </c>
    </row>
    <row r="7" spans="1:83" s="27" customFormat="1" ht="14.1" customHeight="1" x14ac:dyDescent="0.25">
      <c r="A7" s="75" t="str">
        <f t="shared" ca="1" si="7"/>
        <v/>
      </c>
      <c r="B7" s="117"/>
      <c r="C7" s="117" t="s">
        <v>36</v>
      </c>
      <c r="D7" s="27" t="s">
        <v>183</v>
      </c>
      <c r="L7" s="118" t="s">
        <v>184</v>
      </c>
      <c r="M7" s="120">
        <f>SUM(M8:M9,M16)</f>
        <v>0</v>
      </c>
      <c r="N7" s="120"/>
      <c r="X7" s="190"/>
      <c r="Y7" s="89"/>
      <c r="AA7" s="152"/>
      <c r="AB7" s="153"/>
      <c r="AC7" s="89"/>
      <c r="AD7" s="27">
        <v>-1</v>
      </c>
      <c r="AE7" s="89"/>
      <c r="AG7" s="89"/>
      <c r="AI7" s="190">
        <f t="shared" si="8"/>
        <v>2</v>
      </c>
      <c r="AJ7" s="27">
        <f>IF($AI8&gt;$AI7, IFERROR(MATCH($AI7, $AI8:$AI$100, 0)-1, ROW($AJ$100)-ROW()), "")</f>
        <v>18</v>
      </c>
      <c r="AK7" s="89">
        <f t="shared" ca="1" si="9"/>
        <v>0</v>
      </c>
      <c r="AL7" s="27" t="str">
        <f t="shared" ca="1" si="10"/>
        <v/>
      </c>
      <c r="AM7" s="84">
        <f t="shared" ca="1" si="11"/>
        <v>0</v>
      </c>
      <c r="AN7" s="27" t="str">
        <f t="shared" ca="1" si="12"/>
        <v/>
      </c>
      <c r="AO7" s="80" t="str">
        <f t="shared" ca="1" si="13"/>
        <v/>
      </c>
      <c r="AP7" s="30" t="str">
        <f t="shared" si="14"/>
        <v/>
      </c>
      <c r="AQ7" s="82" t="str">
        <f t="shared" ca="1" si="15"/>
        <v/>
      </c>
      <c r="AR7" s="30" t="str">
        <f t="shared" si="16"/>
        <v/>
      </c>
      <c r="AS7" s="84" t="str">
        <f t="shared" ca="1" si="17"/>
        <v/>
      </c>
      <c r="AT7" s="27" t="str">
        <f t="shared" ca="1" si="18"/>
        <v/>
      </c>
      <c r="AU7" s="84" t="str">
        <f t="shared" si="19"/>
        <v/>
      </c>
      <c r="AV7" s="27" t="str">
        <f t="shared" si="20"/>
        <v/>
      </c>
      <c r="AW7" s="84" t="str">
        <f t="shared" si="21"/>
        <v/>
      </c>
      <c r="AX7" s="27" t="str">
        <f t="shared" si="22"/>
        <v/>
      </c>
      <c r="AY7" s="154"/>
      <c r="AZ7" s="86" t="str">
        <f t="shared" ca="1" si="23"/>
        <v/>
      </c>
      <c r="BA7" s="114" t="str">
        <f t="shared" ca="1" si="24"/>
        <v/>
      </c>
      <c r="BB7" s="115" t="str">
        <f t="shared" ca="1" si="25"/>
        <v/>
      </c>
      <c r="BC7" s="116" t="str">
        <f t="shared" ca="1" si="26"/>
        <v/>
      </c>
      <c r="BE7" s="28" t="str">
        <f t="shared" ca="1" si="27"/>
        <v/>
      </c>
    </row>
    <row r="8" spans="1:83" s="27" customFormat="1" ht="14.1" customHeight="1" x14ac:dyDescent="0.25">
      <c r="A8" s="75" t="str">
        <f t="shared" ca="1" si="7"/>
        <v/>
      </c>
      <c r="B8" s="117"/>
      <c r="C8" s="117" t="s">
        <v>36</v>
      </c>
      <c r="D8" s="27" t="s">
        <v>36</v>
      </c>
      <c r="E8" s="27" t="s">
        <v>185</v>
      </c>
      <c r="L8" s="118">
        <v>21</v>
      </c>
      <c r="M8" s="120"/>
      <c r="N8" s="120"/>
      <c r="X8" s="190"/>
      <c r="Y8" s="89"/>
      <c r="AA8" s="152"/>
      <c r="AB8" s="153"/>
      <c r="AC8" s="89"/>
      <c r="AD8" s="27">
        <v>-1</v>
      </c>
      <c r="AE8" s="89"/>
      <c r="AG8" s="89"/>
      <c r="AI8" s="190">
        <f t="shared" si="8"/>
        <v>3</v>
      </c>
      <c r="AJ8" s="27" t="str">
        <f>IF($AI9&gt;$AI8, IFERROR(MATCH($AI8, $AI9:$AI$100, 0)-1, ROW($AJ$100)-ROW()), "")</f>
        <v/>
      </c>
      <c r="AK8" s="89">
        <f t="shared" ca="1" si="9"/>
        <v>0</v>
      </c>
      <c r="AL8" s="27" t="str">
        <f t="shared" ca="1" si="10"/>
        <v/>
      </c>
      <c r="AM8" s="84">
        <f t="shared" ca="1" si="11"/>
        <v>0</v>
      </c>
      <c r="AN8" s="27" t="str">
        <f t="shared" ca="1" si="12"/>
        <v/>
      </c>
      <c r="AO8" s="80" t="str">
        <f t="shared" ca="1" si="13"/>
        <v/>
      </c>
      <c r="AP8" s="30" t="str">
        <f t="shared" si="14"/>
        <v/>
      </c>
      <c r="AQ8" s="82" t="str">
        <f t="shared" ca="1" si="15"/>
        <v/>
      </c>
      <c r="AR8" s="30" t="str">
        <f t="shared" si="16"/>
        <v/>
      </c>
      <c r="AS8" s="84" t="str">
        <f t="shared" ca="1" si="17"/>
        <v/>
      </c>
      <c r="AT8" s="27" t="str">
        <f t="shared" ca="1" si="18"/>
        <v/>
      </c>
      <c r="AU8" s="84" t="str">
        <f t="shared" si="19"/>
        <v/>
      </c>
      <c r="AV8" s="27" t="str">
        <f t="shared" si="20"/>
        <v/>
      </c>
      <c r="AW8" s="84" t="str">
        <f t="shared" si="21"/>
        <v/>
      </c>
      <c r="AX8" s="27" t="str">
        <f t="shared" si="22"/>
        <v/>
      </c>
      <c r="AY8" s="154"/>
      <c r="AZ8" s="86" t="str">
        <f t="shared" ca="1" si="23"/>
        <v/>
      </c>
      <c r="BA8" s="114" t="str">
        <f t="shared" ca="1" si="24"/>
        <v/>
      </c>
      <c r="BB8" s="115" t="str">
        <f t="shared" ca="1" si="25"/>
        <v/>
      </c>
      <c r="BC8" s="116" t="str">
        <f t="shared" ca="1" si="26"/>
        <v/>
      </c>
      <c r="BE8" s="28" t="str">
        <f t="shared" ca="1" si="27"/>
        <v/>
      </c>
    </row>
    <row r="9" spans="1:83" s="27" customFormat="1" ht="14.1" customHeight="1" x14ac:dyDescent="0.25">
      <c r="A9" s="75" t="str">
        <f t="shared" ca="1" si="7"/>
        <v/>
      </c>
      <c r="B9" s="117"/>
      <c r="C9" s="117" t="s">
        <v>36</v>
      </c>
      <c r="D9" s="27" t="s">
        <v>36</v>
      </c>
      <c r="E9" s="27" t="s">
        <v>186</v>
      </c>
      <c r="L9" s="118" t="s">
        <v>187</v>
      </c>
      <c r="M9" s="120">
        <f>SUM(M10:M15)</f>
        <v>0</v>
      </c>
      <c r="N9" s="120"/>
      <c r="X9" s="190"/>
      <c r="Y9" s="89"/>
      <c r="AA9" s="152"/>
      <c r="AB9" s="153"/>
      <c r="AC9" s="89"/>
      <c r="AD9" s="27">
        <v>-1</v>
      </c>
      <c r="AE9" s="89"/>
      <c r="AG9" s="89"/>
      <c r="AI9" s="190">
        <f t="shared" si="8"/>
        <v>3</v>
      </c>
      <c r="AJ9" s="27">
        <f>IF($AI10&gt;$AI9, IFERROR(MATCH($AI9, $AI10:$AI$100, 0)-1, ROW($AJ$100)-ROW()), "")</f>
        <v>6</v>
      </c>
      <c r="AK9" s="89">
        <f t="shared" ca="1" si="9"/>
        <v>0</v>
      </c>
      <c r="AL9" s="27" t="str">
        <f t="shared" ca="1" si="10"/>
        <v/>
      </c>
      <c r="AM9" s="84">
        <f t="shared" ca="1" si="11"/>
        <v>0</v>
      </c>
      <c r="AN9" s="27" t="str">
        <f t="shared" ca="1" si="12"/>
        <v/>
      </c>
      <c r="AO9" s="80" t="str">
        <f t="shared" ca="1" si="13"/>
        <v/>
      </c>
      <c r="AP9" s="30" t="str">
        <f t="shared" si="14"/>
        <v/>
      </c>
      <c r="AQ9" s="82" t="str">
        <f t="shared" ca="1" si="15"/>
        <v/>
      </c>
      <c r="AR9" s="30" t="str">
        <f t="shared" si="16"/>
        <v/>
      </c>
      <c r="AS9" s="84" t="str">
        <f t="shared" ca="1" si="17"/>
        <v/>
      </c>
      <c r="AT9" s="27" t="str">
        <f t="shared" ca="1" si="18"/>
        <v/>
      </c>
      <c r="AU9" s="84" t="str">
        <f t="shared" si="19"/>
        <v/>
      </c>
      <c r="AV9" s="27" t="str">
        <f t="shared" si="20"/>
        <v/>
      </c>
      <c r="AW9" s="84" t="str">
        <f t="shared" si="21"/>
        <v/>
      </c>
      <c r="AX9" s="27" t="str">
        <f t="shared" si="22"/>
        <v/>
      </c>
      <c r="AY9" s="154"/>
      <c r="AZ9" s="86" t="str">
        <f t="shared" ca="1" si="23"/>
        <v/>
      </c>
      <c r="BA9" s="114" t="str">
        <f t="shared" ca="1" si="24"/>
        <v/>
      </c>
      <c r="BB9" s="115" t="str">
        <f t="shared" ca="1" si="25"/>
        <v/>
      </c>
      <c r="BC9" s="116" t="str">
        <f t="shared" ca="1" si="26"/>
        <v/>
      </c>
      <c r="BE9" s="28" t="str">
        <f t="shared" ca="1" si="27"/>
        <v/>
      </c>
    </row>
    <row r="10" spans="1:83" s="27" customFormat="1" ht="14.1" customHeight="1" x14ac:dyDescent="0.25">
      <c r="A10" s="75" t="str">
        <f t="shared" ca="1" si="7"/>
        <v/>
      </c>
      <c r="B10" s="117"/>
      <c r="C10" s="117" t="s">
        <v>36</v>
      </c>
      <c r="D10" s="27" t="s">
        <v>36</v>
      </c>
      <c r="E10" s="27" t="s">
        <v>36</v>
      </c>
      <c r="F10" s="27" t="s">
        <v>188</v>
      </c>
      <c r="L10" s="118">
        <v>22</v>
      </c>
      <c r="M10" s="120"/>
      <c r="N10" s="120"/>
      <c r="X10" s="190"/>
      <c r="Y10" s="89"/>
      <c r="AA10" s="152"/>
      <c r="AB10" s="153"/>
      <c r="AC10" s="89"/>
      <c r="AD10" s="27">
        <v>-1</v>
      </c>
      <c r="AE10" s="89"/>
      <c r="AG10" s="89"/>
      <c r="AI10" s="190">
        <f t="shared" si="8"/>
        <v>4</v>
      </c>
      <c r="AJ10" s="27" t="str">
        <f>IF($AI11&gt;$AI10, IFERROR(MATCH($AI10, $AI11:$AI$100, 0)-1, ROW($AJ$100)-ROW()), "")</f>
        <v/>
      </c>
      <c r="AK10" s="89">
        <f t="shared" ca="1" si="9"/>
        <v>0</v>
      </c>
      <c r="AL10" s="27" t="str">
        <f t="shared" ca="1" si="10"/>
        <v/>
      </c>
      <c r="AM10" s="84">
        <f t="shared" ca="1" si="11"/>
        <v>0</v>
      </c>
      <c r="AN10" s="27" t="str">
        <f t="shared" ca="1" si="12"/>
        <v/>
      </c>
      <c r="AO10" s="80" t="str">
        <f t="shared" ca="1" si="13"/>
        <v/>
      </c>
      <c r="AP10" s="30" t="str">
        <f t="shared" si="14"/>
        <v/>
      </c>
      <c r="AQ10" s="82" t="str">
        <f t="shared" ca="1" si="15"/>
        <v/>
      </c>
      <c r="AR10" s="30" t="str">
        <f t="shared" si="16"/>
        <v/>
      </c>
      <c r="AS10" s="84" t="str">
        <f t="shared" ca="1" si="17"/>
        <v/>
      </c>
      <c r="AT10" s="27" t="str">
        <f t="shared" ca="1" si="18"/>
        <v/>
      </c>
      <c r="AU10" s="84" t="str">
        <f t="shared" si="19"/>
        <v/>
      </c>
      <c r="AV10" s="27" t="str">
        <f t="shared" si="20"/>
        <v/>
      </c>
      <c r="AW10" s="84" t="str">
        <f t="shared" si="21"/>
        <v/>
      </c>
      <c r="AX10" s="27" t="str">
        <f t="shared" si="22"/>
        <v/>
      </c>
      <c r="AY10" s="154"/>
      <c r="AZ10" s="86" t="str">
        <f t="shared" ca="1" si="23"/>
        <v/>
      </c>
      <c r="BA10" s="114" t="str">
        <f t="shared" ca="1" si="24"/>
        <v/>
      </c>
      <c r="BB10" s="115" t="str">
        <f t="shared" ca="1" si="25"/>
        <v/>
      </c>
      <c r="BC10" s="116" t="str">
        <f t="shared" ca="1" si="26"/>
        <v/>
      </c>
      <c r="BE10" s="28" t="str">
        <f t="shared" ca="1" si="27"/>
        <v/>
      </c>
    </row>
    <row r="11" spans="1:83" s="27" customFormat="1" ht="14.1" customHeight="1" x14ac:dyDescent="0.25">
      <c r="A11" s="75" t="str">
        <f t="shared" ca="1" si="7"/>
        <v/>
      </c>
      <c r="B11" s="117"/>
      <c r="C11" s="117" t="s">
        <v>36</v>
      </c>
      <c r="D11" s="27" t="s">
        <v>36</v>
      </c>
      <c r="E11" s="27" t="s">
        <v>36</v>
      </c>
      <c r="F11" s="27" t="s">
        <v>189</v>
      </c>
      <c r="L11" s="118">
        <v>23</v>
      </c>
      <c r="M11" s="120"/>
      <c r="N11" s="120"/>
      <c r="X11" s="190"/>
      <c r="Y11" s="89"/>
      <c r="AA11" s="152"/>
      <c r="AB11" s="153"/>
      <c r="AC11" s="89"/>
      <c r="AD11" s="27">
        <v>-1</v>
      </c>
      <c r="AE11" s="89"/>
      <c r="AG11" s="89"/>
      <c r="AI11" s="190">
        <f t="shared" si="8"/>
        <v>4</v>
      </c>
      <c r="AJ11" s="27" t="str">
        <f>IF($AI12&gt;$AI11, IFERROR(MATCH($AI11, $AI12:$AI$100, 0)-1, ROW($AJ$100)-ROW()), "")</f>
        <v/>
      </c>
      <c r="AK11" s="89">
        <f t="shared" ca="1" si="9"/>
        <v>0</v>
      </c>
      <c r="AL11" s="27" t="str">
        <f t="shared" ca="1" si="10"/>
        <v/>
      </c>
      <c r="AM11" s="84">
        <f t="shared" ca="1" si="11"/>
        <v>0</v>
      </c>
      <c r="AN11" s="27" t="str">
        <f t="shared" ca="1" si="12"/>
        <v/>
      </c>
      <c r="AO11" s="80" t="str">
        <f t="shared" ca="1" si="13"/>
        <v/>
      </c>
      <c r="AP11" s="30" t="str">
        <f t="shared" si="14"/>
        <v/>
      </c>
      <c r="AQ11" s="82" t="str">
        <f t="shared" ca="1" si="15"/>
        <v/>
      </c>
      <c r="AR11" s="30" t="str">
        <f t="shared" si="16"/>
        <v/>
      </c>
      <c r="AS11" s="84" t="str">
        <f t="shared" ca="1" si="17"/>
        <v/>
      </c>
      <c r="AT11" s="27" t="str">
        <f t="shared" ca="1" si="18"/>
        <v/>
      </c>
      <c r="AU11" s="84" t="str">
        <f t="shared" si="19"/>
        <v/>
      </c>
      <c r="AV11" s="27" t="str">
        <f t="shared" si="20"/>
        <v/>
      </c>
      <c r="AW11" s="84" t="str">
        <f t="shared" si="21"/>
        <v/>
      </c>
      <c r="AX11" s="27" t="str">
        <f t="shared" si="22"/>
        <v/>
      </c>
      <c r="AY11" s="154"/>
      <c r="AZ11" s="86" t="str">
        <f t="shared" ca="1" si="23"/>
        <v/>
      </c>
      <c r="BA11" s="114" t="str">
        <f t="shared" ca="1" si="24"/>
        <v/>
      </c>
      <c r="BB11" s="115" t="str">
        <f t="shared" ca="1" si="25"/>
        <v/>
      </c>
      <c r="BC11" s="116" t="str">
        <f t="shared" ca="1" si="26"/>
        <v/>
      </c>
      <c r="BE11" s="28" t="str">
        <f t="shared" ca="1" si="27"/>
        <v/>
      </c>
    </row>
    <row r="12" spans="1:83" s="27" customFormat="1" ht="14.1" customHeight="1" x14ac:dyDescent="0.25">
      <c r="A12" s="75" t="str">
        <f t="shared" ca="1" si="7"/>
        <v/>
      </c>
      <c r="B12" s="117"/>
      <c r="C12" s="117" t="s">
        <v>36</v>
      </c>
      <c r="D12" s="27" t="s">
        <v>36</v>
      </c>
      <c r="E12" s="27" t="s">
        <v>36</v>
      </c>
      <c r="F12" s="27" t="s">
        <v>190</v>
      </c>
      <c r="L12" s="118">
        <v>24</v>
      </c>
      <c r="M12" s="120"/>
      <c r="N12" s="120"/>
      <c r="X12" s="190"/>
      <c r="Y12" s="89"/>
      <c r="AA12" s="152"/>
      <c r="AB12" s="153"/>
      <c r="AC12" s="89"/>
      <c r="AD12" s="27">
        <v>-1</v>
      </c>
      <c r="AE12" s="89"/>
      <c r="AG12" s="89"/>
      <c r="AI12" s="190">
        <f t="shared" si="8"/>
        <v>4</v>
      </c>
      <c r="AJ12" s="27" t="str">
        <f>IF($AI13&gt;$AI12, IFERROR(MATCH($AI12, $AI13:$AI$100, 0)-1, ROW($AJ$100)-ROW()), "")</f>
        <v/>
      </c>
      <c r="AK12" s="89">
        <f t="shared" ca="1" si="9"/>
        <v>0</v>
      </c>
      <c r="AL12" s="27" t="str">
        <f t="shared" ca="1" si="10"/>
        <v/>
      </c>
      <c r="AM12" s="84">
        <f t="shared" ca="1" si="11"/>
        <v>0</v>
      </c>
      <c r="AN12" s="27" t="str">
        <f t="shared" ca="1" si="12"/>
        <v/>
      </c>
      <c r="AO12" s="80" t="str">
        <f t="shared" ca="1" si="13"/>
        <v/>
      </c>
      <c r="AP12" s="30" t="str">
        <f t="shared" si="14"/>
        <v/>
      </c>
      <c r="AQ12" s="82" t="str">
        <f t="shared" ca="1" si="15"/>
        <v/>
      </c>
      <c r="AR12" s="30" t="str">
        <f t="shared" si="16"/>
        <v/>
      </c>
      <c r="AS12" s="84" t="str">
        <f t="shared" ca="1" si="17"/>
        <v/>
      </c>
      <c r="AT12" s="27" t="str">
        <f t="shared" ca="1" si="18"/>
        <v/>
      </c>
      <c r="AU12" s="84" t="str">
        <f t="shared" si="19"/>
        <v/>
      </c>
      <c r="AV12" s="27" t="str">
        <f t="shared" si="20"/>
        <v/>
      </c>
      <c r="AW12" s="84" t="str">
        <f t="shared" si="21"/>
        <v/>
      </c>
      <c r="AX12" s="27" t="str">
        <f t="shared" si="22"/>
        <v/>
      </c>
      <c r="AY12" s="154"/>
      <c r="AZ12" s="86" t="str">
        <f t="shared" ca="1" si="23"/>
        <v/>
      </c>
      <c r="BA12" s="114" t="str">
        <f t="shared" ca="1" si="24"/>
        <v/>
      </c>
      <c r="BB12" s="115" t="str">
        <f t="shared" ca="1" si="25"/>
        <v/>
      </c>
      <c r="BC12" s="116" t="str">
        <f t="shared" ca="1" si="26"/>
        <v/>
      </c>
      <c r="BE12" s="28" t="str">
        <f t="shared" ca="1" si="27"/>
        <v/>
      </c>
    </row>
    <row r="13" spans="1:83" s="27" customFormat="1" ht="14.1" customHeight="1" x14ac:dyDescent="0.25">
      <c r="A13" s="75" t="str">
        <f t="shared" ca="1" si="7"/>
        <v/>
      </c>
      <c r="B13" s="117"/>
      <c r="C13" s="117" t="s">
        <v>36</v>
      </c>
      <c r="D13" s="27" t="s">
        <v>36</v>
      </c>
      <c r="E13" s="27" t="s">
        <v>36</v>
      </c>
      <c r="F13" s="27" t="s">
        <v>191</v>
      </c>
      <c r="L13" s="118">
        <v>25</v>
      </c>
      <c r="M13" s="120"/>
      <c r="N13" s="120"/>
      <c r="X13" s="190"/>
      <c r="Y13" s="89"/>
      <c r="AA13" s="152"/>
      <c r="AB13" s="153"/>
      <c r="AC13" s="89"/>
      <c r="AD13" s="27">
        <v>-1</v>
      </c>
      <c r="AE13" s="89"/>
      <c r="AG13" s="89"/>
      <c r="AI13" s="190">
        <f t="shared" si="8"/>
        <v>4</v>
      </c>
      <c r="AJ13" s="27" t="str">
        <f>IF($AI14&gt;$AI13, IFERROR(MATCH($AI13, $AI14:$AI$100, 0)-1, ROW($AJ$100)-ROW()), "")</f>
        <v/>
      </c>
      <c r="AK13" s="89">
        <f t="shared" ca="1" si="9"/>
        <v>0</v>
      </c>
      <c r="AL13" s="27" t="str">
        <f t="shared" ca="1" si="10"/>
        <v/>
      </c>
      <c r="AM13" s="84">
        <f t="shared" ca="1" si="11"/>
        <v>0</v>
      </c>
      <c r="AN13" s="27" t="str">
        <f t="shared" ca="1" si="12"/>
        <v/>
      </c>
      <c r="AO13" s="80" t="str">
        <f t="shared" ca="1" si="13"/>
        <v/>
      </c>
      <c r="AP13" s="30" t="str">
        <f t="shared" si="14"/>
        <v/>
      </c>
      <c r="AQ13" s="82" t="str">
        <f t="shared" ca="1" si="15"/>
        <v/>
      </c>
      <c r="AR13" s="30" t="str">
        <f t="shared" si="16"/>
        <v/>
      </c>
      <c r="AS13" s="84" t="str">
        <f t="shared" ca="1" si="17"/>
        <v/>
      </c>
      <c r="AT13" s="27" t="str">
        <f t="shared" ca="1" si="18"/>
        <v/>
      </c>
      <c r="AU13" s="84" t="str">
        <f t="shared" si="19"/>
        <v/>
      </c>
      <c r="AV13" s="27" t="str">
        <f t="shared" si="20"/>
        <v/>
      </c>
      <c r="AW13" s="84" t="str">
        <f t="shared" si="21"/>
        <v/>
      </c>
      <c r="AX13" s="27" t="str">
        <f t="shared" si="22"/>
        <v/>
      </c>
      <c r="AY13" s="154"/>
      <c r="AZ13" s="86" t="str">
        <f t="shared" ca="1" si="23"/>
        <v/>
      </c>
      <c r="BA13" s="114" t="str">
        <f t="shared" ca="1" si="24"/>
        <v/>
      </c>
      <c r="BB13" s="115" t="str">
        <f t="shared" ca="1" si="25"/>
        <v/>
      </c>
      <c r="BC13" s="116" t="str">
        <f t="shared" ca="1" si="26"/>
        <v/>
      </c>
      <c r="BE13" s="28" t="str">
        <f t="shared" ca="1" si="27"/>
        <v/>
      </c>
    </row>
    <row r="14" spans="1:83" s="27" customFormat="1" ht="14.1" customHeight="1" x14ac:dyDescent="0.25">
      <c r="A14" s="75" t="str">
        <f t="shared" ca="1" si="7"/>
        <v/>
      </c>
      <c r="B14" s="117"/>
      <c r="C14" s="117" t="s">
        <v>36</v>
      </c>
      <c r="D14" s="27" t="s">
        <v>36</v>
      </c>
      <c r="E14" s="27" t="s">
        <v>36</v>
      </c>
      <c r="F14" s="27" t="s">
        <v>192</v>
      </c>
      <c r="L14" s="118">
        <v>26</v>
      </c>
      <c r="M14" s="120"/>
      <c r="N14" s="120"/>
      <c r="X14" s="190"/>
      <c r="Y14" s="89"/>
      <c r="AA14" s="152"/>
      <c r="AB14" s="153"/>
      <c r="AC14" s="89"/>
      <c r="AD14" s="27">
        <v>-1</v>
      </c>
      <c r="AE14" s="89"/>
      <c r="AG14" s="89"/>
      <c r="AI14" s="190">
        <f t="shared" si="8"/>
        <v>4</v>
      </c>
      <c r="AJ14" s="27" t="str">
        <f>IF($AI15&gt;$AI14, IFERROR(MATCH($AI14, $AI15:$AI$100, 0)-1, ROW($AJ$100)-ROW()), "")</f>
        <v/>
      </c>
      <c r="AK14" s="89">
        <f t="shared" ca="1" si="9"/>
        <v>0</v>
      </c>
      <c r="AL14" s="27" t="str">
        <f t="shared" ca="1" si="10"/>
        <v/>
      </c>
      <c r="AM14" s="84">
        <f t="shared" ca="1" si="11"/>
        <v>0</v>
      </c>
      <c r="AN14" s="27" t="str">
        <f t="shared" ca="1" si="12"/>
        <v/>
      </c>
      <c r="AO14" s="80" t="str">
        <f t="shared" ca="1" si="13"/>
        <v/>
      </c>
      <c r="AP14" s="30" t="str">
        <f t="shared" si="14"/>
        <v/>
      </c>
      <c r="AQ14" s="82" t="str">
        <f t="shared" ca="1" si="15"/>
        <v/>
      </c>
      <c r="AR14" s="30" t="str">
        <f t="shared" si="16"/>
        <v/>
      </c>
      <c r="AS14" s="84" t="str">
        <f t="shared" ca="1" si="17"/>
        <v/>
      </c>
      <c r="AT14" s="27" t="str">
        <f t="shared" ca="1" si="18"/>
        <v/>
      </c>
      <c r="AU14" s="84" t="str">
        <f t="shared" si="19"/>
        <v/>
      </c>
      <c r="AV14" s="27" t="str">
        <f t="shared" si="20"/>
        <v/>
      </c>
      <c r="AW14" s="84" t="str">
        <f t="shared" si="21"/>
        <v/>
      </c>
      <c r="AX14" s="27" t="str">
        <f t="shared" si="22"/>
        <v/>
      </c>
      <c r="AY14" s="154"/>
      <c r="AZ14" s="86" t="str">
        <f t="shared" ca="1" si="23"/>
        <v/>
      </c>
      <c r="BA14" s="114" t="str">
        <f t="shared" ca="1" si="24"/>
        <v/>
      </c>
      <c r="BB14" s="115" t="str">
        <f t="shared" ca="1" si="25"/>
        <v/>
      </c>
      <c r="BC14" s="116" t="str">
        <f t="shared" ca="1" si="26"/>
        <v/>
      </c>
      <c r="BE14" s="28" t="str">
        <f t="shared" ca="1" si="27"/>
        <v/>
      </c>
    </row>
    <row r="15" spans="1:83" s="27" customFormat="1" ht="14.1" customHeight="1" x14ac:dyDescent="0.25">
      <c r="A15" s="75" t="str">
        <f t="shared" ca="1" si="7"/>
        <v/>
      </c>
      <c r="B15" s="117"/>
      <c r="C15" s="117" t="s">
        <v>36</v>
      </c>
      <c r="D15" s="27" t="s">
        <v>36</v>
      </c>
      <c r="E15" s="27" t="s">
        <v>36</v>
      </c>
      <c r="F15" s="27" t="s">
        <v>193</v>
      </c>
      <c r="L15" s="118">
        <v>27</v>
      </c>
      <c r="M15" s="120"/>
      <c r="N15" s="120"/>
      <c r="X15" s="190"/>
      <c r="Y15" s="89"/>
      <c r="AA15" s="152"/>
      <c r="AB15" s="153"/>
      <c r="AC15" s="89"/>
      <c r="AD15" s="27">
        <v>-1</v>
      </c>
      <c r="AE15" s="89"/>
      <c r="AG15" s="89"/>
      <c r="AI15" s="190">
        <f t="shared" si="8"/>
        <v>4</v>
      </c>
      <c r="AJ15" s="27" t="str">
        <f>IF($AI16&gt;$AI15, IFERROR(MATCH($AI15, $AI16:$AI$100, 0)-1, ROW($AJ$100)-ROW()), "")</f>
        <v/>
      </c>
      <c r="AK15" s="89">
        <f t="shared" ca="1" si="9"/>
        <v>0</v>
      </c>
      <c r="AL15" s="27" t="str">
        <f t="shared" ca="1" si="10"/>
        <v/>
      </c>
      <c r="AM15" s="84">
        <f t="shared" ca="1" si="11"/>
        <v>0</v>
      </c>
      <c r="AN15" s="27" t="str">
        <f t="shared" ca="1" si="12"/>
        <v/>
      </c>
      <c r="AO15" s="80" t="str">
        <f t="shared" ca="1" si="13"/>
        <v/>
      </c>
      <c r="AP15" s="30" t="str">
        <f t="shared" si="14"/>
        <v/>
      </c>
      <c r="AQ15" s="82" t="str">
        <f t="shared" ca="1" si="15"/>
        <v/>
      </c>
      <c r="AR15" s="30" t="str">
        <f t="shared" si="16"/>
        <v/>
      </c>
      <c r="AS15" s="84" t="str">
        <f t="shared" ca="1" si="17"/>
        <v/>
      </c>
      <c r="AT15" s="27" t="str">
        <f t="shared" ca="1" si="18"/>
        <v/>
      </c>
      <c r="AU15" s="84" t="str">
        <f t="shared" si="19"/>
        <v/>
      </c>
      <c r="AV15" s="27" t="str">
        <f t="shared" si="20"/>
        <v/>
      </c>
      <c r="AW15" s="84" t="str">
        <f t="shared" si="21"/>
        <v/>
      </c>
      <c r="AX15" s="27" t="str">
        <f t="shared" si="22"/>
        <v/>
      </c>
      <c r="AY15" s="154"/>
      <c r="AZ15" s="86" t="str">
        <f t="shared" ca="1" si="23"/>
        <v/>
      </c>
      <c r="BA15" s="114" t="str">
        <f t="shared" ca="1" si="24"/>
        <v/>
      </c>
      <c r="BB15" s="115" t="str">
        <f t="shared" ca="1" si="25"/>
        <v/>
      </c>
      <c r="BC15" s="116" t="str">
        <f t="shared" ca="1" si="26"/>
        <v/>
      </c>
      <c r="BE15" s="28" t="str">
        <f t="shared" ca="1" si="27"/>
        <v/>
      </c>
    </row>
    <row r="16" spans="1:83" s="27" customFormat="1" ht="14.1" customHeight="1" x14ac:dyDescent="0.25">
      <c r="A16" s="75" t="str">
        <f t="shared" ca="1" si="7"/>
        <v/>
      </c>
      <c r="B16" s="117"/>
      <c r="C16" s="117" t="s">
        <v>36</v>
      </c>
      <c r="D16" s="27" t="s">
        <v>36</v>
      </c>
      <c r="E16" s="27" t="s">
        <v>194</v>
      </c>
      <c r="L16" s="118">
        <v>28</v>
      </c>
      <c r="M16" s="120">
        <f>SUM(M17,M20,M23)</f>
        <v>0</v>
      </c>
      <c r="N16" s="120"/>
      <c r="X16" s="190"/>
      <c r="Y16" s="89"/>
      <c r="AA16" s="152"/>
      <c r="AB16" s="153"/>
      <c r="AC16" s="89"/>
      <c r="AD16" s="27">
        <v>-1</v>
      </c>
      <c r="AE16" s="89"/>
      <c r="AG16" s="89"/>
      <c r="AI16" s="190">
        <f t="shared" si="8"/>
        <v>3</v>
      </c>
      <c r="AJ16" s="27">
        <f>IF($AI17&gt;$AI16, IFERROR(MATCH($AI16, $AI17:$AI$100, 0)-1, ROW($AJ$100)-ROW()), "")</f>
        <v>10</v>
      </c>
      <c r="AK16" s="89">
        <f t="shared" ca="1" si="9"/>
        <v>0</v>
      </c>
      <c r="AL16" s="27" t="str">
        <f t="shared" ca="1" si="10"/>
        <v/>
      </c>
      <c r="AM16" s="84">
        <f t="shared" ca="1" si="11"/>
        <v>0</v>
      </c>
      <c r="AN16" s="27" t="str">
        <f t="shared" ca="1" si="12"/>
        <v/>
      </c>
      <c r="AO16" s="80" t="str">
        <f t="shared" ca="1" si="13"/>
        <v/>
      </c>
      <c r="AP16" s="30" t="str">
        <f t="shared" si="14"/>
        <v/>
      </c>
      <c r="AQ16" s="82" t="str">
        <f t="shared" ca="1" si="15"/>
        <v/>
      </c>
      <c r="AR16" s="30" t="str">
        <f t="shared" si="16"/>
        <v/>
      </c>
      <c r="AS16" s="84" t="str">
        <f t="shared" ca="1" si="17"/>
        <v/>
      </c>
      <c r="AT16" s="27" t="str">
        <f t="shared" ca="1" si="18"/>
        <v/>
      </c>
      <c r="AU16" s="84" t="str">
        <f t="shared" si="19"/>
        <v/>
      </c>
      <c r="AV16" s="27" t="str">
        <f t="shared" si="20"/>
        <v/>
      </c>
      <c r="AW16" s="84" t="str">
        <f t="shared" si="21"/>
        <v/>
      </c>
      <c r="AX16" s="27" t="str">
        <f t="shared" si="22"/>
        <v/>
      </c>
      <c r="AY16" s="154"/>
      <c r="AZ16" s="86" t="str">
        <f t="shared" ca="1" si="23"/>
        <v/>
      </c>
      <c r="BA16" s="114" t="str">
        <f t="shared" ca="1" si="24"/>
        <v/>
      </c>
      <c r="BB16" s="115" t="str">
        <f t="shared" ca="1" si="25"/>
        <v/>
      </c>
      <c r="BC16" s="116" t="str">
        <f t="shared" ca="1" si="26"/>
        <v/>
      </c>
      <c r="BE16" s="28" t="str">
        <f t="shared" ca="1" si="27"/>
        <v/>
      </c>
    </row>
    <row r="17" spans="1:57" s="27" customFormat="1" ht="14.1" customHeight="1" x14ac:dyDescent="0.25">
      <c r="A17" s="75" t="str">
        <f t="shared" ca="1" si="7"/>
        <v/>
      </c>
      <c r="B17" s="117"/>
      <c r="C17" s="117" t="s">
        <v>36</v>
      </c>
      <c r="D17" s="27" t="s">
        <v>36</v>
      </c>
      <c r="E17" s="27" t="s">
        <v>36</v>
      </c>
      <c r="F17" s="27" t="s">
        <v>195</v>
      </c>
      <c r="L17" s="118" t="s">
        <v>196</v>
      </c>
      <c r="M17" s="120">
        <f>SUM(M18:M19)</f>
        <v>0</v>
      </c>
      <c r="N17" s="120"/>
      <c r="X17" s="190"/>
      <c r="Y17" s="89"/>
      <c r="AA17" s="152"/>
      <c r="AB17" s="153"/>
      <c r="AC17" s="89"/>
      <c r="AD17" s="27">
        <v>-1</v>
      </c>
      <c r="AE17" s="89"/>
      <c r="AG17" s="89"/>
      <c r="AI17" s="190">
        <f t="shared" si="8"/>
        <v>4</v>
      </c>
      <c r="AJ17" s="27">
        <f>IF($AI18&gt;$AI17, IFERROR(MATCH($AI17, $AI18:$AI$100, 0)-1, ROW($AJ$100)-ROW()), "")</f>
        <v>2</v>
      </c>
      <c r="AK17" s="89">
        <f t="shared" ca="1" si="9"/>
        <v>0</v>
      </c>
      <c r="AL17" s="27" t="str">
        <f t="shared" ca="1" si="10"/>
        <v/>
      </c>
      <c r="AM17" s="84">
        <f t="shared" ca="1" si="11"/>
        <v>0</v>
      </c>
      <c r="AN17" s="27" t="str">
        <f t="shared" ca="1" si="12"/>
        <v/>
      </c>
      <c r="AO17" s="80" t="str">
        <f t="shared" ca="1" si="13"/>
        <v/>
      </c>
      <c r="AP17" s="30" t="str">
        <f t="shared" si="14"/>
        <v/>
      </c>
      <c r="AQ17" s="82" t="str">
        <f t="shared" ca="1" si="15"/>
        <v/>
      </c>
      <c r="AR17" s="30" t="str">
        <f t="shared" si="16"/>
        <v/>
      </c>
      <c r="AS17" s="84" t="str">
        <f t="shared" ca="1" si="17"/>
        <v/>
      </c>
      <c r="AT17" s="27" t="str">
        <f t="shared" ca="1" si="18"/>
        <v/>
      </c>
      <c r="AU17" s="84" t="str">
        <f t="shared" si="19"/>
        <v/>
      </c>
      <c r="AV17" s="27" t="str">
        <f t="shared" si="20"/>
        <v/>
      </c>
      <c r="AW17" s="84" t="str">
        <f t="shared" si="21"/>
        <v/>
      </c>
      <c r="AX17" s="27" t="str">
        <f t="shared" si="22"/>
        <v/>
      </c>
      <c r="AY17" s="154"/>
      <c r="AZ17" s="86" t="str">
        <f t="shared" ca="1" si="23"/>
        <v/>
      </c>
      <c r="BA17" s="114" t="str">
        <f t="shared" ca="1" si="24"/>
        <v/>
      </c>
      <c r="BB17" s="115" t="str">
        <f t="shared" ca="1" si="25"/>
        <v/>
      </c>
      <c r="BC17" s="116" t="str">
        <f t="shared" ca="1" si="26"/>
        <v/>
      </c>
      <c r="BE17" s="28" t="str">
        <f t="shared" ca="1" si="27"/>
        <v/>
      </c>
    </row>
    <row r="18" spans="1:57" s="27" customFormat="1" ht="14.1" customHeight="1" x14ac:dyDescent="0.25">
      <c r="A18" s="75" t="str">
        <f t="shared" ca="1" si="7"/>
        <v/>
      </c>
      <c r="B18" s="117"/>
      <c r="C18" s="117" t="s">
        <v>36</v>
      </c>
      <c r="D18" s="27" t="s">
        <v>36</v>
      </c>
      <c r="E18" s="27" t="s">
        <v>36</v>
      </c>
      <c r="F18" s="27" t="s">
        <v>36</v>
      </c>
      <c r="G18" s="27" t="s">
        <v>197</v>
      </c>
      <c r="L18" s="118">
        <v>280</v>
      </c>
      <c r="M18" s="120"/>
      <c r="N18" s="120"/>
      <c r="X18" s="190"/>
      <c r="Y18" s="89"/>
      <c r="AA18" s="152"/>
      <c r="AB18" s="153"/>
      <c r="AC18" s="89"/>
      <c r="AD18" s="27">
        <v>-1</v>
      </c>
      <c r="AE18" s="89"/>
      <c r="AG18" s="89"/>
      <c r="AI18" s="190">
        <f t="shared" si="8"/>
        <v>5</v>
      </c>
      <c r="AJ18" s="27" t="str">
        <f>IF($AI19&gt;$AI18, IFERROR(MATCH($AI18, $AI19:$AI$100, 0)-1, ROW($AJ$100)-ROW()), "")</f>
        <v/>
      </c>
      <c r="AK18" s="89">
        <f t="shared" ca="1" si="9"/>
        <v>0</v>
      </c>
      <c r="AL18" s="27" t="str">
        <f t="shared" ca="1" si="10"/>
        <v/>
      </c>
      <c r="AM18" s="84">
        <f t="shared" ca="1" si="11"/>
        <v>0</v>
      </c>
      <c r="AN18" s="27" t="str">
        <f t="shared" ca="1" si="12"/>
        <v/>
      </c>
      <c r="AO18" s="80" t="str">
        <f t="shared" ca="1" si="13"/>
        <v/>
      </c>
      <c r="AP18" s="30" t="str">
        <f t="shared" si="14"/>
        <v/>
      </c>
      <c r="AQ18" s="82" t="str">
        <f t="shared" ca="1" si="15"/>
        <v/>
      </c>
      <c r="AR18" s="30" t="str">
        <f t="shared" si="16"/>
        <v/>
      </c>
      <c r="AS18" s="84" t="str">
        <f t="shared" ca="1" si="17"/>
        <v/>
      </c>
      <c r="AT18" s="27" t="str">
        <f t="shared" ca="1" si="18"/>
        <v/>
      </c>
      <c r="AU18" s="84" t="str">
        <f t="shared" si="19"/>
        <v/>
      </c>
      <c r="AV18" s="27" t="str">
        <f t="shared" si="20"/>
        <v/>
      </c>
      <c r="AW18" s="84" t="str">
        <f t="shared" si="21"/>
        <v/>
      </c>
      <c r="AX18" s="27" t="str">
        <f t="shared" si="22"/>
        <v/>
      </c>
      <c r="AY18" s="154"/>
      <c r="AZ18" s="86" t="str">
        <f t="shared" ca="1" si="23"/>
        <v/>
      </c>
      <c r="BA18" s="114" t="str">
        <f t="shared" ca="1" si="24"/>
        <v/>
      </c>
      <c r="BB18" s="115" t="str">
        <f t="shared" ca="1" si="25"/>
        <v/>
      </c>
      <c r="BC18" s="116" t="str">
        <f t="shared" ca="1" si="26"/>
        <v/>
      </c>
      <c r="BE18" s="28" t="str">
        <f t="shared" ca="1" si="27"/>
        <v/>
      </c>
    </row>
    <row r="19" spans="1:57" s="27" customFormat="1" ht="14.1" customHeight="1" x14ac:dyDescent="0.25">
      <c r="A19" s="75" t="str">
        <f t="shared" ca="1" si="7"/>
        <v/>
      </c>
      <c r="B19" s="117"/>
      <c r="C19" s="117" t="s">
        <v>36</v>
      </c>
      <c r="D19" s="117" t="s">
        <v>36</v>
      </c>
      <c r="E19" s="117" t="s">
        <v>36</v>
      </c>
      <c r="F19" s="117" t="s">
        <v>36</v>
      </c>
      <c r="G19" s="117" t="s">
        <v>198</v>
      </c>
      <c r="H19" s="117"/>
      <c r="I19" s="117"/>
      <c r="J19" s="117"/>
      <c r="L19" s="118">
        <v>281</v>
      </c>
      <c r="M19" s="119"/>
      <c r="N19" s="119"/>
      <c r="X19" s="190"/>
      <c r="Y19" s="89"/>
      <c r="AA19" s="152"/>
      <c r="AB19" s="153"/>
      <c r="AC19" s="89"/>
      <c r="AD19" s="27">
        <v>-1</v>
      </c>
      <c r="AE19" s="89"/>
      <c r="AG19" s="89"/>
      <c r="AI19" s="190">
        <f t="shared" si="8"/>
        <v>5</v>
      </c>
      <c r="AJ19" s="27" t="str">
        <f>IF($AI20&gt;$AI19, IFERROR(MATCH($AI19, $AI20:$AI$100, 0)-1, ROW($AJ$100)-ROW()), "")</f>
        <v/>
      </c>
      <c r="AK19" s="89">
        <f t="shared" ca="1" si="9"/>
        <v>0</v>
      </c>
      <c r="AL19" s="27" t="str">
        <f t="shared" ca="1" si="10"/>
        <v/>
      </c>
      <c r="AM19" s="84">
        <f t="shared" ca="1" si="11"/>
        <v>0</v>
      </c>
      <c r="AN19" s="27" t="str">
        <f t="shared" ca="1" si="12"/>
        <v/>
      </c>
      <c r="AO19" s="80" t="str">
        <f t="shared" ca="1" si="13"/>
        <v/>
      </c>
      <c r="AP19" s="30" t="str">
        <f t="shared" si="14"/>
        <v/>
      </c>
      <c r="AQ19" s="82" t="str">
        <f t="shared" ca="1" si="15"/>
        <v/>
      </c>
      <c r="AR19" s="30" t="str">
        <f t="shared" si="16"/>
        <v/>
      </c>
      <c r="AS19" s="84" t="str">
        <f t="shared" ca="1" si="17"/>
        <v/>
      </c>
      <c r="AT19" s="27" t="str">
        <f t="shared" ca="1" si="18"/>
        <v/>
      </c>
      <c r="AU19" s="84" t="str">
        <f t="shared" si="19"/>
        <v/>
      </c>
      <c r="AV19" s="27" t="str">
        <f t="shared" si="20"/>
        <v/>
      </c>
      <c r="AW19" s="84" t="str">
        <f t="shared" si="21"/>
        <v/>
      </c>
      <c r="AX19" s="27" t="str">
        <f t="shared" si="22"/>
        <v/>
      </c>
      <c r="AY19" s="154"/>
      <c r="AZ19" s="86" t="str">
        <f t="shared" ca="1" si="23"/>
        <v/>
      </c>
      <c r="BA19" s="114" t="str">
        <f t="shared" ca="1" si="24"/>
        <v/>
      </c>
      <c r="BB19" s="115" t="str">
        <f t="shared" ca="1" si="25"/>
        <v/>
      </c>
      <c r="BC19" s="116" t="str">
        <f t="shared" ca="1" si="26"/>
        <v/>
      </c>
      <c r="BE19" s="28" t="str">
        <f t="shared" ca="1" si="27"/>
        <v/>
      </c>
    </row>
    <row r="20" spans="1:57" s="27" customFormat="1" ht="14.1" customHeight="1" x14ac:dyDescent="0.25">
      <c r="A20" s="75" t="str">
        <f t="shared" ca="1" si="7"/>
        <v/>
      </c>
      <c r="B20" s="117"/>
      <c r="C20" s="117" t="s">
        <v>36</v>
      </c>
      <c r="D20" s="117" t="s">
        <v>36</v>
      </c>
      <c r="E20" s="117" t="s">
        <v>36</v>
      </c>
      <c r="F20" s="117" t="s">
        <v>199</v>
      </c>
      <c r="G20" s="117"/>
      <c r="H20" s="117"/>
      <c r="I20" s="117"/>
      <c r="J20" s="117"/>
      <c r="L20" s="118" t="s">
        <v>200</v>
      </c>
      <c r="M20" s="119">
        <f>SUM(M21:M22)</f>
        <v>0</v>
      </c>
      <c r="N20" s="119"/>
      <c r="X20" s="190"/>
      <c r="Y20" s="89"/>
      <c r="AA20" s="152"/>
      <c r="AB20" s="153"/>
      <c r="AC20" s="89"/>
      <c r="AD20" s="27">
        <v>-1</v>
      </c>
      <c r="AE20" s="89"/>
      <c r="AG20" s="89"/>
      <c r="AI20" s="190">
        <f t="shared" si="8"/>
        <v>4</v>
      </c>
      <c r="AJ20" s="27">
        <f>IF($AI21&gt;$AI20, IFERROR(MATCH($AI20, $AI21:$AI$100, 0)-1, ROW($AJ$100)-ROW()), "")</f>
        <v>2</v>
      </c>
      <c r="AK20" s="89">
        <f t="shared" ca="1" si="9"/>
        <v>0</v>
      </c>
      <c r="AL20" s="27" t="str">
        <f t="shared" ca="1" si="10"/>
        <v/>
      </c>
      <c r="AM20" s="84">
        <f t="shared" ca="1" si="11"/>
        <v>0</v>
      </c>
      <c r="AN20" s="27" t="str">
        <f t="shared" ca="1" si="12"/>
        <v/>
      </c>
      <c r="AO20" s="80" t="str">
        <f t="shared" ca="1" si="13"/>
        <v/>
      </c>
      <c r="AP20" s="30" t="str">
        <f t="shared" si="14"/>
        <v/>
      </c>
      <c r="AQ20" s="82" t="str">
        <f t="shared" ca="1" si="15"/>
        <v/>
      </c>
      <c r="AR20" s="30" t="str">
        <f t="shared" si="16"/>
        <v/>
      </c>
      <c r="AS20" s="84" t="str">
        <f t="shared" ca="1" si="17"/>
        <v/>
      </c>
      <c r="AT20" s="27" t="str">
        <f t="shared" ca="1" si="18"/>
        <v/>
      </c>
      <c r="AU20" s="84" t="str">
        <f t="shared" si="19"/>
        <v/>
      </c>
      <c r="AV20" s="27" t="str">
        <f t="shared" si="20"/>
        <v/>
      </c>
      <c r="AW20" s="84" t="str">
        <f t="shared" si="21"/>
        <v/>
      </c>
      <c r="AX20" s="27" t="str">
        <f t="shared" si="22"/>
        <v/>
      </c>
      <c r="AY20" s="154"/>
      <c r="AZ20" s="86" t="str">
        <f t="shared" ca="1" si="23"/>
        <v/>
      </c>
      <c r="BA20" s="114" t="str">
        <f t="shared" ca="1" si="24"/>
        <v/>
      </c>
      <c r="BB20" s="115" t="str">
        <f t="shared" ca="1" si="25"/>
        <v/>
      </c>
      <c r="BC20" s="116" t="str">
        <f t="shared" ca="1" si="26"/>
        <v/>
      </c>
      <c r="BE20" s="28" t="str">
        <f t="shared" ca="1" si="27"/>
        <v/>
      </c>
    </row>
    <row r="21" spans="1:57" s="27" customFormat="1" ht="14.1" customHeight="1" x14ac:dyDescent="0.25">
      <c r="A21" s="75" t="str">
        <f t="shared" ca="1" si="7"/>
        <v/>
      </c>
      <c r="B21" s="117"/>
      <c r="C21" s="117" t="s">
        <v>36</v>
      </c>
      <c r="D21" s="117" t="s">
        <v>36</v>
      </c>
      <c r="E21" s="117" t="s">
        <v>36</v>
      </c>
      <c r="F21" s="117" t="s">
        <v>36</v>
      </c>
      <c r="G21" s="117" t="s">
        <v>197</v>
      </c>
      <c r="H21" s="117"/>
      <c r="I21" s="117"/>
      <c r="J21" s="117"/>
      <c r="L21" s="118">
        <v>282</v>
      </c>
      <c r="M21" s="119"/>
      <c r="N21" s="119"/>
      <c r="X21" s="190"/>
      <c r="Y21" s="89"/>
      <c r="AA21" s="152"/>
      <c r="AB21" s="153"/>
      <c r="AC21" s="89"/>
      <c r="AD21" s="27">
        <v>-1</v>
      </c>
      <c r="AE21" s="89"/>
      <c r="AG21" s="89"/>
      <c r="AI21" s="190">
        <f t="shared" si="8"/>
        <v>5</v>
      </c>
      <c r="AJ21" s="27" t="str">
        <f>IF($AI22&gt;$AI21, IFERROR(MATCH($AI21, $AI22:$AI$100, 0)-1, ROW($AJ$100)-ROW()), "")</f>
        <v/>
      </c>
      <c r="AK21" s="89">
        <f t="shared" ca="1" si="9"/>
        <v>0</v>
      </c>
      <c r="AL21" s="27" t="str">
        <f t="shared" ca="1" si="10"/>
        <v/>
      </c>
      <c r="AM21" s="84">
        <f t="shared" ca="1" si="11"/>
        <v>0</v>
      </c>
      <c r="AN21" s="27" t="str">
        <f t="shared" ca="1" si="12"/>
        <v/>
      </c>
      <c r="AO21" s="80" t="str">
        <f t="shared" ca="1" si="13"/>
        <v/>
      </c>
      <c r="AP21" s="30" t="str">
        <f t="shared" si="14"/>
        <v/>
      </c>
      <c r="AQ21" s="82" t="str">
        <f t="shared" ca="1" si="15"/>
        <v/>
      </c>
      <c r="AR21" s="30" t="str">
        <f t="shared" si="16"/>
        <v/>
      </c>
      <c r="AS21" s="84" t="str">
        <f t="shared" ca="1" si="17"/>
        <v/>
      </c>
      <c r="AT21" s="27" t="str">
        <f t="shared" ca="1" si="18"/>
        <v/>
      </c>
      <c r="AU21" s="84" t="str">
        <f t="shared" si="19"/>
        <v/>
      </c>
      <c r="AV21" s="27" t="str">
        <f t="shared" si="20"/>
        <v/>
      </c>
      <c r="AW21" s="84" t="str">
        <f t="shared" si="21"/>
        <v/>
      </c>
      <c r="AX21" s="27" t="str">
        <f t="shared" si="22"/>
        <v/>
      </c>
      <c r="AY21" s="154"/>
      <c r="AZ21" s="86" t="str">
        <f t="shared" ca="1" si="23"/>
        <v/>
      </c>
      <c r="BA21" s="114" t="str">
        <f t="shared" ca="1" si="24"/>
        <v/>
      </c>
      <c r="BB21" s="115" t="str">
        <f t="shared" ca="1" si="25"/>
        <v/>
      </c>
      <c r="BC21" s="116" t="str">
        <f t="shared" ca="1" si="26"/>
        <v/>
      </c>
      <c r="BE21" s="28" t="str">
        <f t="shared" ca="1" si="27"/>
        <v/>
      </c>
    </row>
    <row r="22" spans="1:57" s="27" customFormat="1" ht="14.1" customHeight="1" x14ac:dyDescent="0.25">
      <c r="A22" s="75" t="str">
        <f t="shared" ca="1" si="7"/>
        <v/>
      </c>
      <c r="B22" s="117"/>
      <c r="C22" s="117" t="s">
        <v>36</v>
      </c>
      <c r="D22" s="117" t="s">
        <v>36</v>
      </c>
      <c r="E22" s="117" t="s">
        <v>36</v>
      </c>
      <c r="F22" s="117" t="s">
        <v>36</v>
      </c>
      <c r="G22" s="117" t="s">
        <v>198</v>
      </c>
      <c r="H22" s="117"/>
      <c r="I22" s="117"/>
      <c r="J22" s="117"/>
      <c r="L22" s="118">
        <v>283</v>
      </c>
      <c r="M22" s="119"/>
      <c r="N22" s="119"/>
      <c r="X22" s="190"/>
      <c r="Y22" s="89"/>
      <c r="AA22" s="152"/>
      <c r="AB22" s="153"/>
      <c r="AC22" s="89"/>
      <c r="AD22" s="27">
        <v>-1</v>
      </c>
      <c r="AE22" s="89"/>
      <c r="AG22" s="89"/>
      <c r="AI22" s="190">
        <f t="shared" si="8"/>
        <v>5</v>
      </c>
      <c r="AJ22" s="27" t="str">
        <f>IF($AI23&gt;$AI22, IFERROR(MATCH($AI22, $AI23:$AI$100, 0)-1, ROW($AJ$100)-ROW()), "")</f>
        <v/>
      </c>
      <c r="AK22" s="89">
        <f t="shared" ca="1" si="9"/>
        <v>0</v>
      </c>
      <c r="AL22" s="27" t="str">
        <f t="shared" ca="1" si="10"/>
        <v/>
      </c>
      <c r="AM22" s="84">
        <f t="shared" ca="1" si="11"/>
        <v>0</v>
      </c>
      <c r="AN22" s="27" t="str">
        <f t="shared" ca="1" si="12"/>
        <v/>
      </c>
      <c r="AO22" s="80" t="str">
        <f t="shared" ca="1" si="13"/>
        <v/>
      </c>
      <c r="AP22" s="30" t="str">
        <f t="shared" si="14"/>
        <v/>
      </c>
      <c r="AQ22" s="82" t="str">
        <f t="shared" ca="1" si="15"/>
        <v/>
      </c>
      <c r="AR22" s="30" t="str">
        <f t="shared" si="16"/>
        <v/>
      </c>
      <c r="AS22" s="84" t="str">
        <f t="shared" ca="1" si="17"/>
        <v/>
      </c>
      <c r="AT22" s="27" t="str">
        <f t="shared" ca="1" si="18"/>
        <v/>
      </c>
      <c r="AU22" s="84" t="str">
        <f t="shared" si="19"/>
        <v/>
      </c>
      <c r="AV22" s="27" t="str">
        <f t="shared" si="20"/>
        <v/>
      </c>
      <c r="AW22" s="84" t="str">
        <f t="shared" si="21"/>
        <v/>
      </c>
      <c r="AX22" s="27" t="str">
        <f t="shared" si="22"/>
        <v/>
      </c>
      <c r="AY22" s="154"/>
      <c r="AZ22" s="86" t="str">
        <f t="shared" ca="1" si="23"/>
        <v/>
      </c>
      <c r="BA22" s="114" t="str">
        <f t="shared" ca="1" si="24"/>
        <v/>
      </c>
      <c r="BB22" s="115" t="str">
        <f t="shared" ca="1" si="25"/>
        <v/>
      </c>
      <c r="BC22" s="116" t="str">
        <f t="shared" ca="1" si="26"/>
        <v/>
      </c>
      <c r="BE22" s="28" t="str">
        <f t="shared" ca="1" si="27"/>
        <v/>
      </c>
    </row>
    <row r="23" spans="1:57" s="27" customFormat="1" ht="14.1" customHeight="1" x14ac:dyDescent="0.25">
      <c r="A23" s="75" t="str">
        <f t="shared" ca="1" si="7"/>
        <v/>
      </c>
      <c r="B23" s="117"/>
      <c r="C23" s="117" t="s">
        <v>36</v>
      </c>
      <c r="D23" s="117" t="s">
        <v>36</v>
      </c>
      <c r="E23" s="117" t="s">
        <v>36</v>
      </c>
      <c r="F23" s="117" t="s">
        <v>201</v>
      </c>
      <c r="G23" s="117"/>
      <c r="H23" s="117"/>
      <c r="I23" s="117"/>
      <c r="J23" s="117"/>
      <c r="L23" s="118" t="s">
        <v>202</v>
      </c>
      <c r="M23" s="119">
        <f>SUM(M24:M25)</f>
        <v>0</v>
      </c>
      <c r="N23" s="119"/>
      <c r="X23" s="190"/>
      <c r="Y23" s="89"/>
      <c r="AA23" s="152"/>
      <c r="AB23" s="153"/>
      <c r="AC23" s="89"/>
      <c r="AD23" s="27">
        <v>-1</v>
      </c>
      <c r="AE23" s="89"/>
      <c r="AG23" s="89"/>
      <c r="AI23" s="190">
        <f t="shared" si="8"/>
        <v>4</v>
      </c>
      <c r="AJ23" s="27">
        <f>IF($AI24&gt;$AI23, IFERROR(MATCH($AI23, $AI24:$AI$100, 0)-1, ROW($AJ$100)-ROW()), "")</f>
        <v>4</v>
      </c>
      <c r="AK23" s="89">
        <f t="shared" ca="1" si="9"/>
        <v>0</v>
      </c>
      <c r="AL23" s="27" t="str">
        <f t="shared" ca="1" si="10"/>
        <v/>
      </c>
      <c r="AM23" s="84">
        <f t="shared" ca="1" si="11"/>
        <v>0</v>
      </c>
      <c r="AN23" s="27" t="str">
        <f t="shared" ca="1" si="12"/>
        <v/>
      </c>
      <c r="AO23" s="80" t="str">
        <f t="shared" ca="1" si="13"/>
        <v/>
      </c>
      <c r="AP23" s="30" t="str">
        <f t="shared" si="14"/>
        <v/>
      </c>
      <c r="AQ23" s="82" t="str">
        <f t="shared" ca="1" si="15"/>
        <v/>
      </c>
      <c r="AR23" s="30" t="str">
        <f t="shared" si="16"/>
        <v/>
      </c>
      <c r="AS23" s="84" t="str">
        <f t="shared" ca="1" si="17"/>
        <v/>
      </c>
      <c r="AT23" s="27" t="str">
        <f t="shared" ca="1" si="18"/>
        <v/>
      </c>
      <c r="AU23" s="84" t="str">
        <f t="shared" si="19"/>
        <v/>
      </c>
      <c r="AV23" s="27" t="str">
        <f t="shared" si="20"/>
        <v/>
      </c>
      <c r="AW23" s="84" t="str">
        <f t="shared" si="21"/>
        <v/>
      </c>
      <c r="AX23" s="27" t="str">
        <f t="shared" si="22"/>
        <v/>
      </c>
      <c r="AY23" s="154"/>
      <c r="AZ23" s="86" t="str">
        <f t="shared" ca="1" si="23"/>
        <v/>
      </c>
      <c r="BA23" s="114" t="str">
        <f t="shared" ca="1" si="24"/>
        <v/>
      </c>
      <c r="BB23" s="115" t="str">
        <f t="shared" ca="1" si="25"/>
        <v/>
      </c>
      <c r="BC23" s="116" t="str">
        <f t="shared" ca="1" si="26"/>
        <v/>
      </c>
      <c r="BE23" s="28" t="str">
        <f t="shared" ca="1" si="27"/>
        <v/>
      </c>
    </row>
    <row r="24" spans="1:57" s="27" customFormat="1" ht="14.1" customHeight="1" x14ac:dyDescent="0.25">
      <c r="A24" s="75" t="str">
        <f t="shared" ca="1" si="7"/>
        <v/>
      </c>
      <c r="B24" s="117"/>
      <c r="C24" s="117" t="s">
        <v>36</v>
      </c>
      <c r="D24" s="117" t="s">
        <v>36</v>
      </c>
      <c r="E24" s="117" t="s">
        <v>36</v>
      </c>
      <c r="F24" s="117" t="s">
        <v>36</v>
      </c>
      <c r="G24" s="117" t="s">
        <v>203</v>
      </c>
      <c r="H24" s="117"/>
      <c r="I24" s="117"/>
      <c r="J24" s="117"/>
      <c r="L24" s="118">
        <v>284</v>
      </c>
      <c r="M24" s="119"/>
      <c r="N24" s="119"/>
      <c r="X24" s="190"/>
      <c r="Y24" s="89"/>
      <c r="AA24" s="152"/>
      <c r="AB24" s="153"/>
      <c r="AC24" s="89"/>
      <c r="AD24" s="27">
        <v>-1</v>
      </c>
      <c r="AE24" s="89"/>
      <c r="AG24" s="89"/>
      <c r="AI24" s="190">
        <f t="shared" si="8"/>
        <v>5</v>
      </c>
      <c r="AJ24" s="27" t="str">
        <f>IF($AI25&gt;$AI24, IFERROR(MATCH($AI24, $AI25:$AI$100, 0)-1, ROW($AJ$100)-ROW()), "")</f>
        <v/>
      </c>
      <c r="AK24" s="89">
        <f t="shared" ca="1" si="9"/>
        <v>0</v>
      </c>
      <c r="AL24" s="27" t="str">
        <f t="shared" ca="1" si="10"/>
        <v/>
      </c>
      <c r="AM24" s="84">
        <f t="shared" ca="1" si="11"/>
        <v>0</v>
      </c>
      <c r="AN24" s="27" t="str">
        <f t="shared" ca="1" si="12"/>
        <v/>
      </c>
      <c r="AO24" s="80" t="str">
        <f t="shared" ca="1" si="13"/>
        <v/>
      </c>
      <c r="AP24" s="30" t="str">
        <f t="shared" si="14"/>
        <v/>
      </c>
      <c r="AQ24" s="82" t="str">
        <f t="shared" ca="1" si="15"/>
        <v/>
      </c>
      <c r="AR24" s="30" t="str">
        <f t="shared" si="16"/>
        <v/>
      </c>
      <c r="AS24" s="84" t="str">
        <f t="shared" ca="1" si="17"/>
        <v/>
      </c>
      <c r="AT24" s="27" t="str">
        <f t="shared" ca="1" si="18"/>
        <v/>
      </c>
      <c r="AU24" s="84" t="str">
        <f t="shared" si="19"/>
        <v/>
      </c>
      <c r="AV24" s="27" t="str">
        <f t="shared" si="20"/>
        <v/>
      </c>
      <c r="AW24" s="84" t="str">
        <f t="shared" si="21"/>
        <v/>
      </c>
      <c r="AX24" s="27" t="str">
        <f t="shared" si="22"/>
        <v/>
      </c>
      <c r="AY24" s="154"/>
      <c r="AZ24" s="86" t="str">
        <f t="shared" ca="1" si="23"/>
        <v/>
      </c>
      <c r="BA24" s="114" t="str">
        <f t="shared" ca="1" si="24"/>
        <v/>
      </c>
      <c r="BB24" s="115" t="str">
        <f t="shared" ca="1" si="25"/>
        <v/>
      </c>
      <c r="BC24" s="116" t="str">
        <f t="shared" ca="1" si="26"/>
        <v/>
      </c>
      <c r="BE24" s="28" t="str">
        <f t="shared" ca="1" si="27"/>
        <v/>
      </c>
    </row>
    <row r="25" spans="1:57" s="27" customFormat="1" ht="14.1" customHeight="1" x14ac:dyDescent="0.25">
      <c r="A25" s="75" t="str">
        <f t="shared" ca="1" si="7"/>
        <v/>
      </c>
      <c r="B25" s="117"/>
      <c r="C25" s="117" t="s">
        <v>36</v>
      </c>
      <c r="D25" s="117" t="s">
        <v>36</v>
      </c>
      <c r="E25" s="117" t="s">
        <v>36</v>
      </c>
      <c r="F25" s="117" t="s">
        <v>36</v>
      </c>
      <c r="G25" s="117" t="s">
        <v>204</v>
      </c>
      <c r="H25" s="117"/>
      <c r="I25" s="117"/>
      <c r="J25" s="117"/>
      <c r="L25" s="118" t="s">
        <v>205</v>
      </c>
      <c r="M25" s="119"/>
      <c r="N25" s="119"/>
      <c r="X25" s="190"/>
      <c r="Y25" s="89"/>
      <c r="AA25" s="152"/>
      <c r="AB25" s="153"/>
      <c r="AC25" s="89"/>
      <c r="AD25" s="27">
        <v>-1</v>
      </c>
      <c r="AE25" s="89"/>
      <c r="AG25" s="89"/>
      <c r="AI25" s="190">
        <f t="shared" si="8"/>
        <v>5</v>
      </c>
      <c r="AJ25" s="27" t="str">
        <f>IF($AI26&gt;$AI25, IFERROR(MATCH($AI25, $AI26:$AI$100, 0)-1, ROW($AJ$100)-ROW()), "")</f>
        <v/>
      </c>
      <c r="AK25" s="89">
        <f t="shared" ca="1" si="9"/>
        <v>0</v>
      </c>
      <c r="AL25" s="27" t="str">
        <f t="shared" ca="1" si="10"/>
        <v/>
      </c>
      <c r="AM25" s="84">
        <f t="shared" ca="1" si="11"/>
        <v>0</v>
      </c>
      <c r="AN25" s="27" t="str">
        <f t="shared" ca="1" si="12"/>
        <v/>
      </c>
      <c r="AO25" s="80" t="str">
        <f t="shared" ca="1" si="13"/>
        <v/>
      </c>
      <c r="AP25" s="30" t="str">
        <f t="shared" si="14"/>
        <v/>
      </c>
      <c r="AQ25" s="82" t="str">
        <f t="shared" ca="1" si="15"/>
        <v/>
      </c>
      <c r="AR25" s="30" t="str">
        <f t="shared" si="16"/>
        <v/>
      </c>
      <c r="AS25" s="84" t="str">
        <f t="shared" ca="1" si="17"/>
        <v/>
      </c>
      <c r="AT25" s="27" t="str">
        <f t="shared" ca="1" si="18"/>
        <v/>
      </c>
      <c r="AU25" s="84" t="str">
        <f t="shared" si="19"/>
        <v/>
      </c>
      <c r="AV25" s="27" t="str">
        <f t="shared" si="20"/>
        <v/>
      </c>
      <c r="AW25" s="84" t="str">
        <f t="shared" si="21"/>
        <v/>
      </c>
      <c r="AX25" s="27" t="str">
        <f t="shared" si="22"/>
        <v/>
      </c>
      <c r="AY25" s="154"/>
      <c r="AZ25" s="86" t="str">
        <f t="shared" ca="1" si="23"/>
        <v/>
      </c>
      <c r="BA25" s="114" t="str">
        <f t="shared" ca="1" si="24"/>
        <v/>
      </c>
      <c r="BB25" s="115" t="str">
        <f t="shared" ca="1" si="25"/>
        <v/>
      </c>
      <c r="BC25" s="116" t="str">
        <f t="shared" ca="1" si="26"/>
        <v/>
      </c>
      <c r="BE25" s="28" t="str">
        <f t="shared" ca="1" si="27"/>
        <v/>
      </c>
    </row>
    <row r="26" spans="1:57" s="27" customFormat="1" ht="14.1" customHeight="1" x14ac:dyDescent="0.25">
      <c r="A26" s="75" t="str">
        <f t="shared" ca="1" si="7"/>
        <v/>
      </c>
      <c r="B26" s="117"/>
      <c r="C26" s="117" t="s">
        <v>36</v>
      </c>
      <c r="D26" s="117" t="s">
        <v>206</v>
      </c>
      <c r="E26" s="117"/>
      <c r="F26" s="117"/>
      <c r="G26" s="117"/>
      <c r="H26" s="117"/>
      <c r="I26" s="117"/>
      <c r="J26" s="117"/>
      <c r="L26" s="118" t="s">
        <v>207</v>
      </c>
      <c r="M26" s="119">
        <f>SUM(M27,M30,M33,M45:M47)</f>
        <v>0</v>
      </c>
      <c r="N26" s="119"/>
      <c r="X26" s="190"/>
      <c r="Y26" s="89"/>
      <c r="AA26" s="152"/>
      <c r="AB26" s="153"/>
      <c r="AC26" s="89"/>
      <c r="AD26" s="27">
        <v>-1</v>
      </c>
      <c r="AE26" s="89"/>
      <c r="AG26" s="89"/>
      <c r="AI26" s="190">
        <f t="shared" si="8"/>
        <v>2</v>
      </c>
      <c r="AJ26" s="27">
        <f>IF($AI27&gt;$AI26, IFERROR(MATCH($AI26, $AI27:$AI$100, 0)-1, ROW($AJ$100)-ROW()), "")</f>
        <v>22</v>
      </c>
      <c r="AK26" s="89">
        <f t="shared" ca="1" si="9"/>
        <v>0</v>
      </c>
      <c r="AL26" s="27" t="str">
        <f t="shared" ca="1" si="10"/>
        <v/>
      </c>
      <c r="AM26" s="84">
        <f t="shared" ca="1" si="11"/>
        <v>0</v>
      </c>
      <c r="AN26" s="27" t="str">
        <f t="shared" ca="1" si="12"/>
        <v/>
      </c>
      <c r="AO26" s="80" t="str">
        <f t="shared" ca="1" si="13"/>
        <v/>
      </c>
      <c r="AP26" s="30" t="str">
        <f t="shared" si="14"/>
        <v/>
      </c>
      <c r="AQ26" s="82" t="str">
        <f t="shared" ca="1" si="15"/>
        <v/>
      </c>
      <c r="AR26" s="30" t="str">
        <f t="shared" si="16"/>
        <v/>
      </c>
      <c r="AS26" s="84" t="str">
        <f t="shared" ca="1" si="17"/>
        <v/>
      </c>
      <c r="AT26" s="27" t="str">
        <f t="shared" ca="1" si="18"/>
        <v/>
      </c>
      <c r="AU26" s="84" t="str">
        <f t="shared" si="19"/>
        <v/>
      </c>
      <c r="AV26" s="27" t="str">
        <f t="shared" si="20"/>
        <v/>
      </c>
      <c r="AW26" s="84" t="str">
        <f t="shared" si="21"/>
        <v/>
      </c>
      <c r="AX26" s="27" t="str">
        <f t="shared" si="22"/>
        <v/>
      </c>
      <c r="AY26" s="154"/>
      <c r="AZ26" s="86" t="str">
        <f t="shared" ca="1" si="23"/>
        <v/>
      </c>
      <c r="BA26" s="114" t="str">
        <f t="shared" ca="1" si="24"/>
        <v/>
      </c>
      <c r="BB26" s="115" t="str">
        <f t="shared" ca="1" si="25"/>
        <v/>
      </c>
      <c r="BC26" s="116" t="str">
        <f t="shared" ca="1" si="26"/>
        <v/>
      </c>
      <c r="BE26" s="28" t="str">
        <f t="shared" ca="1" si="27"/>
        <v/>
      </c>
    </row>
    <row r="27" spans="1:57" s="27" customFormat="1" ht="14.1" customHeight="1" x14ac:dyDescent="0.25">
      <c r="A27" s="75" t="str">
        <f t="shared" ca="1" si="7"/>
        <v/>
      </c>
      <c r="B27" s="117"/>
      <c r="C27" s="117" t="s">
        <v>36</v>
      </c>
      <c r="D27" s="117" t="s">
        <v>36</v>
      </c>
      <c r="E27" s="117" t="s">
        <v>208</v>
      </c>
      <c r="F27" s="117"/>
      <c r="G27" s="117"/>
      <c r="H27" s="117"/>
      <c r="I27" s="117"/>
      <c r="J27" s="117"/>
      <c r="L27" s="118">
        <v>29</v>
      </c>
      <c r="M27" s="119">
        <f>SUM(M28:M29)</f>
        <v>0</v>
      </c>
      <c r="N27" s="119"/>
      <c r="X27" s="190"/>
      <c r="Y27" s="89"/>
      <c r="AA27" s="152"/>
      <c r="AB27" s="153"/>
      <c r="AC27" s="89"/>
      <c r="AD27" s="27">
        <v>-1</v>
      </c>
      <c r="AE27" s="89"/>
      <c r="AG27" s="89"/>
      <c r="AI27" s="190">
        <f t="shared" si="8"/>
        <v>3</v>
      </c>
      <c r="AJ27" s="27">
        <f>IF($AI28&gt;$AI27, IFERROR(MATCH($AI27, $AI28:$AI$100, 0)-1, ROW($AJ$100)-ROW()), "")</f>
        <v>2</v>
      </c>
      <c r="AK27" s="89">
        <f t="shared" ca="1" si="9"/>
        <v>0</v>
      </c>
      <c r="AL27" s="27" t="str">
        <f t="shared" ca="1" si="10"/>
        <v/>
      </c>
      <c r="AM27" s="84">
        <f t="shared" ca="1" si="11"/>
        <v>0</v>
      </c>
      <c r="AN27" s="27" t="str">
        <f t="shared" ca="1" si="12"/>
        <v/>
      </c>
      <c r="AO27" s="80" t="str">
        <f t="shared" ca="1" si="13"/>
        <v/>
      </c>
      <c r="AP27" s="30" t="str">
        <f t="shared" si="14"/>
        <v/>
      </c>
      <c r="AQ27" s="82" t="str">
        <f t="shared" ca="1" si="15"/>
        <v/>
      </c>
      <c r="AR27" s="30" t="str">
        <f t="shared" si="16"/>
        <v/>
      </c>
      <c r="AS27" s="84" t="str">
        <f t="shared" ca="1" si="17"/>
        <v/>
      </c>
      <c r="AT27" s="27" t="str">
        <f t="shared" ca="1" si="18"/>
        <v/>
      </c>
      <c r="AU27" s="84" t="str">
        <f t="shared" si="19"/>
        <v/>
      </c>
      <c r="AV27" s="27" t="str">
        <f t="shared" si="20"/>
        <v/>
      </c>
      <c r="AW27" s="84" t="str">
        <f t="shared" si="21"/>
        <v/>
      </c>
      <c r="AX27" s="27" t="str">
        <f t="shared" si="22"/>
        <v/>
      </c>
      <c r="AY27" s="154"/>
      <c r="AZ27" s="86" t="str">
        <f t="shared" ca="1" si="23"/>
        <v/>
      </c>
      <c r="BA27" s="114" t="str">
        <f t="shared" ca="1" si="24"/>
        <v/>
      </c>
      <c r="BB27" s="115" t="str">
        <f t="shared" ca="1" si="25"/>
        <v/>
      </c>
      <c r="BC27" s="116" t="str">
        <f t="shared" ca="1" si="26"/>
        <v/>
      </c>
      <c r="BE27" s="28" t="str">
        <f t="shared" ca="1" si="27"/>
        <v/>
      </c>
    </row>
    <row r="28" spans="1:57" s="27" customFormat="1" ht="14.1" customHeight="1" x14ac:dyDescent="0.25">
      <c r="A28" s="75" t="str">
        <f t="shared" ca="1" si="7"/>
        <v/>
      </c>
      <c r="B28" s="117"/>
      <c r="C28" s="117" t="s">
        <v>36</v>
      </c>
      <c r="D28" s="117" t="s">
        <v>36</v>
      </c>
      <c r="E28" s="117" t="s">
        <v>36</v>
      </c>
      <c r="F28" s="117" t="s">
        <v>209</v>
      </c>
      <c r="G28" s="117"/>
      <c r="H28" s="117"/>
      <c r="I28" s="117"/>
      <c r="J28" s="117"/>
      <c r="L28" s="118">
        <v>290</v>
      </c>
      <c r="M28" s="119"/>
      <c r="N28" s="119"/>
      <c r="X28" s="190"/>
      <c r="Y28" s="89"/>
      <c r="AA28" s="152"/>
      <c r="AB28" s="153"/>
      <c r="AC28" s="89"/>
      <c r="AD28" s="27">
        <v>-1</v>
      </c>
      <c r="AE28" s="89"/>
      <c r="AG28" s="89"/>
      <c r="AI28" s="190">
        <f t="shared" si="8"/>
        <v>4</v>
      </c>
      <c r="AJ28" s="27" t="str">
        <f>IF($AI29&gt;$AI28, IFERROR(MATCH($AI28, $AI29:$AI$100, 0)-1, ROW($AJ$100)-ROW()), "")</f>
        <v/>
      </c>
      <c r="AK28" s="89">
        <f t="shared" ca="1" si="9"/>
        <v>0</v>
      </c>
      <c r="AL28" s="27" t="str">
        <f t="shared" ca="1" si="10"/>
        <v/>
      </c>
      <c r="AM28" s="84">
        <f t="shared" ca="1" si="11"/>
        <v>0</v>
      </c>
      <c r="AN28" s="27" t="str">
        <f t="shared" ca="1" si="12"/>
        <v/>
      </c>
      <c r="AO28" s="80" t="str">
        <f t="shared" ca="1" si="13"/>
        <v/>
      </c>
      <c r="AP28" s="30" t="str">
        <f t="shared" si="14"/>
        <v/>
      </c>
      <c r="AQ28" s="82" t="str">
        <f t="shared" ca="1" si="15"/>
        <v/>
      </c>
      <c r="AR28" s="30" t="str">
        <f t="shared" si="16"/>
        <v/>
      </c>
      <c r="AS28" s="84" t="str">
        <f t="shared" ca="1" si="17"/>
        <v/>
      </c>
      <c r="AT28" s="27" t="str">
        <f t="shared" ca="1" si="18"/>
        <v/>
      </c>
      <c r="AU28" s="84" t="str">
        <f t="shared" si="19"/>
        <v/>
      </c>
      <c r="AV28" s="27" t="str">
        <f t="shared" si="20"/>
        <v/>
      </c>
      <c r="AW28" s="84" t="str">
        <f t="shared" si="21"/>
        <v/>
      </c>
      <c r="AX28" s="27" t="str">
        <f t="shared" si="22"/>
        <v/>
      </c>
      <c r="AY28" s="154"/>
      <c r="AZ28" s="86" t="str">
        <f t="shared" ca="1" si="23"/>
        <v/>
      </c>
      <c r="BA28" s="114" t="str">
        <f t="shared" ca="1" si="24"/>
        <v/>
      </c>
      <c r="BB28" s="115" t="str">
        <f t="shared" ca="1" si="25"/>
        <v/>
      </c>
      <c r="BC28" s="116" t="str">
        <f t="shared" ca="1" si="26"/>
        <v/>
      </c>
      <c r="BE28" s="28" t="str">
        <f t="shared" ca="1" si="27"/>
        <v/>
      </c>
    </row>
    <row r="29" spans="1:57" s="27" customFormat="1" ht="14.1" customHeight="1" x14ac:dyDescent="0.25">
      <c r="A29" s="75" t="str">
        <f t="shared" ca="1" si="7"/>
        <v/>
      </c>
      <c r="B29" s="117"/>
      <c r="C29" s="117" t="s">
        <v>36</v>
      </c>
      <c r="D29" s="117" t="s">
        <v>36</v>
      </c>
      <c r="E29" s="117" t="s">
        <v>36</v>
      </c>
      <c r="F29" s="117" t="s">
        <v>210</v>
      </c>
      <c r="G29" s="117"/>
      <c r="H29" s="117"/>
      <c r="I29" s="117"/>
      <c r="J29" s="117"/>
      <c r="L29" s="118">
        <v>291</v>
      </c>
      <c r="M29" s="119"/>
      <c r="N29" s="119"/>
      <c r="X29" s="190"/>
      <c r="Y29" s="89"/>
      <c r="AA29" s="152"/>
      <c r="AB29" s="153"/>
      <c r="AC29" s="89"/>
      <c r="AD29" s="27">
        <v>-1</v>
      </c>
      <c r="AE29" s="89"/>
      <c r="AG29" s="89"/>
      <c r="AI29" s="190">
        <f t="shared" si="8"/>
        <v>4</v>
      </c>
      <c r="AJ29" s="27" t="str">
        <f>IF($AI30&gt;$AI29, IFERROR(MATCH($AI29, $AI30:$AI$100, 0)-1, ROW($AJ$100)-ROW()), "")</f>
        <v/>
      </c>
      <c r="AK29" s="89">
        <f t="shared" ca="1" si="9"/>
        <v>0</v>
      </c>
      <c r="AL29" s="27" t="str">
        <f t="shared" ca="1" si="10"/>
        <v/>
      </c>
      <c r="AM29" s="84">
        <f t="shared" ca="1" si="11"/>
        <v>0</v>
      </c>
      <c r="AN29" s="27" t="str">
        <f t="shared" ca="1" si="12"/>
        <v/>
      </c>
      <c r="AO29" s="80" t="str">
        <f t="shared" ca="1" si="13"/>
        <v/>
      </c>
      <c r="AP29" s="30" t="str">
        <f t="shared" si="14"/>
        <v/>
      </c>
      <c r="AQ29" s="82" t="str">
        <f t="shared" ca="1" si="15"/>
        <v/>
      </c>
      <c r="AR29" s="30" t="str">
        <f t="shared" si="16"/>
        <v/>
      </c>
      <c r="AS29" s="84" t="str">
        <f t="shared" ca="1" si="17"/>
        <v/>
      </c>
      <c r="AT29" s="27" t="str">
        <f t="shared" ca="1" si="18"/>
        <v/>
      </c>
      <c r="AU29" s="84" t="str">
        <f t="shared" si="19"/>
        <v/>
      </c>
      <c r="AV29" s="27" t="str">
        <f t="shared" si="20"/>
        <v/>
      </c>
      <c r="AW29" s="84" t="str">
        <f t="shared" si="21"/>
        <v/>
      </c>
      <c r="AX29" s="27" t="str">
        <f t="shared" si="22"/>
        <v/>
      </c>
      <c r="AY29" s="154"/>
      <c r="AZ29" s="86" t="str">
        <f t="shared" ca="1" si="23"/>
        <v/>
      </c>
      <c r="BA29" s="114" t="str">
        <f t="shared" ca="1" si="24"/>
        <v/>
      </c>
      <c r="BB29" s="115" t="str">
        <f t="shared" ca="1" si="25"/>
        <v/>
      </c>
      <c r="BC29" s="116" t="str">
        <f t="shared" ca="1" si="26"/>
        <v/>
      </c>
      <c r="BE29" s="28" t="str">
        <f t="shared" ca="1" si="27"/>
        <v/>
      </c>
    </row>
    <row r="30" spans="1:57" s="27" customFormat="1" ht="14.1" customHeight="1" x14ac:dyDescent="0.25">
      <c r="A30" s="75" t="str">
        <f t="shared" ca="1" si="7"/>
        <v/>
      </c>
      <c r="B30" s="117"/>
      <c r="C30" s="117" t="s">
        <v>36</v>
      </c>
      <c r="D30" s="117" t="s">
        <v>36</v>
      </c>
      <c r="E30" s="117" t="s">
        <v>211</v>
      </c>
      <c r="F30" s="117"/>
      <c r="G30" s="117"/>
      <c r="H30" s="117"/>
      <c r="I30" s="117"/>
      <c r="J30" s="117"/>
      <c r="L30" s="118">
        <v>3</v>
      </c>
      <c r="M30" s="119">
        <f>SUM(M31,M32)</f>
        <v>0</v>
      </c>
      <c r="N30" s="119"/>
      <c r="X30" s="190"/>
      <c r="Y30" s="89"/>
      <c r="AA30" s="152"/>
      <c r="AB30" s="153"/>
      <c r="AC30" s="89"/>
      <c r="AD30" s="27">
        <v>-1</v>
      </c>
      <c r="AE30" s="89"/>
      <c r="AG30" s="89"/>
      <c r="AI30" s="190">
        <f t="shared" si="8"/>
        <v>3</v>
      </c>
      <c r="AJ30" s="27">
        <f>IF($AI31&gt;$AI30, IFERROR(MATCH($AI30, $AI31:$AI$100, 0)-1, ROW($AJ$100)-ROW()), "")</f>
        <v>2</v>
      </c>
      <c r="AK30" s="89">
        <f t="shared" ca="1" si="9"/>
        <v>0</v>
      </c>
      <c r="AL30" s="27" t="str">
        <f t="shared" ca="1" si="10"/>
        <v/>
      </c>
      <c r="AM30" s="84">
        <f t="shared" ca="1" si="11"/>
        <v>0</v>
      </c>
      <c r="AN30" s="27" t="str">
        <f t="shared" ca="1" si="12"/>
        <v/>
      </c>
      <c r="AO30" s="80" t="str">
        <f t="shared" ca="1" si="13"/>
        <v/>
      </c>
      <c r="AP30" s="30" t="str">
        <f t="shared" si="14"/>
        <v/>
      </c>
      <c r="AQ30" s="82" t="str">
        <f t="shared" ca="1" si="15"/>
        <v/>
      </c>
      <c r="AR30" s="30" t="str">
        <f t="shared" si="16"/>
        <v/>
      </c>
      <c r="AS30" s="84" t="str">
        <f t="shared" ca="1" si="17"/>
        <v/>
      </c>
      <c r="AT30" s="27" t="str">
        <f t="shared" ca="1" si="18"/>
        <v/>
      </c>
      <c r="AU30" s="84" t="str">
        <f t="shared" si="19"/>
        <v/>
      </c>
      <c r="AV30" s="27" t="str">
        <f t="shared" si="20"/>
        <v/>
      </c>
      <c r="AW30" s="84" t="str">
        <f t="shared" si="21"/>
        <v/>
      </c>
      <c r="AX30" s="27" t="str">
        <f t="shared" si="22"/>
        <v/>
      </c>
      <c r="AY30" s="154"/>
      <c r="AZ30" s="86" t="str">
        <f t="shared" ca="1" si="23"/>
        <v/>
      </c>
      <c r="BA30" s="114" t="str">
        <f t="shared" ca="1" si="24"/>
        <v/>
      </c>
      <c r="BB30" s="115" t="str">
        <f t="shared" ca="1" si="25"/>
        <v/>
      </c>
      <c r="BC30" s="116" t="str">
        <f t="shared" ca="1" si="26"/>
        <v/>
      </c>
      <c r="BE30" s="28" t="str">
        <f t="shared" ca="1" si="27"/>
        <v/>
      </c>
    </row>
    <row r="31" spans="1:57" s="27" customFormat="1" ht="14.1" customHeight="1" x14ac:dyDescent="0.25">
      <c r="A31" s="75" t="str">
        <f t="shared" ca="1" si="7"/>
        <v/>
      </c>
      <c r="B31" s="117"/>
      <c r="C31" s="117" t="s">
        <v>36</v>
      </c>
      <c r="D31" s="117" t="s">
        <v>36</v>
      </c>
      <c r="E31" s="27" t="s">
        <v>36</v>
      </c>
      <c r="F31" s="27" t="s">
        <v>212</v>
      </c>
      <c r="L31" s="118" t="s">
        <v>213</v>
      </c>
      <c r="M31" s="119"/>
      <c r="N31" s="119"/>
      <c r="X31" s="190"/>
      <c r="Y31" s="89"/>
      <c r="AA31" s="152"/>
      <c r="AB31" s="153"/>
      <c r="AC31" s="89"/>
      <c r="AD31" s="27">
        <v>-1</v>
      </c>
      <c r="AE31" s="89"/>
      <c r="AG31" s="89"/>
      <c r="AI31" s="190">
        <f t="shared" si="8"/>
        <v>4</v>
      </c>
      <c r="AJ31" s="27" t="str">
        <f>IF($AI32&gt;$AI31, IFERROR(MATCH($AI31, $AI32:$AI$100, 0)-1, ROW($AJ$100)-ROW()), "")</f>
        <v/>
      </c>
      <c r="AK31" s="89">
        <f t="shared" ca="1" si="9"/>
        <v>0</v>
      </c>
      <c r="AL31" s="27" t="str">
        <f t="shared" ca="1" si="10"/>
        <v/>
      </c>
      <c r="AM31" s="84">
        <f t="shared" ca="1" si="11"/>
        <v>0</v>
      </c>
      <c r="AN31" s="27" t="str">
        <f t="shared" ca="1" si="12"/>
        <v/>
      </c>
      <c r="AO31" s="80" t="str">
        <f t="shared" ca="1" si="13"/>
        <v/>
      </c>
      <c r="AP31" s="30" t="str">
        <f t="shared" si="14"/>
        <v/>
      </c>
      <c r="AQ31" s="82" t="str">
        <f t="shared" ca="1" si="15"/>
        <v/>
      </c>
      <c r="AR31" s="30" t="str">
        <f t="shared" si="16"/>
        <v/>
      </c>
      <c r="AS31" s="84" t="str">
        <f t="shared" ca="1" si="17"/>
        <v/>
      </c>
      <c r="AT31" s="27" t="str">
        <f t="shared" ca="1" si="18"/>
        <v/>
      </c>
      <c r="AU31" s="84" t="str">
        <f t="shared" si="19"/>
        <v/>
      </c>
      <c r="AV31" s="27" t="str">
        <f t="shared" si="20"/>
        <v/>
      </c>
      <c r="AW31" s="84" t="str">
        <f t="shared" si="21"/>
        <v/>
      </c>
      <c r="AX31" s="27" t="str">
        <f t="shared" si="22"/>
        <v/>
      </c>
      <c r="AY31" s="154"/>
      <c r="AZ31" s="86" t="str">
        <f t="shared" ca="1" si="23"/>
        <v/>
      </c>
      <c r="BA31" s="114" t="str">
        <f t="shared" ca="1" si="24"/>
        <v/>
      </c>
      <c r="BB31" s="115" t="str">
        <f t="shared" ca="1" si="25"/>
        <v/>
      </c>
      <c r="BC31" s="116" t="str">
        <f t="shared" ca="1" si="26"/>
        <v/>
      </c>
      <c r="BE31" s="28" t="str">
        <f t="shared" ca="1" si="27"/>
        <v/>
      </c>
    </row>
    <row r="32" spans="1:57" s="27" customFormat="1" ht="14.1" customHeight="1" x14ac:dyDescent="0.25">
      <c r="A32" s="75" t="str">
        <f t="shared" ca="1" si="7"/>
        <v/>
      </c>
      <c r="B32" s="117"/>
      <c r="C32" s="117" t="s">
        <v>36</v>
      </c>
      <c r="D32" s="117" t="s">
        <v>36</v>
      </c>
      <c r="E32" s="27" t="s">
        <v>36</v>
      </c>
      <c r="F32" s="27" t="s">
        <v>214</v>
      </c>
      <c r="L32" s="118">
        <v>37</v>
      </c>
      <c r="M32" s="119"/>
      <c r="N32" s="119"/>
      <c r="X32" s="190"/>
      <c r="Y32" s="89"/>
      <c r="AA32" s="152"/>
      <c r="AB32" s="153"/>
      <c r="AC32" s="89"/>
      <c r="AD32" s="27">
        <v>-1</v>
      </c>
      <c r="AE32" s="89"/>
      <c r="AG32" s="89"/>
      <c r="AI32" s="190">
        <f t="shared" si="8"/>
        <v>4</v>
      </c>
      <c r="AJ32" s="27" t="str">
        <f>IF($AI33&gt;$AI32, IFERROR(MATCH($AI32, $AI33:$AI$100, 0)-1, ROW($AJ$100)-ROW()), "")</f>
        <v/>
      </c>
      <c r="AK32" s="89">
        <f t="shared" ca="1" si="9"/>
        <v>0</v>
      </c>
      <c r="AL32" s="27" t="str">
        <f t="shared" ca="1" si="10"/>
        <v/>
      </c>
      <c r="AM32" s="84">
        <f t="shared" ca="1" si="11"/>
        <v>0</v>
      </c>
      <c r="AN32" s="27" t="str">
        <f t="shared" ca="1" si="12"/>
        <v/>
      </c>
      <c r="AO32" s="80" t="str">
        <f t="shared" ca="1" si="13"/>
        <v/>
      </c>
      <c r="AP32" s="30" t="str">
        <f t="shared" si="14"/>
        <v/>
      </c>
      <c r="AQ32" s="82" t="str">
        <f t="shared" ca="1" si="15"/>
        <v/>
      </c>
      <c r="AR32" s="30" t="str">
        <f t="shared" si="16"/>
        <v/>
      </c>
      <c r="AS32" s="84" t="str">
        <f t="shared" ca="1" si="17"/>
        <v/>
      </c>
      <c r="AT32" s="27" t="str">
        <f t="shared" ca="1" si="18"/>
        <v/>
      </c>
      <c r="AU32" s="84" t="str">
        <f t="shared" si="19"/>
        <v/>
      </c>
      <c r="AV32" s="27" t="str">
        <f t="shared" si="20"/>
        <v/>
      </c>
      <c r="AW32" s="84" t="str">
        <f t="shared" si="21"/>
        <v/>
      </c>
      <c r="AX32" s="27" t="str">
        <f t="shared" si="22"/>
        <v/>
      </c>
      <c r="AY32" s="154"/>
      <c r="AZ32" s="86" t="str">
        <f t="shared" ca="1" si="23"/>
        <v/>
      </c>
      <c r="BA32" s="114" t="str">
        <f t="shared" ca="1" si="24"/>
        <v/>
      </c>
      <c r="BB32" s="115" t="str">
        <f t="shared" ca="1" si="25"/>
        <v/>
      </c>
      <c r="BC32" s="116" t="str">
        <f t="shared" ca="1" si="26"/>
        <v/>
      </c>
      <c r="BE32" s="28" t="str">
        <f t="shared" ca="1" si="27"/>
        <v/>
      </c>
    </row>
    <row r="33" spans="1:57" s="27" customFormat="1" ht="14.1" customHeight="1" x14ac:dyDescent="0.25">
      <c r="A33" s="75" t="str">
        <f t="shared" ca="1" si="7"/>
        <v/>
      </c>
      <c r="B33" s="117"/>
      <c r="C33" s="117" t="s">
        <v>36</v>
      </c>
      <c r="D33" s="117" t="s">
        <v>36</v>
      </c>
      <c r="E33" s="117" t="s">
        <v>215</v>
      </c>
      <c r="F33" s="117"/>
      <c r="G33" s="117"/>
      <c r="H33" s="117"/>
      <c r="I33" s="117"/>
      <c r="J33" s="117"/>
      <c r="L33" s="118" t="s">
        <v>216</v>
      </c>
      <c r="M33" s="119">
        <f>SUM(M34:M35)</f>
        <v>0</v>
      </c>
      <c r="N33" s="119"/>
      <c r="X33" s="190"/>
      <c r="Y33" s="89"/>
      <c r="AA33" s="152"/>
      <c r="AB33" s="153"/>
      <c r="AC33" s="89"/>
      <c r="AD33" s="27">
        <v>-1</v>
      </c>
      <c r="AE33" s="89"/>
      <c r="AG33" s="89"/>
      <c r="AI33" s="190">
        <f t="shared" si="8"/>
        <v>3</v>
      </c>
      <c r="AJ33" s="27">
        <f>IF($AI34&gt;$AI33, IFERROR(MATCH($AI33, $AI34:$AI$100, 0)-1, ROW($AJ$100)-ROW()), "")</f>
        <v>11</v>
      </c>
      <c r="AK33" s="89">
        <f t="shared" ca="1" si="9"/>
        <v>0</v>
      </c>
      <c r="AL33" s="27" t="str">
        <f t="shared" ca="1" si="10"/>
        <v/>
      </c>
      <c r="AM33" s="84">
        <f t="shared" ca="1" si="11"/>
        <v>0</v>
      </c>
      <c r="AN33" s="27" t="str">
        <f t="shared" ca="1" si="12"/>
        <v/>
      </c>
      <c r="AO33" s="80" t="str">
        <f t="shared" ca="1" si="13"/>
        <v/>
      </c>
      <c r="AP33" s="30" t="str">
        <f t="shared" si="14"/>
        <v/>
      </c>
      <c r="AQ33" s="82" t="str">
        <f t="shared" ca="1" si="15"/>
        <v/>
      </c>
      <c r="AR33" s="30" t="str">
        <f t="shared" si="16"/>
        <v/>
      </c>
      <c r="AS33" s="84" t="str">
        <f t="shared" ca="1" si="17"/>
        <v/>
      </c>
      <c r="AT33" s="27" t="str">
        <f t="shared" ca="1" si="18"/>
        <v/>
      </c>
      <c r="AU33" s="84" t="str">
        <f t="shared" si="19"/>
        <v/>
      </c>
      <c r="AV33" s="27" t="str">
        <f t="shared" si="20"/>
        <v/>
      </c>
      <c r="AW33" s="84" t="str">
        <f t="shared" si="21"/>
        <v/>
      </c>
      <c r="AX33" s="27" t="str">
        <f t="shared" si="22"/>
        <v/>
      </c>
      <c r="AY33" s="154"/>
      <c r="AZ33" s="86" t="str">
        <f t="shared" ca="1" si="23"/>
        <v/>
      </c>
      <c r="BA33" s="114" t="str">
        <f t="shared" ca="1" si="24"/>
        <v/>
      </c>
      <c r="BB33" s="115" t="str">
        <f t="shared" ca="1" si="25"/>
        <v/>
      </c>
      <c r="BC33" s="116" t="str">
        <f t="shared" ca="1" si="26"/>
        <v/>
      </c>
      <c r="BE33" s="28" t="str">
        <f t="shared" ca="1" si="27"/>
        <v/>
      </c>
    </row>
    <row r="34" spans="1:57" s="27" customFormat="1" ht="14.1" customHeight="1" x14ac:dyDescent="0.25">
      <c r="A34" s="75" t="str">
        <f t="shared" ca="1" si="7"/>
        <v/>
      </c>
      <c r="B34" s="117"/>
      <c r="C34" s="117" t="s">
        <v>36</v>
      </c>
      <c r="D34" s="117" t="s">
        <v>36</v>
      </c>
      <c r="E34" s="117" t="s">
        <v>36</v>
      </c>
      <c r="F34" s="117" t="s">
        <v>209</v>
      </c>
      <c r="G34" s="117"/>
      <c r="H34" s="117"/>
      <c r="I34" s="117"/>
      <c r="J34" s="117"/>
      <c r="L34" s="118">
        <v>40</v>
      </c>
      <c r="M34" s="119"/>
      <c r="N34" s="119"/>
      <c r="X34" s="190"/>
      <c r="Y34" s="89"/>
      <c r="AA34" s="152"/>
      <c r="AB34" s="153"/>
      <c r="AC34" s="89"/>
      <c r="AD34" s="27">
        <v>-1</v>
      </c>
      <c r="AE34" s="89"/>
      <c r="AG34" s="89"/>
      <c r="AI34" s="190">
        <f t="shared" si="8"/>
        <v>4</v>
      </c>
      <c r="AJ34" s="27" t="str">
        <f>IF($AI35&gt;$AI34, IFERROR(MATCH($AI34, $AI35:$AI$100, 0)-1, ROW($AJ$100)-ROW()), "")</f>
        <v/>
      </c>
      <c r="AK34" s="89">
        <f t="shared" ca="1" si="9"/>
        <v>0</v>
      </c>
      <c r="AL34" s="27" t="str">
        <f t="shared" ca="1" si="10"/>
        <v/>
      </c>
      <c r="AM34" s="84">
        <f t="shared" ca="1" si="11"/>
        <v>0</v>
      </c>
      <c r="AN34" s="27" t="str">
        <f t="shared" ca="1" si="12"/>
        <v/>
      </c>
      <c r="AO34" s="80" t="str">
        <f t="shared" ca="1" si="13"/>
        <v/>
      </c>
      <c r="AP34" s="30" t="str">
        <f t="shared" si="14"/>
        <v/>
      </c>
      <c r="AQ34" s="82" t="str">
        <f t="shared" ca="1" si="15"/>
        <v/>
      </c>
      <c r="AR34" s="30" t="str">
        <f t="shared" si="16"/>
        <v/>
      </c>
      <c r="AS34" s="84" t="str">
        <f t="shared" ca="1" si="17"/>
        <v/>
      </c>
      <c r="AT34" s="27" t="str">
        <f t="shared" ca="1" si="18"/>
        <v/>
      </c>
      <c r="AU34" s="84" t="str">
        <f t="shared" si="19"/>
        <v/>
      </c>
      <c r="AV34" s="27" t="str">
        <f t="shared" si="20"/>
        <v/>
      </c>
      <c r="AW34" s="84" t="str">
        <f t="shared" si="21"/>
        <v/>
      </c>
      <c r="AX34" s="27" t="str">
        <f t="shared" si="22"/>
        <v/>
      </c>
      <c r="AY34" s="154"/>
      <c r="AZ34" s="86" t="str">
        <f t="shared" ca="1" si="23"/>
        <v/>
      </c>
      <c r="BA34" s="114" t="str">
        <f t="shared" ca="1" si="24"/>
        <v/>
      </c>
      <c r="BB34" s="115" t="str">
        <f t="shared" ca="1" si="25"/>
        <v/>
      </c>
      <c r="BC34" s="116" t="str">
        <f t="shared" ca="1" si="26"/>
        <v/>
      </c>
      <c r="BE34" s="28" t="str">
        <f t="shared" ca="1" si="27"/>
        <v/>
      </c>
    </row>
    <row r="35" spans="1:57" s="27" customFormat="1" ht="14.1" customHeight="1" x14ac:dyDescent="0.25">
      <c r="A35" s="75" t="str">
        <f t="shared" ca="1" si="7"/>
        <v/>
      </c>
      <c r="B35" s="117"/>
      <c r="C35" s="27" t="s">
        <v>36</v>
      </c>
      <c r="D35" s="27" t="s">
        <v>36</v>
      </c>
      <c r="E35" s="27" t="s">
        <v>36</v>
      </c>
      <c r="F35" s="27" t="s">
        <v>210</v>
      </c>
      <c r="L35" s="118">
        <v>41</v>
      </c>
      <c r="M35" s="119">
        <f>SUM(M36:M44)</f>
        <v>0</v>
      </c>
      <c r="N35" s="119"/>
      <c r="X35" s="190"/>
      <c r="Y35" s="89"/>
      <c r="AA35" s="152"/>
      <c r="AB35" s="153"/>
      <c r="AC35" s="89"/>
      <c r="AD35" s="27">
        <v>-1</v>
      </c>
      <c r="AE35" s="89"/>
      <c r="AG35" s="89"/>
      <c r="AI35" s="190">
        <f t="shared" si="8"/>
        <v>4</v>
      </c>
      <c r="AJ35" s="27">
        <f>IF($AI36&gt;$AI35, IFERROR(MATCH($AI35, $AI36:$AI$100, 0)-1, ROW($AJ$100)-ROW()), "")</f>
        <v>17</v>
      </c>
      <c r="AK35" s="89">
        <f t="shared" ca="1" si="9"/>
        <v>0</v>
      </c>
      <c r="AL35" s="27" t="str">
        <f t="shared" ca="1" si="10"/>
        <v/>
      </c>
      <c r="AM35" s="84">
        <f t="shared" ca="1" si="11"/>
        <v>0</v>
      </c>
      <c r="AN35" s="27" t="str">
        <f t="shared" ca="1" si="12"/>
        <v/>
      </c>
      <c r="AO35" s="80" t="str">
        <f t="shared" ca="1" si="13"/>
        <v/>
      </c>
      <c r="AP35" s="30" t="str">
        <f t="shared" si="14"/>
        <v/>
      </c>
      <c r="AQ35" s="82" t="str">
        <f t="shared" ca="1" si="15"/>
        <v/>
      </c>
      <c r="AR35" s="30" t="str">
        <f t="shared" si="16"/>
        <v/>
      </c>
      <c r="AS35" s="84" t="str">
        <f t="shared" ca="1" si="17"/>
        <v/>
      </c>
      <c r="AT35" s="27" t="str">
        <f t="shared" ca="1" si="18"/>
        <v/>
      </c>
      <c r="AU35" s="84" t="str">
        <f t="shared" si="19"/>
        <v/>
      </c>
      <c r="AV35" s="27" t="str">
        <f t="shared" si="20"/>
        <v/>
      </c>
      <c r="AW35" s="84" t="str">
        <f t="shared" si="21"/>
        <v/>
      </c>
      <c r="AX35" s="27" t="str">
        <f t="shared" si="22"/>
        <v/>
      </c>
      <c r="AY35" s="154"/>
      <c r="AZ35" s="86" t="str">
        <f t="shared" ca="1" si="23"/>
        <v/>
      </c>
      <c r="BA35" s="114" t="str">
        <f t="shared" ca="1" si="24"/>
        <v/>
      </c>
      <c r="BB35" s="115" t="str">
        <f t="shared" ca="1" si="25"/>
        <v/>
      </c>
      <c r="BC35" s="116" t="str">
        <f t="shared" ca="1" si="26"/>
        <v/>
      </c>
      <c r="BE35" s="28" t="str">
        <f t="shared" ca="1" si="27"/>
        <v/>
      </c>
    </row>
    <row r="36" spans="1:57" s="27" customFormat="1" ht="14.1" customHeight="1" x14ac:dyDescent="0.25">
      <c r="A36" s="75" t="str">
        <f t="shared" ca="1" si="7"/>
        <v/>
      </c>
      <c r="B36" s="117"/>
      <c r="C36" s="117"/>
      <c r="G36" s="27" t="s">
        <v>628</v>
      </c>
      <c r="L36" s="118">
        <v>411</v>
      </c>
      <c r="M36" s="270"/>
      <c r="N36" s="119"/>
      <c r="X36" s="190"/>
      <c r="Y36" s="89"/>
      <c r="AA36" s="152"/>
      <c r="AB36" s="153"/>
      <c r="AC36" s="89"/>
      <c r="AD36" s="27">
        <v>-1</v>
      </c>
      <c r="AE36" s="89"/>
      <c r="AG36" s="89"/>
      <c r="AI36" s="190">
        <f t="shared" si="8"/>
        <v>5</v>
      </c>
      <c r="AJ36" s="27" t="str">
        <f>IF($AI37&gt;$AI36, IFERROR(MATCH($AI36, $AI37:$AI$100, 0)-1, ROW($AJ$100)-ROW()), "")</f>
        <v/>
      </c>
      <c r="AK36" s="89">
        <f t="shared" ca="1" si="9"/>
        <v>0</v>
      </c>
      <c r="AL36" s="27" t="str">
        <f t="shared" ca="1" si="10"/>
        <v/>
      </c>
      <c r="AM36" s="84">
        <f t="shared" ca="1" si="11"/>
        <v>0</v>
      </c>
      <c r="AN36" s="27" t="str">
        <f t="shared" ca="1" si="12"/>
        <v/>
      </c>
      <c r="AO36" s="80" t="str">
        <f t="shared" ca="1" si="13"/>
        <v/>
      </c>
      <c r="AP36" s="30" t="str">
        <f t="shared" si="14"/>
        <v/>
      </c>
      <c r="AQ36" s="82" t="str">
        <f t="shared" ca="1" si="15"/>
        <v/>
      </c>
      <c r="AR36" s="30" t="str">
        <f t="shared" si="16"/>
        <v/>
      </c>
      <c r="AS36" s="84" t="str">
        <f t="shared" ca="1" si="17"/>
        <v/>
      </c>
      <c r="AT36" s="27" t="str">
        <f t="shared" ca="1" si="18"/>
        <v/>
      </c>
      <c r="AU36" s="84" t="str">
        <f t="shared" si="19"/>
        <v/>
      </c>
      <c r="AV36" s="27" t="str">
        <f t="shared" si="20"/>
        <v/>
      </c>
      <c r="AW36" s="84" t="str">
        <f t="shared" si="21"/>
        <v/>
      </c>
      <c r="AX36" s="27" t="str">
        <f t="shared" si="22"/>
        <v/>
      </c>
      <c r="AY36" s="154"/>
      <c r="AZ36" s="86" t="str">
        <f t="shared" ca="1" si="23"/>
        <v/>
      </c>
      <c r="BA36" s="114" t="str">
        <f t="shared" ca="1" si="24"/>
        <v/>
      </c>
      <c r="BB36" s="115" t="str">
        <f t="shared" ca="1" si="25"/>
        <v/>
      </c>
      <c r="BC36" s="116" t="str">
        <f t="shared" ca="1" si="26"/>
        <v/>
      </c>
      <c r="BE36" s="28" t="str">
        <f t="shared" ca="1" si="27"/>
        <v/>
      </c>
    </row>
    <row r="37" spans="1:57" s="27" customFormat="1" ht="14.1" customHeight="1" x14ac:dyDescent="0.25">
      <c r="A37" s="75" t="str">
        <f t="shared" ca="1" si="7"/>
        <v/>
      </c>
      <c r="B37" s="117"/>
      <c r="C37" s="117"/>
      <c r="D37" s="117"/>
      <c r="E37" s="117"/>
      <c r="F37" s="117"/>
      <c r="G37" s="117" t="s">
        <v>629</v>
      </c>
      <c r="H37" s="117"/>
      <c r="I37" s="117"/>
      <c r="J37" s="117"/>
      <c r="L37" s="118">
        <v>412</v>
      </c>
      <c r="M37" s="119"/>
      <c r="N37" s="119"/>
      <c r="X37" s="190"/>
      <c r="Y37" s="89"/>
      <c r="AA37" s="152"/>
      <c r="AB37" s="153"/>
      <c r="AC37" s="89"/>
      <c r="AD37" s="27">
        <v>-1</v>
      </c>
      <c r="AE37" s="89"/>
      <c r="AG37" s="89"/>
      <c r="AI37" s="190">
        <f t="shared" si="8"/>
        <v>5</v>
      </c>
      <c r="AJ37" s="27" t="str">
        <f>IF($AI38&gt;$AI37, IFERROR(MATCH($AI37, $AI38:$AI$100, 0)-1, ROW($AJ$100)-ROW()), "")</f>
        <v/>
      </c>
      <c r="AK37" s="89">
        <f t="shared" ca="1" si="9"/>
        <v>0</v>
      </c>
      <c r="AL37" s="27" t="str">
        <f t="shared" ca="1" si="10"/>
        <v/>
      </c>
      <c r="AM37" s="84">
        <f t="shared" ca="1" si="11"/>
        <v>0</v>
      </c>
      <c r="AN37" s="27" t="str">
        <f t="shared" ca="1" si="12"/>
        <v/>
      </c>
      <c r="AO37" s="80" t="str">
        <f t="shared" ca="1" si="13"/>
        <v/>
      </c>
      <c r="AP37" s="30" t="str">
        <f t="shared" si="14"/>
        <v/>
      </c>
      <c r="AQ37" s="82" t="str">
        <f t="shared" ca="1" si="15"/>
        <v/>
      </c>
      <c r="AR37" s="30" t="str">
        <f t="shared" si="16"/>
        <v/>
      </c>
      <c r="AS37" s="84" t="str">
        <f t="shared" ca="1" si="17"/>
        <v/>
      </c>
      <c r="AT37" s="27" t="str">
        <f t="shared" ca="1" si="18"/>
        <v/>
      </c>
      <c r="AU37" s="84" t="str">
        <f t="shared" si="19"/>
        <v/>
      </c>
      <c r="AV37" s="27" t="str">
        <f t="shared" si="20"/>
        <v/>
      </c>
      <c r="AW37" s="84" t="str">
        <f t="shared" si="21"/>
        <v/>
      </c>
      <c r="AX37" s="27" t="str">
        <f t="shared" si="22"/>
        <v/>
      </c>
      <c r="AY37" s="154"/>
      <c r="AZ37" s="86" t="str">
        <f t="shared" ca="1" si="23"/>
        <v/>
      </c>
      <c r="BA37" s="114" t="str">
        <f t="shared" ca="1" si="24"/>
        <v/>
      </c>
      <c r="BB37" s="115" t="str">
        <f t="shared" ca="1" si="25"/>
        <v/>
      </c>
      <c r="BC37" s="116" t="str">
        <f t="shared" ca="1" si="26"/>
        <v/>
      </c>
      <c r="BE37" s="28" t="str">
        <f t="shared" ca="1" si="27"/>
        <v/>
      </c>
    </row>
    <row r="38" spans="1:57" s="27" customFormat="1" ht="14.1" customHeight="1" x14ac:dyDescent="0.25">
      <c r="A38" s="75" t="str">
        <f t="shared" ca="1" si="7"/>
        <v/>
      </c>
      <c r="B38" s="117"/>
      <c r="C38" s="117"/>
      <c r="D38" s="117"/>
      <c r="E38" s="117"/>
      <c r="F38" s="117"/>
      <c r="G38" s="117" t="s">
        <v>630</v>
      </c>
      <c r="H38" s="117"/>
      <c r="I38" s="117"/>
      <c r="J38" s="117"/>
      <c r="L38" s="118">
        <v>413</v>
      </c>
      <c r="M38" s="119"/>
      <c r="N38" s="119"/>
      <c r="X38" s="190"/>
      <c r="Y38" s="89"/>
      <c r="AA38" s="152"/>
      <c r="AB38" s="153"/>
      <c r="AC38" s="89">
        <f>IF(M5&lt;&gt;0, IF(M38&lt;&gt;0, 0, 1), 0)</f>
        <v>0</v>
      </c>
      <c r="AD38" s="27">
        <v>-1</v>
      </c>
      <c r="AE38" s="89" t="str">
        <f>IF(M38&lt;&gt;"", IF(M38=0, "| Veld '"&amp;AE$4&amp;ROW()&amp;"': Dit bedrag moet groter dan 0 zijn.", ""), "")</f>
        <v/>
      </c>
      <c r="AG38" s="89"/>
      <c r="AI38" s="190">
        <f t="shared" si="8"/>
        <v>5</v>
      </c>
      <c r="AJ38" s="27" t="str">
        <f>IF($AI39&gt;$AI38, IFERROR(MATCH($AI38, $AI39:$AI$100, 0)-1, ROW($AJ$100)-ROW()), "")</f>
        <v/>
      </c>
      <c r="AK38" s="89">
        <f t="shared" ca="1" si="9"/>
        <v>0</v>
      </c>
      <c r="AL38" s="27" t="str">
        <f t="shared" ca="1" si="10"/>
        <v/>
      </c>
      <c r="AM38" s="84">
        <f t="shared" ca="1" si="11"/>
        <v>0</v>
      </c>
      <c r="AN38" s="27" t="str">
        <f t="shared" ca="1" si="12"/>
        <v/>
      </c>
      <c r="AO38" s="80" t="str">
        <f t="shared" ca="1" si="13"/>
        <v/>
      </c>
      <c r="AP38" s="30" t="str">
        <f t="shared" si="14"/>
        <v/>
      </c>
      <c r="AQ38" s="82" t="str">
        <f t="shared" ca="1" si="15"/>
        <v/>
      </c>
      <c r="AR38" s="30" t="str">
        <f t="shared" si="16"/>
        <v/>
      </c>
      <c r="AS38" s="84" t="str">
        <f t="shared" ca="1" si="17"/>
        <v/>
      </c>
      <c r="AT38" s="27" t="str">
        <f t="shared" ca="1" si="18"/>
        <v/>
      </c>
      <c r="AU38" s="84" t="str">
        <f t="shared" si="19"/>
        <v/>
      </c>
      <c r="AV38" s="27" t="str">
        <f t="shared" si="20"/>
        <v/>
      </c>
      <c r="AW38" s="84" t="str">
        <f t="shared" si="21"/>
        <v/>
      </c>
      <c r="AX38" s="27" t="str">
        <f t="shared" si="22"/>
        <v/>
      </c>
      <c r="AY38" s="154"/>
      <c r="AZ38" s="86" t="str">
        <f t="shared" ca="1" si="23"/>
        <v/>
      </c>
      <c r="BA38" s="114" t="str">
        <f t="shared" ca="1" si="24"/>
        <v/>
      </c>
      <c r="BB38" s="115" t="str">
        <f t="shared" ca="1" si="25"/>
        <v/>
      </c>
      <c r="BC38" s="116" t="str">
        <f t="shared" ca="1" si="26"/>
        <v/>
      </c>
      <c r="BE38" s="28" t="str">
        <f t="shared" ca="1" si="27"/>
        <v/>
      </c>
    </row>
    <row r="39" spans="1:57" s="27" customFormat="1" ht="14.1" customHeight="1" x14ac:dyDescent="0.25">
      <c r="A39" s="75" t="str">
        <f t="shared" ca="1" si="7"/>
        <v/>
      </c>
      <c r="B39" s="117"/>
      <c r="C39" s="117"/>
      <c r="D39" s="117"/>
      <c r="E39" s="117"/>
      <c r="F39" s="117"/>
      <c r="G39" s="117" t="s">
        <v>631</v>
      </c>
      <c r="H39" s="117"/>
      <c r="I39" s="117"/>
      <c r="J39" s="117"/>
      <c r="L39" s="118">
        <v>414</v>
      </c>
      <c r="M39" s="119"/>
      <c r="N39" s="119"/>
      <c r="X39" s="190"/>
      <c r="Y39" s="89"/>
      <c r="AA39" s="152"/>
      <c r="AB39" s="153"/>
      <c r="AC39" s="89"/>
      <c r="AD39" s="27">
        <v>-1</v>
      </c>
      <c r="AE39" s="89"/>
      <c r="AG39" s="89"/>
      <c r="AI39" s="190">
        <f t="shared" si="8"/>
        <v>5</v>
      </c>
      <c r="AJ39" s="27" t="str">
        <f>IF($AI40&gt;$AI39, IFERROR(MATCH($AI39, $AI40:$AI$100, 0)-1, ROW($AJ$100)-ROW()), "")</f>
        <v/>
      </c>
      <c r="AK39" s="89">
        <f t="shared" ca="1" si="9"/>
        <v>0</v>
      </c>
      <c r="AL39" s="27" t="str">
        <f t="shared" ca="1" si="10"/>
        <v/>
      </c>
      <c r="AM39" s="84">
        <f t="shared" ca="1" si="11"/>
        <v>0</v>
      </c>
      <c r="AN39" s="27" t="str">
        <f t="shared" ca="1" si="12"/>
        <v/>
      </c>
      <c r="AO39" s="80" t="str">
        <f t="shared" ca="1" si="13"/>
        <v/>
      </c>
      <c r="AP39" s="30" t="str">
        <f t="shared" si="14"/>
        <v/>
      </c>
      <c r="AQ39" s="82" t="str">
        <f t="shared" ca="1" si="15"/>
        <v/>
      </c>
      <c r="AR39" s="30" t="str">
        <f t="shared" si="16"/>
        <v/>
      </c>
      <c r="AS39" s="84" t="str">
        <f t="shared" ca="1" si="17"/>
        <v/>
      </c>
      <c r="AT39" s="27" t="str">
        <f t="shared" ca="1" si="18"/>
        <v/>
      </c>
      <c r="AU39" s="84" t="str">
        <f t="shared" si="19"/>
        <v/>
      </c>
      <c r="AV39" s="27" t="str">
        <f t="shared" si="20"/>
        <v/>
      </c>
      <c r="AW39" s="84" t="str">
        <f t="shared" si="21"/>
        <v/>
      </c>
      <c r="AX39" s="27" t="str">
        <f t="shared" si="22"/>
        <v/>
      </c>
      <c r="AY39" s="154"/>
      <c r="AZ39" s="86" t="str">
        <f t="shared" ca="1" si="23"/>
        <v/>
      </c>
      <c r="BA39" s="114" t="str">
        <f t="shared" ca="1" si="24"/>
        <v/>
      </c>
      <c r="BB39" s="115" t="str">
        <f t="shared" ca="1" si="25"/>
        <v/>
      </c>
      <c r="BC39" s="116" t="str">
        <f t="shared" ca="1" si="26"/>
        <v/>
      </c>
      <c r="BE39" s="28" t="str">
        <f t="shared" ca="1" si="27"/>
        <v/>
      </c>
    </row>
    <row r="40" spans="1:57" s="27" customFormat="1" ht="14.1" customHeight="1" x14ac:dyDescent="0.25">
      <c r="A40" s="75" t="str">
        <f t="shared" ca="1" si="7"/>
        <v/>
      </c>
      <c r="B40" s="117"/>
      <c r="C40" s="117"/>
      <c r="D40" s="117"/>
      <c r="E40" s="117"/>
      <c r="F40" s="117"/>
      <c r="G40" s="117" t="s">
        <v>632</v>
      </c>
      <c r="H40" s="117"/>
      <c r="I40" s="117"/>
      <c r="J40" s="117"/>
      <c r="L40" s="118">
        <v>415</v>
      </c>
      <c r="M40" s="119"/>
      <c r="N40" s="119"/>
      <c r="X40" s="190"/>
      <c r="Y40" s="89"/>
      <c r="AA40" s="152"/>
      <c r="AB40" s="153"/>
      <c r="AC40" s="89"/>
      <c r="AD40" s="27">
        <v>-1</v>
      </c>
      <c r="AE40" s="89"/>
      <c r="AG40" s="89"/>
      <c r="AI40" s="190">
        <f t="shared" si="8"/>
        <v>5</v>
      </c>
      <c r="AJ40" s="27" t="str">
        <f>IF($AI41&gt;$AI40, IFERROR(MATCH($AI40, $AI41:$AI$100, 0)-1, ROW($AJ$100)-ROW()), "")</f>
        <v/>
      </c>
      <c r="AK40" s="89">
        <f t="shared" ca="1" si="9"/>
        <v>0</v>
      </c>
      <c r="AL40" s="27" t="str">
        <f t="shared" ca="1" si="10"/>
        <v/>
      </c>
      <c r="AM40" s="84">
        <f t="shared" ca="1" si="11"/>
        <v>0</v>
      </c>
      <c r="AN40" s="27" t="str">
        <f t="shared" ca="1" si="12"/>
        <v/>
      </c>
      <c r="AO40" s="80" t="str">
        <f t="shared" ca="1" si="13"/>
        <v/>
      </c>
      <c r="AP40" s="30" t="str">
        <f t="shared" si="14"/>
        <v/>
      </c>
      <c r="AQ40" s="82" t="str">
        <f t="shared" ca="1" si="15"/>
        <v/>
      </c>
      <c r="AR40" s="30" t="str">
        <f t="shared" si="16"/>
        <v/>
      </c>
      <c r="AS40" s="84" t="str">
        <f t="shared" ca="1" si="17"/>
        <v/>
      </c>
      <c r="AT40" s="27" t="str">
        <f t="shared" ca="1" si="18"/>
        <v/>
      </c>
      <c r="AU40" s="84" t="str">
        <f t="shared" si="19"/>
        <v/>
      </c>
      <c r="AV40" s="27" t="str">
        <f t="shared" si="20"/>
        <v/>
      </c>
      <c r="AW40" s="84" t="str">
        <f t="shared" si="21"/>
        <v/>
      </c>
      <c r="AX40" s="27" t="str">
        <f t="shared" si="22"/>
        <v/>
      </c>
      <c r="AY40" s="154"/>
      <c r="AZ40" s="86" t="str">
        <f t="shared" ca="1" si="23"/>
        <v/>
      </c>
      <c r="BA40" s="114" t="str">
        <f t="shared" ca="1" si="24"/>
        <v/>
      </c>
      <c r="BB40" s="115" t="str">
        <f t="shared" ca="1" si="25"/>
        <v/>
      </c>
      <c r="BC40" s="116" t="str">
        <f t="shared" ca="1" si="26"/>
        <v/>
      </c>
      <c r="BE40" s="28" t="str">
        <f t="shared" ca="1" si="27"/>
        <v/>
      </c>
    </row>
    <row r="41" spans="1:57" s="27" customFormat="1" ht="14.1" customHeight="1" x14ac:dyDescent="0.25">
      <c r="A41" s="75" t="str">
        <f t="shared" ca="1" si="7"/>
        <v/>
      </c>
      <c r="B41" s="117"/>
      <c r="C41" s="117"/>
      <c r="D41" s="117"/>
      <c r="E41" s="117"/>
      <c r="F41" s="117"/>
      <c r="G41" s="117" t="s">
        <v>633</v>
      </c>
      <c r="H41" s="117"/>
      <c r="I41" s="117"/>
      <c r="J41" s="117"/>
      <c r="L41" s="118">
        <v>416</v>
      </c>
      <c r="M41" s="119"/>
      <c r="N41" s="119"/>
      <c r="X41" s="190"/>
      <c r="Y41" s="89"/>
      <c r="AA41" s="152"/>
      <c r="AB41" s="153"/>
      <c r="AC41" s="89"/>
      <c r="AD41" s="27">
        <v>-1</v>
      </c>
      <c r="AE41" s="89"/>
      <c r="AG41" s="89"/>
      <c r="AI41" s="190">
        <f t="shared" si="8"/>
        <v>5</v>
      </c>
      <c r="AJ41" s="27" t="str">
        <f>IF($AI42&gt;$AI41, IFERROR(MATCH($AI41, $AI42:$AI$100, 0)-1, ROW($AJ$100)-ROW()), "")</f>
        <v/>
      </c>
      <c r="AK41" s="89">
        <f t="shared" ca="1" si="9"/>
        <v>0</v>
      </c>
      <c r="AL41" s="27" t="str">
        <f t="shared" ca="1" si="10"/>
        <v/>
      </c>
      <c r="AM41" s="84">
        <f t="shared" ca="1" si="11"/>
        <v>0</v>
      </c>
      <c r="AN41" s="27" t="str">
        <f t="shared" ca="1" si="12"/>
        <v/>
      </c>
      <c r="AO41" s="80" t="str">
        <f t="shared" ca="1" si="13"/>
        <v/>
      </c>
      <c r="AP41" s="30" t="str">
        <f t="shared" si="14"/>
        <v/>
      </c>
      <c r="AQ41" s="82" t="str">
        <f t="shared" ca="1" si="15"/>
        <v/>
      </c>
      <c r="AR41" s="30" t="str">
        <f t="shared" si="16"/>
        <v/>
      </c>
      <c r="AS41" s="84" t="str">
        <f t="shared" ca="1" si="17"/>
        <v/>
      </c>
      <c r="AT41" s="27" t="str">
        <f t="shared" ca="1" si="18"/>
        <v/>
      </c>
      <c r="AU41" s="84" t="str">
        <f t="shared" si="19"/>
        <v/>
      </c>
      <c r="AV41" s="27" t="str">
        <f t="shared" si="20"/>
        <v/>
      </c>
      <c r="AW41" s="84" t="str">
        <f t="shared" si="21"/>
        <v/>
      </c>
      <c r="AX41" s="27" t="str">
        <f t="shared" si="22"/>
        <v/>
      </c>
      <c r="AY41" s="154"/>
      <c r="AZ41" s="86" t="str">
        <f t="shared" ca="1" si="23"/>
        <v/>
      </c>
      <c r="BA41" s="114" t="str">
        <f t="shared" ca="1" si="24"/>
        <v/>
      </c>
      <c r="BB41" s="115" t="str">
        <f t="shared" ca="1" si="25"/>
        <v/>
      </c>
      <c r="BC41" s="116" t="str">
        <f t="shared" ca="1" si="26"/>
        <v/>
      </c>
      <c r="BE41" s="28" t="str">
        <f t="shared" ca="1" si="27"/>
        <v/>
      </c>
    </row>
    <row r="42" spans="1:57" s="27" customFormat="1" ht="14.1" customHeight="1" x14ac:dyDescent="0.25">
      <c r="A42" s="75" t="str">
        <f t="shared" ca="1" si="7"/>
        <v/>
      </c>
      <c r="B42" s="117"/>
      <c r="C42" s="117"/>
      <c r="D42" s="117"/>
      <c r="E42" s="117"/>
      <c r="F42" s="117"/>
      <c r="G42" s="117" t="s">
        <v>634</v>
      </c>
      <c r="H42" s="117"/>
      <c r="I42" s="117"/>
      <c r="J42" s="117"/>
      <c r="L42" s="118">
        <v>417</v>
      </c>
      <c r="M42" s="119"/>
      <c r="N42" s="119"/>
      <c r="X42" s="190"/>
      <c r="Y42" s="89"/>
      <c r="AA42" s="152"/>
      <c r="AB42" s="153"/>
      <c r="AC42" s="89"/>
      <c r="AD42" s="27">
        <v>-1</v>
      </c>
      <c r="AE42" s="89"/>
      <c r="AG42" s="89"/>
      <c r="AI42" s="190">
        <f t="shared" si="8"/>
        <v>5</v>
      </c>
      <c r="AJ42" s="27" t="str">
        <f>IF($AI43&gt;$AI42, IFERROR(MATCH($AI42, $AI43:$AI$100, 0)-1, ROW($AJ$100)-ROW()), "")</f>
        <v/>
      </c>
      <c r="AK42" s="89">
        <f t="shared" ca="1" si="9"/>
        <v>0</v>
      </c>
      <c r="AL42" s="27" t="str">
        <f t="shared" ca="1" si="10"/>
        <v/>
      </c>
      <c r="AM42" s="84">
        <f t="shared" ca="1" si="11"/>
        <v>0</v>
      </c>
      <c r="AN42" s="27" t="str">
        <f t="shared" ca="1" si="12"/>
        <v/>
      </c>
      <c r="AO42" s="80" t="str">
        <f t="shared" ca="1" si="13"/>
        <v/>
      </c>
      <c r="AP42" s="30" t="str">
        <f t="shared" si="14"/>
        <v/>
      </c>
      <c r="AQ42" s="82" t="str">
        <f t="shared" ca="1" si="15"/>
        <v/>
      </c>
      <c r="AR42" s="30" t="str">
        <f t="shared" si="16"/>
        <v/>
      </c>
      <c r="AS42" s="84" t="str">
        <f t="shared" ca="1" si="17"/>
        <v/>
      </c>
      <c r="AT42" s="27" t="str">
        <f t="shared" ca="1" si="18"/>
        <v/>
      </c>
      <c r="AU42" s="84" t="str">
        <f t="shared" si="19"/>
        <v/>
      </c>
      <c r="AV42" s="27" t="str">
        <f t="shared" si="20"/>
        <v/>
      </c>
      <c r="AW42" s="84" t="str">
        <f t="shared" si="21"/>
        <v/>
      </c>
      <c r="AX42" s="27" t="str">
        <f t="shared" si="22"/>
        <v/>
      </c>
      <c r="AY42" s="154"/>
      <c r="AZ42" s="86" t="str">
        <f t="shared" ca="1" si="23"/>
        <v/>
      </c>
      <c r="BA42" s="114" t="str">
        <f t="shared" ca="1" si="24"/>
        <v/>
      </c>
      <c r="BB42" s="115" t="str">
        <f t="shared" ca="1" si="25"/>
        <v/>
      </c>
      <c r="BC42" s="116" t="str">
        <f t="shared" ca="1" si="26"/>
        <v/>
      </c>
      <c r="BE42" s="28" t="str">
        <f t="shared" ca="1" si="27"/>
        <v/>
      </c>
    </row>
    <row r="43" spans="1:57" s="27" customFormat="1" ht="14.1" customHeight="1" x14ac:dyDescent="0.25">
      <c r="A43" s="75" t="str">
        <f t="shared" ca="1" si="7"/>
        <v/>
      </c>
      <c r="B43" s="117"/>
      <c r="C43" s="117"/>
      <c r="D43" s="117"/>
      <c r="E43" s="117"/>
      <c r="F43" s="117"/>
      <c r="G43" s="117" t="s">
        <v>635</v>
      </c>
      <c r="H43" s="117"/>
      <c r="I43" s="117"/>
      <c r="J43" s="117"/>
      <c r="L43" s="118">
        <v>418</v>
      </c>
      <c r="M43" s="119"/>
      <c r="N43" s="119"/>
      <c r="X43" s="190"/>
      <c r="Y43" s="89"/>
      <c r="AA43" s="152"/>
      <c r="AB43" s="153"/>
      <c r="AC43" s="89"/>
      <c r="AD43" s="27">
        <v>-1</v>
      </c>
      <c r="AE43" s="89"/>
      <c r="AG43" s="89"/>
      <c r="AI43" s="190">
        <f t="shared" si="8"/>
        <v>5</v>
      </c>
      <c r="AJ43" s="27" t="str">
        <f>IF($AI44&gt;$AI43, IFERROR(MATCH($AI43, $AI44:$AI$100, 0)-1, ROW($AJ$100)-ROW()), "")</f>
        <v/>
      </c>
      <c r="AK43" s="89">
        <f t="shared" ca="1" si="9"/>
        <v>0</v>
      </c>
      <c r="AL43" s="27" t="str">
        <f t="shared" ca="1" si="10"/>
        <v/>
      </c>
      <c r="AM43" s="84">
        <f t="shared" ca="1" si="11"/>
        <v>0</v>
      </c>
      <c r="AN43" s="27" t="str">
        <f t="shared" ca="1" si="12"/>
        <v/>
      </c>
      <c r="AO43" s="80" t="str">
        <f t="shared" ca="1" si="13"/>
        <v/>
      </c>
      <c r="AP43" s="30" t="str">
        <f t="shared" si="14"/>
        <v/>
      </c>
      <c r="AQ43" s="82" t="str">
        <f t="shared" ca="1" si="15"/>
        <v/>
      </c>
      <c r="AR43" s="30" t="str">
        <f t="shared" si="16"/>
        <v/>
      </c>
      <c r="AS43" s="84" t="str">
        <f t="shared" ca="1" si="17"/>
        <v/>
      </c>
      <c r="AT43" s="27" t="str">
        <f t="shared" ca="1" si="18"/>
        <v/>
      </c>
      <c r="AU43" s="84" t="str">
        <f t="shared" si="19"/>
        <v/>
      </c>
      <c r="AV43" s="27" t="str">
        <f t="shared" si="20"/>
        <v/>
      </c>
      <c r="AW43" s="84" t="str">
        <f t="shared" si="21"/>
        <v/>
      </c>
      <c r="AX43" s="27" t="str">
        <f t="shared" si="22"/>
        <v/>
      </c>
      <c r="AY43" s="154"/>
      <c r="AZ43" s="86" t="str">
        <f t="shared" ca="1" si="23"/>
        <v/>
      </c>
      <c r="BA43" s="114" t="str">
        <f t="shared" ca="1" si="24"/>
        <v/>
      </c>
      <c r="BB43" s="115" t="str">
        <f t="shared" ca="1" si="25"/>
        <v/>
      </c>
      <c r="BC43" s="116" t="str">
        <f t="shared" ca="1" si="26"/>
        <v/>
      </c>
      <c r="BE43" s="28" t="str">
        <f t="shared" ca="1" si="27"/>
        <v/>
      </c>
    </row>
    <row r="44" spans="1:57" s="27" customFormat="1" ht="14.1" customHeight="1" x14ac:dyDescent="0.25">
      <c r="A44" s="75" t="str">
        <f t="shared" ca="1" si="7"/>
        <v/>
      </c>
      <c r="B44" s="117"/>
      <c r="C44" s="117"/>
      <c r="D44" s="117"/>
      <c r="E44" s="117"/>
      <c r="F44" s="117"/>
      <c r="G44" s="117" t="s">
        <v>636</v>
      </c>
      <c r="H44" s="117"/>
      <c r="I44" s="117"/>
      <c r="J44" s="117"/>
      <c r="L44" s="118">
        <v>419</v>
      </c>
      <c r="M44" s="119"/>
      <c r="N44" s="119"/>
      <c r="X44" s="190"/>
      <c r="Y44" s="89"/>
      <c r="Z44" s="27">
        <v>1</v>
      </c>
      <c r="AA44" s="152"/>
      <c r="AB44" s="153"/>
      <c r="AC44" s="89"/>
      <c r="AD44" s="27">
        <v>-1</v>
      </c>
      <c r="AE44" s="89"/>
      <c r="AG44" s="89"/>
      <c r="AI44" s="190">
        <f t="shared" si="8"/>
        <v>5</v>
      </c>
      <c r="AJ44" s="27" t="str">
        <f>IF($AI45&gt;$AI44, IFERROR(MATCH($AI44, $AI45:$AI$100, 0)-1, ROW($AJ$100)-ROW()), "")</f>
        <v/>
      </c>
      <c r="AK44" s="89">
        <f t="shared" ca="1" si="9"/>
        <v>0</v>
      </c>
      <c r="AL44" s="27" t="str">
        <f t="shared" ca="1" si="10"/>
        <v/>
      </c>
      <c r="AM44" s="84">
        <f t="shared" ca="1" si="11"/>
        <v>0</v>
      </c>
      <c r="AN44" s="27" t="str">
        <f t="shared" ca="1" si="12"/>
        <v/>
      </c>
      <c r="AO44" s="80" t="str">
        <f t="shared" ca="1" si="13"/>
        <v/>
      </c>
      <c r="AP44" s="30" t="str">
        <f t="shared" si="14"/>
        <v/>
      </c>
      <c r="AQ44" s="82" t="str">
        <f t="shared" ca="1" si="15"/>
        <v/>
      </c>
      <c r="AR44" s="30" t="str">
        <f t="shared" si="16"/>
        <v/>
      </c>
      <c r="AS44" s="84" t="str">
        <f t="shared" ca="1" si="17"/>
        <v/>
      </c>
      <c r="AT44" s="27" t="str">
        <f t="shared" ca="1" si="18"/>
        <v/>
      </c>
      <c r="AU44" s="84" t="str">
        <f t="shared" si="19"/>
        <v/>
      </c>
      <c r="AV44" s="27" t="str">
        <f t="shared" si="20"/>
        <v/>
      </c>
      <c r="AW44" s="84" t="str">
        <f t="shared" si="21"/>
        <v/>
      </c>
      <c r="AX44" s="27" t="str">
        <f t="shared" si="22"/>
        <v/>
      </c>
      <c r="AY44" s="154"/>
      <c r="AZ44" s="86" t="str">
        <f t="shared" ca="1" si="23"/>
        <v/>
      </c>
      <c r="BA44" s="114" t="str">
        <f t="shared" ca="1" si="24"/>
        <v/>
      </c>
      <c r="BB44" s="115" t="str">
        <f t="shared" ca="1" si="25"/>
        <v/>
      </c>
      <c r="BC44" s="116" t="str">
        <f t="shared" ca="1" si="26"/>
        <v/>
      </c>
      <c r="BE44" s="28" t="str">
        <f t="shared" ca="1" si="27"/>
        <v/>
      </c>
    </row>
    <row r="45" spans="1:57" s="27" customFormat="1" ht="14.1" customHeight="1" x14ac:dyDescent="0.25">
      <c r="A45" s="75" t="str">
        <f t="shared" ca="1" si="7"/>
        <v/>
      </c>
      <c r="B45" s="117"/>
      <c r="C45" s="117" t="s">
        <v>36</v>
      </c>
      <c r="D45" s="117" t="s">
        <v>36</v>
      </c>
      <c r="E45" s="117" t="s">
        <v>217</v>
      </c>
      <c r="F45" s="117"/>
      <c r="G45" s="117"/>
      <c r="H45" s="117"/>
      <c r="I45" s="117"/>
      <c r="J45" s="117"/>
      <c r="L45" s="118" t="s">
        <v>218</v>
      </c>
      <c r="M45" s="119"/>
      <c r="N45" s="119"/>
      <c r="X45" s="190"/>
      <c r="Y45" s="89"/>
      <c r="AA45" s="152"/>
      <c r="AB45" s="153"/>
      <c r="AC45" s="89"/>
      <c r="AD45" s="27">
        <v>-1</v>
      </c>
      <c r="AE45" s="89"/>
      <c r="AG45" s="89"/>
      <c r="AI45" s="190">
        <f t="shared" si="8"/>
        <v>3</v>
      </c>
      <c r="AJ45" s="27" t="str">
        <f>IF($AI46&gt;$AI45, IFERROR(MATCH($AI45, $AI46:$AI$100, 0)-1, ROW($AJ$100)-ROW()), "")</f>
        <v/>
      </c>
      <c r="AK45" s="89">
        <f t="shared" ca="1" si="9"/>
        <v>0</v>
      </c>
      <c r="AL45" s="27" t="str">
        <f t="shared" ca="1" si="10"/>
        <v/>
      </c>
      <c r="AM45" s="84">
        <f t="shared" ca="1" si="11"/>
        <v>0</v>
      </c>
      <c r="AN45" s="27" t="str">
        <f t="shared" ca="1" si="12"/>
        <v/>
      </c>
      <c r="AO45" s="80" t="str">
        <f t="shared" ca="1" si="13"/>
        <v/>
      </c>
      <c r="AP45" s="30" t="str">
        <f t="shared" si="14"/>
        <v/>
      </c>
      <c r="AQ45" s="82" t="str">
        <f t="shared" ca="1" si="15"/>
        <v/>
      </c>
      <c r="AR45" s="30" t="str">
        <f t="shared" si="16"/>
        <v/>
      </c>
      <c r="AS45" s="84" t="str">
        <f t="shared" ca="1" si="17"/>
        <v/>
      </c>
      <c r="AT45" s="27" t="str">
        <f t="shared" ca="1" si="18"/>
        <v/>
      </c>
      <c r="AU45" s="84" t="str">
        <f t="shared" si="19"/>
        <v/>
      </c>
      <c r="AV45" s="27" t="str">
        <f t="shared" si="20"/>
        <v/>
      </c>
      <c r="AW45" s="84" t="str">
        <f t="shared" si="21"/>
        <v/>
      </c>
      <c r="AX45" s="27" t="str">
        <f t="shared" si="22"/>
        <v/>
      </c>
      <c r="AY45" s="154"/>
      <c r="AZ45" s="86" t="str">
        <f t="shared" ca="1" si="23"/>
        <v/>
      </c>
      <c r="BA45" s="114" t="str">
        <f t="shared" ca="1" si="24"/>
        <v/>
      </c>
      <c r="BB45" s="115" t="str">
        <f t="shared" ca="1" si="25"/>
        <v/>
      </c>
      <c r="BC45" s="116" t="str">
        <f t="shared" ca="1" si="26"/>
        <v/>
      </c>
      <c r="BE45" s="28" t="str">
        <f t="shared" ca="1" si="27"/>
        <v/>
      </c>
    </row>
    <row r="46" spans="1:57" s="27" customFormat="1" ht="14.1" customHeight="1" x14ac:dyDescent="0.25">
      <c r="A46" s="75" t="str">
        <f t="shared" ca="1" si="7"/>
        <v/>
      </c>
      <c r="B46" s="117"/>
      <c r="C46" s="117" t="s">
        <v>36</v>
      </c>
      <c r="D46" s="117" t="s">
        <v>36</v>
      </c>
      <c r="E46" s="117" t="s">
        <v>219</v>
      </c>
      <c r="F46" s="117"/>
      <c r="G46" s="117"/>
      <c r="H46" s="117"/>
      <c r="I46" s="117"/>
      <c r="J46" s="117"/>
      <c r="L46" s="118" t="s">
        <v>220</v>
      </c>
      <c r="M46" s="119"/>
      <c r="N46" s="119"/>
      <c r="X46" s="190"/>
      <c r="Y46" s="89"/>
      <c r="AA46" s="152"/>
      <c r="AB46" s="153"/>
      <c r="AC46" s="89"/>
      <c r="AD46" s="27">
        <v>-1</v>
      </c>
      <c r="AE46" s="89"/>
      <c r="AG46" s="89"/>
      <c r="AI46" s="190">
        <f t="shared" si="8"/>
        <v>3</v>
      </c>
      <c r="AJ46" s="27" t="str">
        <f>IF($AI47&gt;$AI46, IFERROR(MATCH($AI46, $AI47:$AI$100, 0)-1, ROW($AJ$100)-ROW()), "")</f>
        <v/>
      </c>
      <c r="AK46" s="89">
        <f t="shared" ca="1" si="9"/>
        <v>0</v>
      </c>
      <c r="AL46" s="27" t="str">
        <f t="shared" ca="1" si="10"/>
        <v/>
      </c>
      <c r="AM46" s="84">
        <f t="shared" ca="1" si="11"/>
        <v>0</v>
      </c>
      <c r="AN46" s="27" t="str">
        <f t="shared" ca="1" si="12"/>
        <v/>
      </c>
      <c r="AO46" s="80" t="str">
        <f t="shared" ca="1" si="13"/>
        <v/>
      </c>
      <c r="AP46" s="30" t="str">
        <f t="shared" si="14"/>
        <v/>
      </c>
      <c r="AQ46" s="82" t="str">
        <f t="shared" ca="1" si="15"/>
        <v/>
      </c>
      <c r="AR46" s="30" t="str">
        <f t="shared" si="16"/>
        <v/>
      </c>
      <c r="AS46" s="84" t="str">
        <f t="shared" ca="1" si="17"/>
        <v/>
      </c>
      <c r="AT46" s="27" t="str">
        <f t="shared" ca="1" si="18"/>
        <v/>
      </c>
      <c r="AU46" s="84" t="str">
        <f t="shared" si="19"/>
        <v/>
      </c>
      <c r="AV46" s="27" t="str">
        <f t="shared" si="20"/>
        <v/>
      </c>
      <c r="AW46" s="84" t="str">
        <f t="shared" si="21"/>
        <v/>
      </c>
      <c r="AX46" s="27" t="str">
        <f t="shared" si="22"/>
        <v/>
      </c>
      <c r="AY46" s="154"/>
      <c r="AZ46" s="86" t="str">
        <f t="shared" ca="1" si="23"/>
        <v/>
      </c>
      <c r="BA46" s="114" t="str">
        <f t="shared" ca="1" si="24"/>
        <v/>
      </c>
      <c r="BB46" s="115" t="str">
        <f t="shared" ca="1" si="25"/>
        <v/>
      </c>
      <c r="BC46" s="116" t="str">
        <f t="shared" ca="1" si="26"/>
        <v/>
      </c>
      <c r="BE46" s="28" t="str">
        <f t="shared" ca="1" si="27"/>
        <v/>
      </c>
    </row>
    <row r="47" spans="1:57" s="27" customFormat="1" ht="14.1" customHeight="1" x14ac:dyDescent="0.25">
      <c r="A47" s="75" t="str">
        <f t="shared" ca="1" si="7"/>
        <v/>
      </c>
      <c r="B47" s="117"/>
      <c r="C47" s="117" t="s">
        <v>36</v>
      </c>
      <c r="D47" s="117" t="s">
        <v>36</v>
      </c>
      <c r="E47" s="117" t="s">
        <v>221</v>
      </c>
      <c r="F47" s="117"/>
      <c r="G47" s="117"/>
      <c r="H47" s="117"/>
      <c r="I47" s="117"/>
      <c r="J47" s="117"/>
      <c r="L47" s="118" t="s">
        <v>222</v>
      </c>
      <c r="M47" s="119"/>
      <c r="N47" s="119"/>
      <c r="X47" s="190"/>
      <c r="Y47" s="89"/>
      <c r="AA47" s="152"/>
      <c r="AB47" s="153"/>
      <c r="AC47" s="89"/>
      <c r="AD47" s="27">
        <v>-1</v>
      </c>
      <c r="AE47" s="89"/>
      <c r="AG47" s="89"/>
      <c r="AI47" s="190">
        <f t="shared" si="8"/>
        <v>3</v>
      </c>
      <c r="AJ47" s="27" t="str">
        <f>IF($AI48&gt;$AI47, IFERROR(MATCH($AI47, $AI48:$AI$100, 0)-1, ROW($AJ$100)-ROW()), "")</f>
        <v/>
      </c>
      <c r="AK47" s="89">
        <f t="shared" ca="1" si="9"/>
        <v>0</v>
      </c>
      <c r="AL47" s="27" t="str">
        <f t="shared" ca="1" si="10"/>
        <v/>
      </c>
      <c r="AM47" s="84">
        <f t="shared" ca="1" si="11"/>
        <v>0</v>
      </c>
      <c r="AN47" s="27" t="str">
        <f t="shared" ca="1" si="12"/>
        <v/>
      </c>
      <c r="AO47" s="80" t="str">
        <f t="shared" ca="1" si="13"/>
        <v/>
      </c>
      <c r="AP47" s="30" t="str">
        <f t="shared" si="14"/>
        <v/>
      </c>
      <c r="AQ47" s="82" t="str">
        <f t="shared" ca="1" si="15"/>
        <v/>
      </c>
      <c r="AR47" s="30" t="str">
        <f t="shared" si="16"/>
        <v/>
      </c>
      <c r="AS47" s="84" t="str">
        <f t="shared" ca="1" si="17"/>
        <v/>
      </c>
      <c r="AT47" s="27" t="str">
        <f t="shared" ca="1" si="18"/>
        <v/>
      </c>
      <c r="AU47" s="84" t="str">
        <f t="shared" si="19"/>
        <v/>
      </c>
      <c r="AV47" s="27" t="str">
        <f t="shared" si="20"/>
        <v/>
      </c>
      <c r="AW47" s="84" t="str">
        <f t="shared" si="21"/>
        <v/>
      </c>
      <c r="AX47" s="27" t="str">
        <f t="shared" si="22"/>
        <v/>
      </c>
      <c r="AY47" s="154"/>
      <c r="AZ47" s="86" t="str">
        <f t="shared" ca="1" si="23"/>
        <v/>
      </c>
      <c r="BA47" s="114" t="str">
        <f t="shared" ca="1" si="24"/>
        <v/>
      </c>
      <c r="BB47" s="115" t="str">
        <f t="shared" ca="1" si="25"/>
        <v/>
      </c>
      <c r="BC47" s="116" t="str">
        <f t="shared" ca="1" si="26"/>
        <v/>
      </c>
      <c r="BE47" s="28" t="str">
        <f t="shared" ca="1" si="27"/>
        <v/>
      </c>
    </row>
    <row r="48" spans="1:57" s="27" customFormat="1" ht="14.1" customHeight="1" x14ac:dyDescent="0.25">
      <c r="A48" s="75" t="str">
        <f t="shared" ca="1" si="7"/>
        <v/>
      </c>
      <c r="B48" s="117"/>
      <c r="C48" s="117" t="s">
        <v>223</v>
      </c>
      <c r="D48" s="117"/>
      <c r="E48" s="117"/>
      <c r="F48" s="117"/>
      <c r="G48" s="117"/>
      <c r="H48" s="117"/>
      <c r="I48" s="117"/>
      <c r="J48" s="117"/>
      <c r="L48" s="118" t="s">
        <v>224</v>
      </c>
      <c r="M48" s="119">
        <f>SUM(M49,M59,M68)</f>
        <v>0</v>
      </c>
      <c r="N48" s="119"/>
      <c r="X48" s="190">
        <f>IF(AND(
IF(AC$3, M48&lt;&gt;0, TRUE),
IF(AD$3, N48&lt;&gt;0, TRUE)),
0, 1)</f>
        <v>1</v>
      </c>
      <c r="Y48" s="89"/>
      <c r="AA48" s="152"/>
      <c r="AB48" s="153"/>
      <c r="AC48" s="89"/>
      <c r="AD48" s="27">
        <v>-1</v>
      </c>
      <c r="AE48" s="89" t="str">
        <f>IF(AND(M5&lt;&gt;0, M48&lt;&gt;0), IF(ROUND(M5, 2)&lt;&gt;ROUND(M48, 2), "| Veld '"&amp;AE$4&amp;ROW()&amp;"': Activa niet gelijk aan passiva.  ", ""), "")</f>
        <v/>
      </c>
      <c r="AF48" s="27" t="str">
        <f>IF(AND(N5&lt;&gt;0, N48&lt;&gt;0), IF(ROUND(N5, 2)&lt;&gt;ROUND(N48, 2), "| Veld '"&amp;AF$4&amp;ROW()&amp;"': Activa niet gelijk aan passiva.  ", ""), "")</f>
        <v/>
      </c>
      <c r="AG48" s="89"/>
      <c r="AI48" s="190">
        <f t="shared" si="8"/>
        <v>1</v>
      </c>
      <c r="AJ48" s="27">
        <f>IF($AI49&gt;$AI48, IFERROR(MATCH($AI48, $AI49:$AI$100, 0)-1, ROW($AJ$100)-ROW()), "")</f>
        <v>52</v>
      </c>
      <c r="AK48" s="89">
        <f t="shared" ca="1" si="9"/>
        <v>0</v>
      </c>
      <c r="AL48" s="27" t="str">
        <f t="shared" ca="1" si="10"/>
        <v/>
      </c>
      <c r="AM48" s="84">
        <f t="shared" ca="1" si="11"/>
        <v>0</v>
      </c>
      <c r="AN48" s="27" t="str">
        <f t="shared" ca="1" si="12"/>
        <v/>
      </c>
      <c r="AO48" s="80" t="str">
        <f t="shared" ca="1" si="13"/>
        <v/>
      </c>
      <c r="AP48" s="30" t="str">
        <f t="shared" si="14"/>
        <v/>
      </c>
      <c r="AQ48" s="82" t="str">
        <f t="shared" ca="1" si="15"/>
        <v/>
      </c>
      <c r="AR48" s="30" t="str">
        <f t="shared" si="16"/>
        <v/>
      </c>
      <c r="AS48" s="84" t="str">
        <f t="shared" ca="1" si="17"/>
        <v/>
      </c>
      <c r="AT48" s="27" t="str">
        <f t="shared" ca="1" si="18"/>
        <v/>
      </c>
      <c r="AU48" s="84" t="str">
        <f t="shared" si="19"/>
        <v/>
      </c>
      <c r="AV48" s="27" t="str">
        <f t="shared" si="20"/>
        <v/>
      </c>
      <c r="AW48" s="84" t="str">
        <f t="shared" si="21"/>
        <v/>
      </c>
      <c r="AX48" s="27" t="str">
        <f t="shared" si="22"/>
        <v/>
      </c>
      <c r="AY48" s="154"/>
      <c r="AZ48" s="86" t="str">
        <f t="shared" ca="1" si="23"/>
        <v/>
      </c>
      <c r="BA48" s="114" t="str">
        <f t="shared" ca="1" si="24"/>
        <v/>
      </c>
      <c r="BB48" s="115" t="str">
        <f t="shared" ca="1" si="25"/>
        <v/>
      </c>
      <c r="BC48" s="116" t="str">
        <f t="shared" ca="1" si="26"/>
        <v/>
      </c>
      <c r="BE48" s="28" t="str">
        <f t="shared" ca="1" si="27"/>
        <v/>
      </c>
    </row>
    <row r="49" spans="1:57" s="27" customFormat="1" ht="14.1" customHeight="1" x14ac:dyDescent="0.25">
      <c r="A49" s="75" t="str">
        <f t="shared" ca="1" si="7"/>
        <v/>
      </c>
      <c r="B49" s="117"/>
      <c r="C49" s="117" t="s">
        <v>36</v>
      </c>
      <c r="D49" s="117" t="s">
        <v>225</v>
      </c>
      <c r="E49" s="117"/>
      <c r="F49" s="117"/>
      <c r="G49" s="117"/>
      <c r="H49" s="117"/>
      <c r="I49" s="117"/>
      <c r="J49" s="117"/>
      <c r="L49" s="118" t="s">
        <v>226</v>
      </c>
      <c r="M49" s="119">
        <f>SUM(M50:M52,M57:M58)</f>
        <v>0</v>
      </c>
      <c r="N49" s="119"/>
      <c r="X49" s="190"/>
      <c r="Y49" s="89">
        <v>1</v>
      </c>
      <c r="AA49" s="152"/>
      <c r="AB49" s="153"/>
      <c r="AC49" s="89"/>
      <c r="AD49" s="27">
        <v>-1</v>
      </c>
      <c r="AE49" s="89"/>
      <c r="AG49" s="89"/>
      <c r="AI49" s="190">
        <f t="shared" si="8"/>
        <v>2</v>
      </c>
      <c r="AJ49" s="27">
        <f>IF($AI50&gt;$AI49, IFERROR(MATCH($AI49, $AI50:$AI$100, 0)-1, ROW($AJ$100)-ROW()), "")</f>
        <v>9</v>
      </c>
      <c r="AK49" s="89">
        <f t="shared" ca="1" si="9"/>
        <v>0</v>
      </c>
      <c r="AL49" s="27" t="str">
        <f t="shared" ca="1" si="10"/>
        <v/>
      </c>
      <c r="AM49" s="84">
        <f t="shared" ca="1" si="11"/>
        <v>0</v>
      </c>
      <c r="AN49" s="27" t="str">
        <f t="shared" ca="1" si="12"/>
        <v/>
      </c>
      <c r="AO49" s="80" t="str">
        <f t="shared" ca="1" si="13"/>
        <v/>
      </c>
      <c r="AP49" s="30" t="str">
        <f t="shared" si="14"/>
        <v/>
      </c>
      <c r="AQ49" s="82" t="str">
        <f t="shared" ca="1" si="15"/>
        <v/>
      </c>
      <c r="AR49" s="30" t="str">
        <f t="shared" si="16"/>
        <v/>
      </c>
      <c r="AS49" s="84" t="str">
        <f t="shared" ca="1" si="17"/>
        <v/>
      </c>
      <c r="AT49" s="27" t="str">
        <f t="shared" ca="1" si="18"/>
        <v/>
      </c>
      <c r="AU49" s="84" t="str">
        <f t="shared" si="19"/>
        <v/>
      </c>
      <c r="AV49" s="27" t="str">
        <f t="shared" si="20"/>
        <v/>
      </c>
      <c r="AW49" s="84" t="str">
        <f t="shared" si="21"/>
        <v/>
      </c>
      <c r="AX49" s="27" t="str">
        <f t="shared" si="22"/>
        <v/>
      </c>
      <c r="AY49" s="154"/>
      <c r="AZ49" s="86" t="str">
        <f t="shared" ca="1" si="23"/>
        <v/>
      </c>
      <c r="BA49" s="114" t="str">
        <f t="shared" ca="1" si="24"/>
        <v/>
      </c>
      <c r="BB49" s="115" t="str">
        <f t="shared" ca="1" si="25"/>
        <v/>
      </c>
      <c r="BC49" s="116" t="str">
        <f t="shared" ca="1" si="26"/>
        <v/>
      </c>
      <c r="BE49" s="28" t="str">
        <f t="shared" ca="1" si="27"/>
        <v/>
      </c>
    </row>
    <row r="50" spans="1:57" s="27" customFormat="1" ht="14.1" customHeight="1" x14ac:dyDescent="0.25">
      <c r="A50" s="75" t="str">
        <f t="shared" ca="1" si="7"/>
        <v/>
      </c>
      <c r="B50" s="117"/>
      <c r="C50" s="117" t="s">
        <v>36</v>
      </c>
      <c r="D50" s="117" t="s">
        <v>36</v>
      </c>
      <c r="E50" s="117" t="s">
        <v>227</v>
      </c>
      <c r="F50" s="117"/>
      <c r="G50" s="117"/>
      <c r="H50" s="117"/>
      <c r="I50" s="117"/>
      <c r="J50" s="117"/>
      <c r="L50" s="118">
        <v>10</v>
      </c>
      <c r="M50" s="119"/>
      <c r="N50" s="119"/>
      <c r="X50" s="190"/>
      <c r="Y50" s="89"/>
      <c r="AA50" s="152"/>
      <c r="AB50" s="153"/>
      <c r="AC50" s="89"/>
      <c r="AD50" s="27">
        <v>-1</v>
      </c>
      <c r="AE50" s="89"/>
      <c r="AG50" s="89"/>
      <c r="AI50" s="190">
        <f t="shared" si="8"/>
        <v>3</v>
      </c>
      <c r="AJ50" s="27" t="str">
        <f>IF($AI51&gt;$AI50, IFERROR(MATCH($AI50, $AI51:$AI$100, 0)-1, ROW($AJ$100)-ROW()), "")</f>
        <v/>
      </c>
      <c r="AK50" s="89">
        <f t="shared" ca="1" si="9"/>
        <v>0</v>
      </c>
      <c r="AL50" s="27" t="str">
        <f t="shared" ca="1" si="10"/>
        <v/>
      </c>
      <c r="AM50" s="84">
        <f t="shared" ca="1" si="11"/>
        <v>0</v>
      </c>
      <c r="AN50" s="27" t="str">
        <f t="shared" ca="1" si="12"/>
        <v/>
      </c>
      <c r="AO50" s="80" t="str">
        <f t="shared" ca="1" si="13"/>
        <v/>
      </c>
      <c r="AP50" s="30" t="str">
        <f t="shared" si="14"/>
        <v/>
      </c>
      <c r="AQ50" s="82" t="str">
        <f t="shared" ca="1" si="15"/>
        <v/>
      </c>
      <c r="AR50" s="30" t="str">
        <f t="shared" si="16"/>
        <v/>
      </c>
      <c r="AS50" s="84" t="str">
        <f t="shared" ca="1" si="17"/>
        <v/>
      </c>
      <c r="AT50" s="27" t="str">
        <f t="shared" ca="1" si="18"/>
        <v/>
      </c>
      <c r="AU50" s="84" t="str">
        <f t="shared" si="19"/>
        <v/>
      </c>
      <c r="AV50" s="27" t="str">
        <f t="shared" si="20"/>
        <v/>
      </c>
      <c r="AW50" s="84" t="str">
        <f t="shared" si="21"/>
        <v/>
      </c>
      <c r="AX50" s="27" t="str">
        <f t="shared" si="22"/>
        <v/>
      </c>
      <c r="AY50" s="154"/>
      <c r="AZ50" s="86" t="str">
        <f t="shared" ca="1" si="23"/>
        <v/>
      </c>
      <c r="BA50" s="114" t="str">
        <f t="shared" ca="1" si="24"/>
        <v/>
      </c>
      <c r="BB50" s="115" t="str">
        <f t="shared" ca="1" si="25"/>
        <v/>
      </c>
      <c r="BC50" s="116" t="str">
        <f t="shared" ca="1" si="26"/>
        <v/>
      </c>
      <c r="BE50" s="28" t="str">
        <f t="shared" ca="1" si="27"/>
        <v/>
      </c>
    </row>
    <row r="51" spans="1:57" s="27" customFormat="1" ht="14.1" customHeight="1" x14ac:dyDescent="0.25">
      <c r="A51" s="75" t="str">
        <f t="shared" ca="1" si="7"/>
        <v/>
      </c>
      <c r="B51" s="117"/>
      <c r="C51" s="117" t="s">
        <v>36</v>
      </c>
      <c r="D51" s="117" t="s">
        <v>36</v>
      </c>
      <c r="E51" s="117" t="s">
        <v>228</v>
      </c>
      <c r="F51" s="117"/>
      <c r="G51" s="117"/>
      <c r="H51" s="117"/>
      <c r="I51" s="117"/>
      <c r="J51" s="117"/>
      <c r="L51" s="118">
        <v>12</v>
      </c>
      <c r="M51" s="119"/>
      <c r="N51" s="119"/>
      <c r="X51" s="190"/>
      <c r="Y51" s="89"/>
      <c r="AA51" s="152"/>
      <c r="AB51" s="153"/>
      <c r="AC51" s="89"/>
      <c r="AD51" s="27">
        <v>-1</v>
      </c>
      <c r="AE51" s="89"/>
      <c r="AG51" s="89"/>
      <c r="AI51" s="190">
        <f t="shared" si="8"/>
        <v>3</v>
      </c>
      <c r="AJ51" s="27" t="str">
        <f>IF($AI52&gt;$AI51, IFERROR(MATCH($AI51, $AI52:$AI$100, 0)-1, ROW($AJ$100)-ROW()), "")</f>
        <v/>
      </c>
      <c r="AK51" s="89">
        <f t="shared" ca="1" si="9"/>
        <v>0</v>
      </c>
      <c r="AL51" s="27" t="str">
        <f t="shared" ca="1" si="10"/>
        <v/>
      </c>
      <c r="AM51" s="84">
        <f t="shared" ca="1" si="11"/>
        <v>0</v>
      </c>
      <c r="AN51" s="27" t="str">
        <f t="shared" ca="1" si="12"/>
        <v/>
      </c>
      <c r="AO51" s="80" t="str">
        <f t="shared" ca="1" si="13"/>
        <v/>
      </c>
      <c r="AP51" s="30" t="str">
        <f t="shared" si="14"/>
        <v/>
      </c>
      <c r="AQ51" s="82" t="str">
        <f t="shared" ca="1" si="15"/>
        <v/>
      </c>
      <c r="AR51" s="30" t="str">
        <f t="shared" si="16"/>
        <v/>
      </c>
      <c r="AS51" s="84" t="str">
        <f t="shared" ca="1" si="17"/>
        <v/>
      </c>
      <c r="AT51" s="27" t="str">
        <f t="shared" ca="1" si="18"/>
        <v/>
      </c>
      <c r="AU51" s="84" t="str">
        <f t="shared" si="19"/>
        <v/>
      </c>
      <c r="AV51" s="27" t="str">
        <f t="shared" si="20"/>
        <v/>
      </c>
      <c r="AW51" s="84" t="str">
        <f t="shared" si="21"/>
        <v/>
      </c>
      <c r="AX51" s="27" t="str">
        <f t="shared" si="22"/>
        <v/>
      </c>
      <c r="AY51" s="154"/>
      <c r="AZ51" s="86" t="str">
        <f t="shared" ca="1" si="23"/>
        <v/>
      </c>
      <c r="BA51" s="114" t="str">
        <f t="shared" ca="1" si="24"/>
        <v/>
      </c>
      <c r="BB51" s="115" t="str">
        <f t="shared" ca="1" si="25"/>
        <v/>
      </c>
      <c r="BC51" s="116" t="str">
        <f t="shared" ca="1" si="26"/>
        <v/>
      </c>
      <c r="BE51" s="28" t="str">
        <f t="shared" ca="1" si="27"/>
        <v/>
      </c>
    </row>
    <row r="52" spans="1:57" s="27" customFormat="1" ht="14.1" customHeight="1" x14ac:dyDescent="0.25">
      <c r="A52" s="75" t="str">
        <f t="shared" ca="1" si="7"/>
        <v/>
      </c>
      <c r="B52" s="117"/>
      <c r="C52" s="117" t="s">
        <v>36</v>
      </c>
      <c r="D52" s="117" t="s">
        <v>36</v>
      </c>
      <c r="E52" s="117" t="s">
        <v>229</v>
      </c>
      <c r="F52" s="117"/>
      <c r="G52" s="117"/>
      <c r="H52" s="117"/>
      <c r="I52" s="117"/>
      <c r="J52" s="117"/>
      <c r="L52" s="118">
        <v>13</v>
      </c>
      <c r="M52" s="119">
        <f>SUM(M53:M56)</f>
        <v>0</v>
      </c>
      <c r="N52" s="119"/>
      <c r="X52" s="190"/>
      <c r="Y52" s="89"/>
      <c r="AA52" s="152"/>
      <c r="AB52" s="153"/>
      <c r="AC52" s="89"/>
      <c r="AD52" s="27">
        <v>-1</v>
      </c>
      <c r="AE52" s="89"/>
      <c r="AG52" s="89"/>
      <c r="AI52" s="190">
        <f t="shared" si="8"/>
        <v>3</v>
      </c>
      <c r="AJ52" s="27">
        <f>IF($AI53&gt;$AI52, IFERROR(MATCH($AI52, $AI53:$AI$100, 0)-1, ROW($AJ$100)-ROW()), "")</f>
        <v>4</v>
      </c>
      <c r="AK52" s="89">
        <f t="shared" ca="1" si="9"/>
        <v>0</v>
      </c>
      <c r="AL52" s="27" t="str">
        <f t="shared" ca="1" si="10"/>
        <v/>
      </c>
      <c r="AM52" s="84">
        <f t="shared" ca="1" si="11"/>
        <v>0</v>
      </c>
      <c r="AN52" s="27" t="str">
        <f t="shared" ca="1" si="12"/>
        <v/>
      </c>
      <c r="AO52" s="80" t="str">
        <f t="shared" ca="1" si="13"/>
        <v/>
      </c>
      <c r="AP52" s="30" t="str">
        <f t="shared" si="14"/>
        <v/>
      </c>
      <c r="AQ52" s="82" t="str">
        <f t="shared" ca="1" si="15"/>
        <v/>
      </c>
      <c r="AR52" s="30" t="str">
        <f t="shared" si="16"/>
        <v/>
      </c>
      <c r="AS52" s="84" t="str">
        <f t="shared" ca="1" si="17"/>
        <v/>
      </c>
      <c r="AT52" s="27" t="str">
        <f t="shared" ca="1" si="18"/>
        <v/>
      </c>
      <c r="AU52" s="84" t="str">
        <f t="shared" si="19"/>
        <v/>
      </c>
      <c r="AV52" s="27" t="str">
        <f t="shared" si="20"/>
        <v/>
      </c>
      <c r="AW52" s="84" t="str">
        <f t="shared" si="21"/>
        <v/>
      </c>
      <c r="AX52" s="27" t="str">
        <f t="shared" si="22"/>
        <v/>
      </c>
      <c r="AY52" s="154"/>
      <c r="AZ52" s="86" t="str">
        <f t="shared" ca="1" si="23"/>
        <v/>
      </c>
      <c r="BA52" s="114" t="str">
        <f t="shared" ca="1" si="24"/>
        <v/>
      </c>
      <c r="BB52" s="115" t="str">
        <f t="shared" ca="1" si="25"/>
        <v/>
      </c>
      <c r="BC52" s="116" t="str">
        <f t="shared" ca="1" si="26"/>
        <v/>
      </c>
      <c r="BE52" s="28" t="str">
        <f t="shared" ca="1" si="27"/>
        <v/>
      </c>
    </row>
    <row r="53" spans="1:57" s="27" customFormat="1" ht="14.1" customHeight="1" x14ac:dyDescent="0.25">
      <c r="A53" s="75" t="str">
        <f t="shared" ca="1" si="7"/>
        <v/>
      </c>
      <c r="B53" s="117"/>
      <c r="C53" s="117" t="s">
        <v>36</v>
      </c>
      <c r="D53" s="117" t="s">
        <v>36</v>
      </c>
      <c r="E53" s="117" t="s">
        <v>36</v>
      </c>
      <c r="F53" s="117" t="s">
        <v>230</v>
      </c>
      <c r="G53" s="117"/>
      <c r="H53" s="117"/>
      <c r="I53" s="117"/>
      <c r="J53" s="117"/>
      <c r="L53" s="118">
        <v>130</v>
      </c>
      <c r="M53" s="119"/>
      <c r="N53" s="119"/>
      <c r="X53" s="190"/>
      <c r="Y53" s="89"/>
      <c r="AA53" s="152"/>
      <c r="AB53" s="153"/>
      <c r="AC53" s="89"/>
      <c r="AD53" s="27">
        <v>-1</v>
      </c>
      <c r="AE53" s="89"/>
      <c r="AG53" s="89"/>
      <c r="AI53" s="190">
        <f t="shared" si="8"/>
        <v>4</v>
      </c>
      <c r="AJ53" s="27" t="str">
        <f>IF($AI54&gt;$AI53, IFERROR(MATCH($AI53, $AI54:$AI$100, 0)-1, ROW($AJ$100)-ROW()), "")</f>
        <v/>
      </c>
      <c r="AK53" s="89">
        <f t="shared" ca="1" si="9"/>
        <v>0</v>
      </c>
      <c r="AL53" s="27" t="str">
        <f t="shared" ca="1" si="10"/>
        <v/>
      </c>
      <c r="AM53" s="84">
        <f t="shared" ca="1" si="11"/>
        <v>0</v>
      </c>
      <c r="AN53" s="27" t="str">
        <f t="shared" ca="1" si="12"/>
        <v/>
      </c>
      <c r="AO53" s="80" t="str">
        <f t="shared" ca="1" si="13"/>
        <v/>
      </c>
      <c r="AP53" s="30" t="str">
        <f t="shared" si="14"/>
        <v/>
      </c>
      <c r="AQ53" s="82" t="str">
        <f t="shared" ca="1" si="15"/>
        <v/>
      </c>
      <c r="AR53" s="30" t="str">
        <f t="shared" si="16"/>
        <v/>
      </c>
      <c r="AS53" s="84" t="str">
        <f t="shared" ca="1" si="17"/>
        <v/>
      </c>
      <c r="AT53" s="27" t="str">
        <f t="shared" ca="1" si="18"/>
        <v/>
      </c>
      <c r="AU53" s="84" t="str">
        <f t="shared" si="19"/>
        <v/>
      </c>
      <c r="AV53" s="27" t="str">
        <f t="shared" si="20"/>
        <v/>
      </c>
      <c r="AW53" s="84" t="str">
        <f t="shared" si="21"/>
        <v/>
      </c>
      <c r="AX53" s="27" t="str">
        <f t="shared" si="22"/>
        <v/>
      </c>
      <c r="AY53" s="154"/>
      <c r="AZ53" s="86" t="str">
        <f t="shared" ca="1" si="23"/>
        <v/>
      </c>
      <c r="BA53" s="114" t="str">
        <f t="shared" ca="1" si="24"/>
        <v/>
      </c>
      <c r="BB53" s="115" t="str">
        <f t="shared" ca="1" si="25"/>
        <v/>
      </c>
      <c r="BC53" s="116" t="str">
        <f t="shared" ca="1" si="26"/>
        <v/>
      </c>
      <c r="BE53" s="28" t="str">
        <f t="shared" ca="1" si="27"/>
        <v/>
      </c>
    </row>
    <row r="54" spans="1:57" s="27" customFormat="1" ht="14.1" customHeight="1" x14ac:dyDescent="0.25">
      <c r="A54" s="75" t="str">
        <f t="shared" ca="1" si="7"/>
        <v/>
      </c>
      <c r="B54" s="117"/>
      <c r="C54" s="117" t="s">
        <v>36</v>
      </c>
      <c r="D54" s="117" t="s">
        <v>36</v>
      </c>
      <c r="E54" s="117" t="s">
        <v>36</v>
      </c>
      <c r="F54" s="117" t="s">
        <v>231</v>
      </c>
      <c r="G54" s="117"/>
      <c r="H54" s="117"/>
      <c r="I54" s="117"/>
      <c r="J54" s="117"/>
      <c r="L54" s="118">
        <v>131</v>
      </c>
      <c r="M54" s="119"/>
      <c r="N54" s="119"/>
      <c r="X54" s="190"/>
      <c r="Y54" s="89"/>
      <c r="AA54" s="152"/>
      <c r="AB54" s="153"/>
      <c r="AC54" s="89"/>
      <c r="AD54" s="27">
        <v>-1</v>
      </c>
      <c r="AE54" s="89"/>
      <c r="AG54" s="89"/>
      <c r="AI54" s="190">
        <f t="shared" si="8"/>
        <v>4</v>
      </c>
      <c r="AJ54" s="27" t="str">
        <f>IF($AI55&gt;$AI54, IFERROR(MATCH($AI54, $AI55:$AI$100, 0)-1, ROW($AJ$100)-ROW()), "")</f>
        <v/>
      </c>
      <c r="AK54" s="89">
        <f t="shared" ca="1" si="9"/>
        <v>0</v>
      </c>
      <c r="AL54" s="27" t="str">
        <f t="shared" ca="1" si="10"/>
        <v/>
      </c>
      <c r="AM54" s="84">
        <f t="shared" ca="1" si="11"/>
        <v>0</v>
      </c>
      <c r="AN54" s="27" t="str">
        <f t="shared" ca="1" si="12"/>
        <v/>
      </c>
      <c r="AO54" s="80" t="str">
        <f t="shared" ca="1" si="13"/>
        <v/>
      </c>
      <c r="AP54" s="30" t="str">
        <f t="shared" si="14"/>
        <v/>
      </c>
      <c r="AQ54" s="82" t="str">
        <f t="shared" ca="1" si="15"/>
        <v/>
      </c>
      <c r="AR54" s="30" t="str">
        <f t="shared" si="16"/>
        <v/>
      </c>
      <c r="AS54" s="84" t="str">
        <f t="shared" ca="1" si="17"/>
        <v/>
      </c>
      <c r="AT54" s="27" t="str">
        <f t="shared" ca="1" si="18"/>
        <v/>
      </c>
      <c r="AU54" s="84" t="str">
        <f t="shared" si="19"/>
        <v/>
      </c>
      <c r="AV54" s="27" t="str">
        <f t="shared" si="20"/>
        <v/>
      </c>
      <c r="AW54" s="84" t="str">
        <f t="shared" si="21"/>
        <v/>
      </c>
      <c r="AX54" s="27" t="str">
        <f t="shared" si="22"/>
        <v/>
      </c>
      <c r="AY54" s="154"/>
      <c r="AZ54" s="86" t="str">
        <f t="shared" ca="1" si="23"/>
        <v/>
      </c>
      <c r="BA54" s="114" t="str">
        <f t="shared" ca="1" si="24"/>
        <v/>
      </c>
      <c r="BB54" s="115" t="str">
        <f t="shared" ca="1" si="25"/>
        <v/>
      </c>
      <c r="BC54" s="116" t="str">
        <f t="shared" ca="1" si="26"/>
        <v/>
      </c>
      <c r="BE54" s="28" t="str">
        <f t="shared" ca="1" si="27"/>
        <v/>
      </c>
    </row>
    <row r="55" spans="1:57" s="27" customFormat="1" ht="14.1" customHeight="1" x14ac:dyDescent="0.25">
      <c r="A55" s="75" t="str">
        <f t="shared" ca="1" si="7"/>
        <v/>
      </c>
      <c r="B55" s="117"/>
      <c r="C55" s="117" t="s">
        <v>36</v>
      </c>
      <c r="D55" s="117" t="s">
        <v>36</v>
      </c>
      <c r="E55" s="117" t="s">
        <v>36</v>
      </c>
      <c r="F55" s="117" t="s">
        <v>232</v>
      </c>
      <c r="G55" s="117"/>
      <c r="H55" s="117"/>
      <c r="I55" s="117"/>
      <c r="J55" s="117"/>
      <c r="L55" s="118">
        <v>132</v>
      </c>
      <c r="M55" s="119"/>
      <c r="N55" s="119"/>
      <c r="X55" s="190"/>
      <c r="Y55" s="89"/>
      <c r="AA55" s="152"/>
      <c r="AB55" s="153"/>
      <c r="AC55" s="89"/>
      <c r="AD55" s="27">
        <v>-1</v>
      </c>
      <c r="AE55" s="89"/>
      <c r="AG55" s="89"/>
      <c r="AI55" s="190">
        <f t="shared" si="8"/>
        <v>4</v>
      </c>
      <c r="AJ55" s="27" t="str">
        <f>IF($AI56&gt;$AI55, IFERROR(MATCH($AI55, $AI56:$AI$100, 0)-1, ROW($AJ$100)-ROW()), "")</f>
        <v/>
      </c>
      <c r="AK55" s="89">
        <f t="shared" ca="1" si="9"/>
        <v>0</v>
      </c>
      <c r="AL55" s="27" t="str">
        <f t="shared" ca="1" si="10"/>
        <v/>
      </c>
      <c r="AM55" s="84">
        <f t="shared" ca="1" si="11"/>
        <v>0</v>
      </c>
      <c r="AN55" s="27" t="str">
        <f t="shared" ca="1" si="12"/>
        <v/>
      </c>
      <c r="AO55" s="80" t="str">
        <f t="shared" ca="1" si="13"/>
        <v/>
      </c>
      <c r="AP55" s="30" t="str">
        <f t="shared" si="14"/>
        <v/>
      </c>
      <c r="AQ55" s="82" t="str">
        <f t="shared" ca="1" si="15"/>
        <v/>
      </c>
      <c r="AR55" s="30" t="str">
        <f t="shared" si="16"/>
        <v/>
      </c>
      <c r="AS55" s="84" t="str">
        <f t="shared" ca="1" si="17"/>
        <v/>
      </c>
      <c r="AT55" s="27" t="str">
        <f t="shared" ca="1" si="18"/>
        <v/>
      </c>
      <c r="AU55" s="84" t="str">
        <f t="shared" si="19"/>
        <v/>
      </c>
      <c r="AV55" s="27" t="str">
        <f t="shared" si="20"/>
        <v/>
      </c>
      <c r="AW55" s="84" t="str">
        <f t="shared" si="21"/>
        <v/>
      </c>
      <c r="AX55" s="27" t="str">
        <f t="shared" si="22"/>
        <v/>
      </c>
      <c r="AY55" s="154"/>
      <c r="AZ55" s="86" t="str">
        <f t="shared" ca="1" si="23"/>
        <v/>
      </c>
      <c r="BA55" s="114" t="str">
        <f t="shared" ca="1" si="24"/>
        <v/>
      </c>
      <c r="BB55" s="115" t="str">
        <f t="shared" ca="1" si="25"/>
        <v/>
      </c>
      <c r="BC55" s="116" t="str">
        <f t="shared" ca="1" si="26"/>
        <v/>
      </c>
      <c r="BE55" s="28" t="str">
        <f t="shared" ca="1" si="27"/>
        <v/>
      </c>
    </row>
    <row r="56" spans="1:57" s="27" customFormat="1" ht="14.1" customHeight="1" x14ac:dyDescent="0.25">
      <c r="A56" s="75" t="str">
        <f t="shared" ca="1" si="7"/>
        <v/>
      </c>
      <c r="B56" s="117"/>
      <c r="C56" s="117" t="s">
        <v>36</v>
      </c>
      <c r="D56" s="117" t="s">
        <v>36</v>
      </c>
      <c r="E56" s="117" t="s">
        <v>36</v>
      </c>
      <c r="F56" s="117" t="s">
        <v>233</v>
      </c>
      <c r="G56" s="117"/>
      <c r="H56" s="117"/>
      <c r="I56" s="117"/>
      <c r="J56" s="117"/>
      <c r="L56" s="118">
        <v>139</v>
      </c>
      <c r="M56" s="119"/>
      <c r="N56" s="119"/>
      <c r="X56" s="190"/>
      <c r="Y56" s="89"/>
      <c r="AA56" s="152"/>
      <c r="AB56" s="153"/>
      <c r="AC56" s="89"/>
      <c r="AD56" s="27">
        <v>-1</v>
      </c>
      <c r="AE56" s="89"/>
      <c r="AG56" s="89"/>
      <c r="AI56" s="190">
        <f t="shared" si="8"/>
        <v>4</v>
      </c>
      <c r="AJ56" s="27" t="str">
        <f>IF($AI57&gt;$AI56, IFERROR(MATCH($AI56, $AI57:$AI$100, 0)-1, ROW($AJ$100)-ROW()), "")</f>
        <v/>
      </c>
      <c r="AK56" s="89">
        <f t="shared" ca="1" si="9"/>
        <v>0</v>
      </c>
      <c r="AL56" s="27" t="str">
        <f t="shared" ca="1" si="10"/>
        <v/>
      </c>
      <c r="AM56" s="84">
        <f t="shared" ca="1" si="11"/>
        <v>0</v>
      </c>
      <c r="AN56" s="27" t="str">
        <f t="shared" ca="1" si="12"/>
        <v/>
      </c>
      <c r="AO56" s="80" t="str">
        <f t="shared" ca="1" si="13"/>
        <v/>
      </c>
      <c r="AP56" s="30" t="str">
        <f t="shared" si="14"/>
        <v/>
      </c>
      <c r="AQ56" s="82" t="str">
        <f t="shared" ca="1" si="15"/>
        <v/>
      </c>
      <c r="AR56" s="30" t="str">
        <f t="shared" si="16"/>
        <v/>
      </c>
      <c r="AS56" s="84" t="str">
        <f t="shared" ca="1" si="17"/>
        <v/>
      </c>
      <c r="AT56" s="27" t="str">
        <f t="shared" ca="1" si="18"/>
        <v/>
      </c>
      <c r="AU56" s="84" t="str">
        <f t="shared" si="19"/>
        <v/>
      </c>
      <c r="AV56" s="27" t="str">
        <f t="shared" si="20"/>
        <v/>
      </c>
      <c r="AW56" s="84" t="str">
        <f t="shared" si="21"/>
        <v/>
      </c>
      <c r="AX56" s="27" t="str">
        <f t="shared" si="22"/>
        <v/>
      </c>
      <c r="AY56" s="154"/>
      <c r="AZ56" s="86" t="str">
        <f t="shared" ca="1" si="23"/>
        <v/>
      </c>
      <c r="BA56" s="114" t="str">
        <f t="shared" ca="1" si="24"/>
        <v/>
      </c>
      <c r="BB56" s="115" t="str">
        <f t="shared" ca="1" si="25"/>
        <v/>
      </c>
      <c r="BC56" s="116" t="str">
        <f t="shared" ca="1" si="26"/>
        <v/>
      </c>
      <c r="BE56" s="28" t="str">
        <f t="shared" ca="1" si="27"/>
        <v/>
      </c>
    </row>
    <row r="57" spans="1:57" s="27" customFormat="1" ht="14.1" customHeight="1" x14ac:dyDescent="0.25">
      <c r="A57" s="75" t="str">
        <f t="shared" ca="1" si="7"/>
        <v/>
      </c>
      <c r="B57" s="117"/>
      <c r="C57" s="117" t="s">
        <v>36</v>
      </c>
      <c r="D57" s="117" t="s">
        <v>36</v>
      </c>
      <c r="E57" s="117" t="s">
        <v>234</v>
      </c>
      <c r="F57" s="117"/>
      <c r="G57" s="117"/>
      <c r="H57" s="117"/>
      <c r="I57" s="117"/>
      <c r="J57" s="117"/>
      <c r="L57" s="118">
        <v>14</v>
      </c>
      <c r="M57" s="119"/>
      <c r="N57" s="119"/>
      <c r="X57" s="190"/>
      <c r="Y57" s="89">
        <v>1</v>
      </c>
      <c r="AA57" s="152"/>
      <c r="AB57" s="153"/>
      <c r="AC57" s="89"/>
      <c r="AD57" s="27">
        <v>-1</v>
      </c>
      <c r="AE57" s="89"/>
      <c r="AG57" s="89"/>
      <c r="AI57" s="190">
        <f t="shared" si="8"/>
        <v>3</v>
      </c>
      <c r="AJ57" s="27" t="str">
        <f>IF($AI58&gt;$AI57, IFERROR(MATCH($AI57, $AI58:$AI$100, 0)-1, ROW($AJ$100)-ROW()), "")</f>
        <v/>
      </c>
      <c r="AK57" s="89">
        <f t="shared" ca="1" si="9"/>
        <v>0</v>
      </c>
      <c r="AL57" s="27" t="str">
        <f t="shared" ca="1" si="10"/>
        <v/>
      </c>
      <c r="AM57" s="84">
        <f t="shared" ca="1" si="11"/>
        <v>0</v>
      </c>
      <c r="AN57" s="27" t="str">
        <f t="shared" ca="1" si="12"/>
        <v/>
      </c>
      <c r="AO57" s="80" t="str">
        <f t="shared" ca="1" si="13"/>
        <v/>
      </c>
      <c r="AP57" s="30" t="str">
        <f t="shared" si="14"/>
        <v/>
      </c>
      <c r="AQ57" s="82" t="str">
        <f t="shared" ca="1" si="15"/>
        <v/>
      </c>
      <c r="AR57" s="30" t="str">
        <f t="shared" si="16"/>
        <v/>
      </c>
      <c r="AS57" s="84" t="str">
        <f t="shared" ca="1" si="17"/>
        <v/>
      </c>
      <c r="AT57" s="27" t="str">
        <f t="shared" ca="1" si="18"/>
        <v/>
      </c>
      <c r="AU57" s="84" t="str">
        <f t="shared" si="19"/>
        <v/>
      </c>
      <c r="AV57" s="27" t="str">
        <f t="shared" si="20"/>
        <v/>
      </c>
      <c r="AW57" s="84" t="str">
        <f t="shared" si="21"/>
        <v/>
      </c>
      <c r="AX57" s="27" t="str">
        <f t="shared" si="22"/>
        <v/>
      </c>
      <c r="AY57" s="154"/>
      <c r="AZ57" s="86" t="str">
        <f t="shared" ca="1" si="23"/>
        <v/>
      </c>
      <c r="BA57" s="114" t="str">
        <f t="shared" ca="1" si="24"/>
        <v/>
      </c>
      <c r="BB57" s="115" t="str">
        <f t="shared" ca="1" si="25"/>
        <v/>
      </c>
      <c r="BC57" s="116" t="str">
        <f t="shared" ca="1" si="26"/>
        <v/>
      </c>
      <c r="BE57" s="28" t="str">
        <f t="shared" ca="1" si="27"/>
        <v/>
      </c>
    </row>
    <row r="58" spans="1:57" s="27" customFormat="1" ht="14.1" customHeight="1" x14ac:dyDescent="0.25">
      <c r="A58" s="75" t="str">
        <f t="shared" ca="1" si="7"/>
        <v/>
      </c>
      <c r="B58" s="117"/>
      <c r="C58" s="117" t="s">
        <v>36</v>
      </c>
      <c r="D58" s="117" t="s">
        <v>36</v>
      </c>
      <c r="E58" s="117" t="s">
        <v>235</v>
      </c>
      <c r="F58" s="117"/>
      <c r="G58" s="117"/>
      <c r="H58" s="117"/>
      <c r="I58" s="117"/>
      <c r="J58" s="117"/>
      <c r="L58" s="118">
        <v>15</v>
      </c>
      <c r="M58" s="119"/>
      <c r="N58" s="119"/>
      <c r="X58" s="190"/>
      <c r="Y58" s="89"/>
      <c r="AA58" s="152"/>
      <c r="AB58" s="153"/>
      <c r="AC58" s="89"/>
      <c r="AD58" s="27">
        <v>-1</v>
      </c>
      <c r="AE58" s="89"/>
      <c r="AG58" s="89"/>
      <c r="AI58" s="190">
        <f t="shared" si="8"/>
        <v>3</v>
      </c>
      <c r="AJ58" s="27" t="str">
        <f>IF($AI59&gt;$AI58, IFERROR(MATCH($AI58, $AI59:$AI$100, 0)-1, ROW($AJ$100)-ROW()), "")</f>
        <v/>
      </c>
      <c r="AK58" s="89">
        <f t="shared" ca="1" si="9"/>
        <v>0</v>
      </c>
      <c r="AL58" s="27" t="str">
        <f t="shared" ca="1" si="10"/>
        <v/>
      </c>
      <c r="AM58" s="84">
        <f t="shared" ca="1" si="11"/>
        <v>0</v>
      </c>
      <c r="AN58" s="27" t="str">
        <f t="shared" ca="1" si="12"/>
        <v/>
      </c>
      <c r="AO58" s="80" t="str">
        <f t="shared" ca="1" si="13"/>
        <v/>
      </c>
      <c r="AP58" s="30" t="str">
        <f t="shared" si="14"/>
        <v/>
      </c>
      <c r="AQ58" s="82" t="str">
        <f t="shared" ca="1" si="15"/>
        <v/>
      </c>
      <c r="AR58" s="30" t="str">
        <f t="shared" si="16"/>
        <v/>
      </c>
      <c r="AS58" s="84" t="str">
        <f t="shared" ca="1" si="17"/>
        <v/>
      </c>
      <c r="AT58" s="27" t="str">
        <f t="shared" ca="1" si="18"/>
        <v/>
      </c>
      <c r="AU58" s="84" t="str">
        <f t="shared" si="19"/>
        <v/>
      </c>
      <c r="AV58" s="27" t="str">
        <f t="shared" si="20"/>
        <v/>
      </c>
      <c r="AW58" s="84" t="str">
        <f t="shared" si="21"/>
        <v/>
      </c>
      <c r="AX58" s="27" t="str">
        <f t="shared" si="22"/>
        <v/>
      </c>
      <c r="AY58" s="154"/>
      <c r="AZ58" s="86" t="str">
        <f t="shared" ca="1" si="23"/>
        <v/>
      </c>
      <c r="BA58" s="114" t="str">
        <f t="shared" ca="1" si="24"/>
        <v/>
      </c>
      <c r="BB58" s="115" t="str">
        <f t="shared" ca="1" si="25"/>
        <v/>
      </c>
      <c r="BC58" s="116" t="str">
        <f t="shared" ca="1" si="26"/>
        <v/>
      </c>
      <c r="BE58" s="28" t="str">
        <f t="shared" ca="1" si="27"/>
        <v/>
      </c>
    </row>
    <row r="59" spans="1:57" s="27" customFormat="1" ht="14.1" customHeight="1" x14ac:dyDescent="0.25">
      <c r="A59" s="75" t="str">
        <f t="shared" ca="1" si="7"/>
        <v/>
      </c>
      <c r="B59" s="117"/>
      <c r="C59" s="117" t="s">
        <v>36</v>
      </c>
      <c r="D59" s="117" t="s">
        <v>236</v>
      </c>
      <c r="E59" s="117"/>
      <c r="F59" s="117"/>
      <c r="G59" s="117"/>
      <c r="H59" s="117"/>
      <c r="I59" s="117"/>
      <c r="J59" s="117"/>
      <c r="L59" s="118">
        <v>16</v>
      </c>
      <c r="M59" s="119">
        <f>SUM(M60,M66:M67)</f>
        <v>0</v>
      </c>
      <c r="N59" s="119"/>
      <c r="X59" s="190"/>
      <c r="Y59" s="89"/>
      <c r="AA59" s="152"/>
      <c r="AB59" s="153"/>
      <c r="AC59" s="89"/>
      <c r="AD59" s="27">
        <v>-1</v>
      </c>
      <c r="AE59" s="89"/>
      <c r="AG59" s="89"/>
      <c r="AI59" s="190">
        <f t="shared" si="8"/>
        <v>2</v>
      </c>
      <c r="AJ59" s="27">
        <f>IF($AI60&gt;$AI59, IFERROR(MATCH($AI59, $AI60:$AI$100, 0)-1, ROW($AJ$100)-ROW()), "")</f>
        <v>8</v>
      </c>
      <c r="AK59" s="89">
        <f t="shared" ca="1" si="9"/>
        <v>0</v>
      </c>
      <c r="AL59" s="27" t="str">
        <f t="shared" ca="1" si="10"/>
        <v/>
      </c>
      <c r="AM59" s="84">
        <f t="shared" ca="1" si="11"/>
        <v>0</v>
      </c>
      <c r="AN59" s="27" t="str">
        <f t="shared" ca="1" si="12"/>
        <v/>
      </c>
      <c r="AO59" s="80" t="str">
        <f t="shared" ca="1" si="13"/>
        <v/>
      </c>
      <c r="AP59" s="30" t="str">
        <f t="shared" si="14"/>
        <v/>
      </c>
      <c r="AQ59" s="82" t="str">
        <f t="shared" ca="1" si="15"/>
        <v/>
      </c>
      <c r="AR59" s="30" t="str">
        <f t="shared" si="16"/>
        <v/>
      </c>
      <c r="AS59" s="84" t="str">
        <f t="shared" ca="1" si="17"/>
        <v/>
      </c>
      <c r="AT59" s="27" t="str">
        <f t="shared" ca="1" si="18"/>
        <v/>
      </c>
      <c r="AU59" s="84" t="str">
        <f t="shared" si="19"/>
        <v/>
      </c>
      <c r="AV59" s="27" t="str">
        <f t="shared" si="20"/>
        <v/>
      </c>
      <c r="AW59" s="84" t="str">
        <f t="shared" si="21"/>
        <v/>
      </c>
      <c r="AX59" s="27" t="str">
        <f t="shared" si="22"/>
        <v/>
      </c>
      <c r="AY59" s="154"/>
      <c r="AZ59" s="86" t="str">
        <f t="shared" ca="1" si="23"/>
        <v/>
      </c>
      <c r="BA59" s="114" t="str">
        <f t="shared" ca="1" si="24"/>
        <v/>
      </c>
      <c r="BB59" s="115" t="str">
        <f t="shared" ca="1" si="25"/>
        <v/>
      </c>
      <c r="BC59" s="116" t="str">
        <f t="shared" ca="1" si="26"/>
        <v/>
      </c>
      <c r="BE59" s="28" t="str">
        <f t="shared" ca="1" si="27"/>
        <v/>
      </c>
    </row>
    <row r="60" spans="1:57" s="27" customFormat="1" ht="14.1" customHeight="1" x14ac:dyDescent="0.25">
      <c r="A60" s="75" t="str">
        <f t="shared" ca="1" si="7"/>
        <v/>
      </c>
      <c r="B60" s="117"/>
      <c r="C60" s="117" t="s">
        <v>36</v>
      </c>
      <c r="D60" s="117"/>
      <c r="E60" s="117" t="s">
        <v>237</v>
      </c>
      <c r="F60" s="117"/>
      <c r="G60" s="117"/>
      <c r="H60" s="117"/>
      <c r="I60" s="117"/>
      <c r="J60" s="117"/>
      <c r="L60" s="118" t="s">
        <v>238</v>
      </c>
      <c r="M60" s="119">
        <f>SUM(M61:M65)</f>
        <v>0</v>
      </c>
      <c r="N60" s="119"/>
      <c r="X60" s="190"/>
      <c r="Y60" s="89"/>
      <c r="AA60" s="152"/>
      <c r="AB60" s="153"/>
      <c r="AC60" s="89"/>
      <c r="AD60" s="27">
        <v>-1</v>
      </c>
      <c r="AE60" s="89"/>
      <c r="AG60" s="89"/>
      <c r="AI60" s="190">
        <f t="shared" si="8"/>
        <v>3</v>
      </c>
      <c r="AJ60" s="27">
        <f>IF($AI61&gt;$AI60, IFERROR(MATCH($AI60, $AI61:$AI$100, 0)-1, ROW($AJ$100)-ROW()), "")</f>
        <v>5</v>
      </c>
      <c r="AK60" s="89">
        <f t="shared" ca="1" si="9"/>
        <v>0</v>
      </c>
      <c r="AL60" s="27" t="str">
        <f t="shared" ca="1" si="10"/>
        <v/>
      </c>
      <c r="AM60" s="84">
        <f t="shared" ca="1" si="11"/>
        <v>0</v>
      </c>
      <c r="AN60" s="27" t="str">
        <f t="shared" ca="1" si="12"/>
        <v/>
      </c>
      <c r="AO60" s="80" t="str">
        <f t="shared" ca="1" si="13"/>
        <v/>
      </c>
      <c r="AP60" s="30" t="str">
        <f t="shared" si="14"/>
        <v/>
      </c>
      <c r="AQ60" s="82" t="str">
        <f t="shared" ca="1" si="15"/>
        <v/>
      </c>
      <c r="AR60" s="30" t="str">
        <f t="shared" si="16"/>
        <v/>
      </c>
      <c r="AS60" s="84" t="str">
        <f t="shared" ca="1" si="17"/>
        <v/>
      </c>
      <c r="AT60" s="27" t="str">
        <f t="shared" ca="1" si="18"/>
        <v/>
      </c>
      <c r="AU60" s="84" t="str">
        <f t="shared" si="19"/>
        <v/>
      </c>
      <c r="AV60" s="27" t="str">
        <f t="shared" si="20"/>
        <v/>
      </c>
      <c r="AW60" s="84" t="str">
        <f t="shared" si="21"/>
        <v/>
      </c>
      <c r="AX60" s="27" t="str">
        <f t="shared" si="22"/>
        <v/>
      </c>
      <c r="AY60" s="154"/>
      <c r="AZ60" s="86" t="str">
        <f t="shared" ca="1" si="23"/>
        <v/>
      </c>
      <c r="BA60" s="114" t="str">
        <f t="shared" ca="1" si="24"/>
        <v/>
      </c>
      <c r="BB60" s="115" t="str">
        <f t="shared" ca="1" si="25"/>
        <v/>
      </c>
      <c r="BC60" s="116" t="str">
        <f t="shared" ca="1" si="26"/>
        <v/>
      </c>
      <c r="BE60" s="28" t="str">
        <f t="shared" ca="1" si="27"/>
        <v/>
      </c>
    </row>
    <row r="61" spans="1:57" s="27" customFormat="1" ht="14.1" customHeight="1" x14ac:dyDescent="0.25">
      <c r="A61" s="75" t="str">
        <f t="shared" ca="1" si="7"/>
        <v/>
      </c>
      <c r="B61" s="117"/>
      <c r="C61" s="117" t="s">
        <v>36</v>
      </c>
      <c r="D61" s="117"/>
      <c r="F61" s="27" t="s">
        <v>239</v>
      </c>
      <c r="L61" s="118">
        <v>160</v>
      </c>
      <c r="M61" s="119"/>
      <c r="N61" s="119"/>
      <c r="X61" s="190"/>
      <c r="Y61" s="89"/>
      <c r="AA61" s="152"/>
      <c r="AB61" s="153"/>
      <c r="AC61" s="89"/>
      <c r="AD61" s="27">
        <v>-1</v>
      </c>
      <c r="AE61" s="89"/>
      <c r="AG61" s="89"/>
      <c r="AI61" s="190">
        <f t="shared" si="8"/>
        <v>4</v>
      </c>
      <c r="AJ61" s="27" t="str">
        <f>IF($AI62&gt;$AI61, IFERROR(MATCH($AI61, $AI62:$AI$100, 0)-1, ROW($AJ$100)-ROW()), "")</f>
        <v/>
      </c>
      <c r="AK61" s="89">
        <f t="shared" ca="1" si="9"/>
        <v>0</v>
      </c>
      <c r="AL61" s="27" t="str">
        <f t="shared" ca="1" si="10"/>
        <v/>
      </c>
      <c r="AM61" s="84">
        <f t="shared" ca="1" si="11"/>
        <v>0</v>
      </c>
      <c r="AN61" s="27" t="str">
        <f t="shared" ca="1" si="12"/>
        <v/>
      </c>
      <c r="AO61" s="80" t="str">
        <f t="shared" ca="1" si="13"/>
        <v/>
      </c>
      <c r="AP61" s="30" t="str">
        <f t="shared" si="14"/>
        <v/>
      </c>
      <c r="AQ61" s="82" t="str">
        <f t="shared" ca="1" si="15"/>
        <v/>
      </c>
      <c r="AR61" s="30" t="str">
        <f t="shared" si="16"/>
        <v/>
      </c>
      <c r="AS61" s="84" t="str">
        <f t="shared" ca="1" si="17"/>
        <v/>
      </c>
      <c r="AT61" s="27" t="str">
        <f t="shared" ca="1" si="18"/>
        <v/>
      </c>
      <c r="AU61" s="84" t="str">
        <f t="shared" si="19"/>
        <v/>
      </c>
      <c r="AV61" s="27" t="str">
        <f t="shared" si="20"/>
        <v/>
      </c>
      <c r="AW61" s="84" t="str">
        <f t="shared" si="21"/>
        <v/>
      </c>
      <c r="AX61" s="27" t="str">
        <f t="shared" si="22"/>
        <v/>
      </c>
      <c r="AY61" s="154"/>
      <c r="AZ61" s="86" t="str">
        <f t="shared" ca="1" si="23"/>
        <v/>
      </c>
      <c r="BA61" s="114" t="str">
        <f t="shared" ca="1" si="24"/>
        <v/>
      </c>
      <c r="BB61" s="115" t="str">
        <f t="shared" ca="1" si="25"/>
        <v/>
      </c>
      <c r="BC61" s="116" t="str">
        <f t="shared" ca="1" si="26"/>
        <v/>
      </c>
      <c r="BE61" s="28" t="str">
        <f t="shared" ca="1" si="27"/>
        <v/>
      </c>
    </row>
    <row r="62" spans="1:57" s="27" customFormat="1" ht="14.1" customHeight="1" x14ac:dyDescent="0.25">
      <c r="A62" s="75" t="str">
        <f t="shared" ca="1" si="7"/>
        <v/>
      </c>
      <c r="B62" s="117"/>
      <c r="C62" s="117" t="s">
        <v>36</v>
      </c>
      <c r="D62" s="117"/>
      <c r="E62" s="117"/>
      <c r="F62" s="117" t="s">
        <v>148</v>
      </c>
      <c r="G62" s="117"/>
      <c r="H62" s="117"/>
      <c r="I62" s="117"/>
      <c r="J62" s="117"/>
      <c r="L62" s="118">
        <v>161</v>
      </c>
      <c r="M62" s="119"/>
      <c r="N62" s="119"/>
      <c r="X62" s="190"/>
      <c r="Y62" s="89"/>
      <c r="AA62" s="152"/>
      <c r="AB62" s="153"/>
      <c r="AC62" s="89"/>
      <c r="AD62" s="27">
        <v>-1</v>
      </c>
      <c r="AE62" s="89"/>
      <c r="AG62" s="89"/>
      <c r="AI62" s="190">
        <f t="shared" si="8"/>
        <v>4</v>
      </c>
      <c r="AJ62" s="27" t="str">
        <f>IF($AI63&gt;$AI62, IFERROR(MATCH($AI62, $AI63:$AI$100, 0)-1, ROW($AJ$100)-ROW()), "")</f>
        <v/>
      </c>
      <c r="AK62" s="89">
        <f t="shared" ca="1" si="9"/>
        <v>0</v>
      </c>
      <c r="AL62" s="27" t="str">
        <f t="shared" ca="1" si="10"/>
        <v/>
      </c>
      <c r="AM62" s="84">
        <f t="shared" ca="1" si="11"/>
        <v>0</v>
      </c>
      <c r="AN62" s="27" t="str">
        <f t="shared" ca="1" si="12"/>
        <v/>
      </c>
      <c r="AO62" s="80" t="str">
        <f t="shared" ca="1" si="13"/>
        <v/>
      </c>
      <c r="AP62" s="30" t="str">
        <f t="shared" si="14"/>
        <v/>
      </c>
      <c r="AQ62" s="82" t="str">
        <f t="shared" ca="1" si="15"/>
        <v/>
      </c>
      <c r="AR62" s="30" t="str">
        <f t="shared" si="16"/>
        <v/>
      </c>
      <c r="AS62" s="84" t="str">
        <f t="shared" ca="1" si="17"/>
        <v/>
      </c>
      <c r="AT62" s="27" t="str">
        <f t="shared" ca="1" si="18"/>
        <v/>
      </c>
      <c r="AU62" s="84" t="str">
        <f t="shared" si="19"/>
        <v/>
      </c>
      <c r="AV62" s="27" t="str">
        <f t="shared" si="20"/>
        <v/>
      </c>
      <c r="AW62" s="84" t="str">
        <f t="shared" si="21"/>
        <v/>
      </c>
      <c r="AX62" s="27" t="str">
        <f t="shared" si="22"/>
        <v/>
      </c>
      <c r="AY62" s="154"/>
      <c r="AZ62" s="86" t="str">
        <f t="shared" ca="1" si="23"/>
        <v/>
      </c>
      <c r="BA62" s="114" t="str">
        <f t="shared" ca="1" si="24"/>
        <v/>
      </c>
      <c r="BB62" s="115" t="str">
        <f t="shared" ca="1" si="25"/>
        <v/>
      </c>
      <c r="BC62" s="116" t="str">
        <f t="shared" ca="1" si="26"/>
        <v/>
      </c>
      <c r="BE62" s="28" t="str">
        <f t="shared" ca="1" si="27"/>
        <v/>
      </c>
    </row>
    <row r="63" spans="1:57" s="27" customFormat="1" ht="14.1" customHeight="1" x14ac:dyDescent="0.25">
      <c r="A63" s="75" t="str">
        <f t="shared" ca="1" si="7"/>
        <v/>
      </c>
      <c r="B63" s="117"/>
      <c r="C63" s="117" t="s">
        <v>36</v>
      </c>
      <c r="D63" s="117"/>
      <c r="E63" s="117"/>
      <c r="F63" s="117" t="s">
        <v>240</v>
      </c>
      <c r="G63" s="117"/>
      <c r="H63" s="117"/>
      <c r="I63" s="117"/>
      <c r="J63" s="117"/>
      <c r="L63" s="118">
        <v>162</v>
      </c>
      <c r="M63" s="119"/>
      <c r="N63" s="119"/>
      <c r="X63" s="190"/>
      <c r="Y63" s="89"/>
      <c r="AA63" s="152"/>
      <c r="AB63" s="153"/>
      <c r="AC63" s="89"/>
      <c r="AD63" s="27">
        <v>-1</v>
      </c>
      <c r="AE63" s="89"/>
      <c r="AG63" s="89"/>
      <c r="AI63" s="190">
        <f t="shared" si="8"/>
        <v>4</v>
      </c>
      <c r="AJ63" s="27" t="str">
        <f>IF($AI64&gt;$AI63, IFERROR(MATCH($AI63, $AI64:$AI$100, 0)-1, ROW($AJ$100)-ROW()), "")</f>
        <v/>
      </c>
      <c r="AK63" s="89">
        <f t="shared" ca="1" si="9"/>
        <v>0</v>
      </c>
      <c r="AL63" s="27" t="str">
        <f t="shared" ca="1" si="10"/>
        <v/>
      </c>
      <c r="AM63" s="84">
        <f t="shared" ca="1" si="11"/>
        <v>0</v>
      </c>
      <c r="AN63" s="27" t="str">
        <f t="shared" ca="1" si="12"/>
        <v/>
      </c>
      <c r="AO63" s="80" t="str">
        <f t="shared" ca="1" si="13"/>
        <v/>
      </c>
      <c r="AP63" s="30" t="str">
        <f t="shared" si="14"/>
        <v/>
      </c>
      <c r="AQ63" s="82" t="str">
        <f t="shared" ca="1" si="15"/>
        <v/>
      </c>
      <c r="AR63" s="30" t="str">
        <f t="shared" si="16"/>
        <v/>
      </c>
      <c r="AS63" s="84" t="str">
        <f t="shared" ca="1" si="17"/>
        <v/>
      </c>
      <c r="AT63" s="27" t="str">
        <f t="shared" ca="1" si="18"/>
        <v/>
      </c>
      <c r="AU63" s="84" t="str">
        <f t="shared" si="19"/>
        <v/>
      </c>
      <c r="AV63" s="27" t="str">
        <f t="shared" si="20"/>
        <v/>
      </c>
      <c r="AW63" s="84" t="str">
        <f t="shared" si="21"/>
        <v/>
      </c>
      <c r="AX63" s="27" t="str">
        <f t="shared" si="22"/>
        <v/>
      </c>
      <c r="AY63" s="154"/>
      <c r="AZ63" s="86" t="str">
        <f t="shared" ca="1" si="23"/>
        <v/>
      </c>
      <c r="BA63" s="114" t="str">
        <f t="shared" ca="1" si="24"/>
        <v/>
      </c>
      <c r="BB63" s="115" t="str">
        <f t="shared" ca="1" si="25"/>
        <v/>
      </c>
      <c r="BC63" s="116" t="str">
        <f t="shared" ca="1" si="26"/>
        <v/>
      </c>
      <c r="BE63" s="28" t="str">
        <f t="shared" ca="1" si="27"/>
        <v/>
      </c>
    </row>
    <row r="64" spans="1:57" s="27" customFormat="1" ht="14.1" customHeight="1" x14ac:dyDescent="0.25">
      <c r="A64" s="75" t="str">
        <f t="shared" ref="A64:A100" ca="1" si="28">IF(AZ64&lt;&gt;"", "✘", "")</f>
        <v/>
      </c>
      <c r="B64" s="117"/>
      <c r="C64" s="117" t="s">
        <v>36</v>
      </c>
      <c r="F64" s="27" t="s">
        <v>241</v>
      </c>
      <c r="L64" s="118">
        <v>163</v>
      </c>
      <c r="M64" s="119"/>
      <c r="N64" s="119"/>
      <c r="X64" s="190"/>
      <c r="Y64" s="89"/>
      <c r="AA64" s="152"/>
      <c r="AB64" s="153"/>
      <c r="AC64" s="89"/>
      <c r="AD64" s="27">
        <v>-1</v>
      </c>
      <c r="AE64" s="89"/>
      <c r="AG64" s="89"/>
      <c r="AI64" s="190">
        <f t="shared" si="8"/>
        <v>4</v>
      </c>
      <c r="AJ64" s="27" t="str">
        <f>IF($AI65&gt;$AI64, IFERROR(MATCH($AI64, $AI65:$AI$100, 0)-1, ROW($AJ$100)-ROW()), "")</f>
        <v/>
      </c>
      <c r="AK64" s="89">
        <f t="shared" ca="1" si="9"/>
        <v>0</v>
      </c>
      <c r="AL64" s="27" t="str">
        <f t="shared" ca="1" si="10"/>
        <v/>
      </c>
      <c r="AM64" s="84">
        <f t="shared" ca="1" si="11"/>
        <v>0</v>
      </c>
      <c r="AN64" s="27" t="str">
        <f t="shared" ca="1" si="12"/>
        <v/>
      </c>
      <c r="AO64" s="80" t="str">
        <f t="shared" ca="1" si="13"/>
        <v/>
      </c>
      <c r="AP64" s="30" t="str">
        <f t="shared" si="14"/>
        <v/>
      </c>
      <c r="AQ64" s="82" t="str">
        <f t="shared" ca="1" si="15"/>
        <v/>
      </c>
      <c r="AR64" s="30" t="str">
        <f t="shared" si="16"/>
        <v/>
      </c>
      <c r="AS64" s="84" t="str">
        <f t="shared" ca="1" si="17"/>
        <v/>
      </c>
      <c r="AT64" s="27" t="str">
        <f t="shared" ca="1" si="18"/>
        <v/>
      </c>
      <c r="AU64" s="84" t="str">
        <f t="shared" si="19"/>
        <v/>
      </c>
      <c r="AV64" s="27" t="str">
        <f t="shared" si="20"/>
        <v/>
      </c>
      <c r="AW64" s="84" t="str">
        <f t="shared" si="21"/>
        <v/>
      </c>
      <c r="AX64" s="27" t="str">
        <f t="shared" si="22"/>
        <v/>
      </c>
      <c r="AY64" s="154"/>
      <c r="AZ64" s="86" t="str">
        <f t="shared" ca="1" si="23"/>
        <v/>
      </c>
      <c r="BA64" s="114" t="str">
        <f t="shared" ca="1" si="24"/>
        <v/>
      </c>
      <c r="BB64" s="115" t="str">
        <f t="shared" ca="1" si="25"/>
        <v/>
      </c>
      <c r="BC64" s="116" t="str">
        <f t="shared" ca="1" si="26"/>
        <v/>
      </c>
      <c r="BE64" s="28" t="str">
        <f t="shared" ca="1" si="27"/>
        <v/>
      </c>
    </row>
    <row r="65" spans="1:57" s="27" customFormat="1" ht="14.1" customHeight="1" x14ac:dyDescent="0.25">
      <c r="A65" s="75" t="str">
        <f t="shared" ca="1" si="28"/>
        <v/>
      </c>
      <c r="B65" s="117"/>
      <c r="C65" s="117" t="s">
        <v>36</v>
      </c>
      <c r="F65" s="27" t="s">
        <v>242</v>
      </c>
      <c r="L65" s="118" t="s">
        <v>243</v>
      </c>
      <c r="M65" s="119"/>
      <c r="N65" s="119"/>
      <c r="X65" s="190"/>
      <c r="Y65" s="89"/>
      <c r="AA65" s="152"/>
      <c r="AB65" s="153"/>
      <c r="AC65" s="89"/>
      <c r="AD65" s="27">
        <v>-1</v>
      </c>
      <c r="AE65" s="89"/>
      <c r="AG65" s="89"/>
      <c r="AI65" s="190">
        <f t="shared" si="8"/>
        <v>4</v>
      </c>
      <c r="AJ65" s="27" t="str">
        <f>IF($AI66&gt;$AI65, IFERROR(MATCH($AI65, $AI66:$AI$100, 0)-1, ROW($AJ$100)-ROW()), "")</f>
        <v/>
      </c>
      <c r="AK65" s="89">
        <f t="shared" ca="1" si="9"/>
        <v>0</v>
      </c>
      <c r="AL65" s="27" t="str">
        <f t="shared" ca="1" si="10"/>
        <v/>
      </c>
      <c r="AM65" s="84">
        <f t="shared" ca="1" si="11"/>
        <v>0</v>
      </c>
      <c r="AN65" s="27" t="str">
        <f t="shared" ca="1" si="12"/>
        <v/>
      </c>
      <c r="AO65" s="80" t="str">
        <f t="shared" ca="1" si="13"/>
        <v/>
      </c>
      <c r="AP65" s="30" t="str">
        <f t="shared" si="14"/>
        <v/>
      </c>
      <c r="AQ65" s="82" t="str">
        <f t="shared" ca="1" si="15"/>
        <v/>
      </c>
      <c r="AR65" s="30" t="str">
        <f t="shared" si="16"/>
        <v/>
      </c>
      <c r="AS65" s="84" t="str">
        <f t="shared" ca="1" si="17"/>
        <v/>
      </c>
      <c r="AT65" s="27" t="str">
        <f t="shared" ca="1" si="18"/>
        <v/>
      </c>
      <c r="AU65" s="84" t="str">
        <f t="shared" si="19"/>
        <v/>
      </c>
      <c r="AV65" s="27" t="str">
        <f t="shared" si="20"/>
        <v/>
      </c>
      <c r="AW65" s="84" t="str">
        <f t="shared" si="21"/>
        <v/>
      </c>
      <c r="AX65" s="27" t="str">
        <f t="shared" si="22"/>
        <v/>
      </c>
      <c r="AY65" s="154"/>
      <c r="AZ65" s="86" t="str">
        <f t="shared" ca="1" si="23"/>
        <v/>
      </c>
      <c r="BA65" s="114" t="str">
        <f t="shared" ca="1" si="24"/>
        <v/>
      </c>
      <c r="BB65" s="115" t="str">
        <f t="shared" ca="1" si="25"/>
        <v/>
      </c>
      <c r="BC65" s="116" t="str">
        <f t="shared" ca="1" si="26"/>
        <v/>
      </c>
      <c r="BE65" s="28" t="str">
        <f t="shared" ca="1" si="27"/>
        <v/>
      </c>
    </row>
    <row r="66" spans="1:57" s="27" customFormat="1" ht="14.1" customHeight="1" x14ac:dyDescent="0.25">
      <c r="A66" s="75" t="str">
        <f t="shared" ca="1" si="28"/>
        <v/>
      </c>
      <c r="B66" s="117"/>
      <c r="C66" s="117" t="s">
        <v>36</v>
      </c>
      <c r="D66" s="117"/>
      <c r="E66" s="117" t="s">
        <v>244</v>
      </c>
      <c r="F66" s="117"/>
      <c r="G66" s="117"/>
      <c r="H66" s="117"/>
      <c r="I66" s="117"/>
      <c r="J66" s="117"/>
      <c r="L66" s="118">
        <v>167</v>
      </c>
      <c r="M66" s="119"/>
      <c r="N66" s="119"/>
      <c r="X66" s="190"/>
      <c r="Y66" s="89"/>
      <c r="AA66" s="152"/>
      <c r="AB66" s="153"/>
      <c r="AC66" s="89"/>
      <c r="AD66" s="27">
        <v>-1</v>
      </c>
      <c r="AE66" s="89"/>
      <c r="AG66" s="89"/>
      <c r="AI66" s="190">
        <f t="shared" si="8"/>
        <v>3</v>
      </c>
      <c r="AJ66" s="27" t="str">
        <f>IF($AI67&gt;$AI66, IFERROR(MATCH($AI66, $AI67:$AI$100, 0)-1, ROW($AJ$100)-ROW()), "")</f>
        <v/>
      </c>
      <c r="AK66" s="89">
        <f t="shared" ca="1" si="9"/>
        <v>0</v>
      </c>
      <c r="AL66" s="27" t="str">
        <f t="shared" ca="1" si="10"/>
        <v/>
      </c>
      <c r="AM66" s="84">
        <f t="shared" ca="1" si="11"/>
        <v>0</v>
      </c>
      <c r="AN66" s="27" t="str">
        <f t="shared" ca="1" si="12"/>
        <v/>
      </c>
      <c r="AO66" s="80" t="str">
        <f t="shared" ca="1" si="13"/>
        <v/>
      </c>
      <c r="AP66" s="30" t="str">
        <f t="shared" si="14"/>
        <v/>
      </c>
      <c r="AQ66" s="82" t="str">
        <f t="shared" ca="1" si="15"/>
        <v/>
      </c>
      <c r="AR66" s="30" t="str">
        <f t="shared" si="16"/>
        <v/>
      </c>
      <c r="AS66" s="84" t="str">
        <f t="shared" ca="1" si="17"/>
        <v/>
      </c>
      <c r="AT66" s="27" t="str">
        <f t="shared" ca="1" si="18"/>
        <v/>
      </c>
      <c r="AU66" s="84" t="str">
        <f t="shared" si="19"/>
        <v/>
      </c>
      <c r="AV66" s="27" t="str">
        <f t="shared" si="20"/>
        <v/>
      </c>
      <c r="AW66" s="84" t="str">
        <f t="shared" si="21"/>
        <v/>
      </c>
      <c r="AX66" s="27" t="str">
        <f t="shared" si="22"/>
        <v/>
      </c>
      <c r="AY66" s="154"/>
      <c r="AZ66" s="86" t="str">
        <f t="shared" ca="1" si="23"/>
        <v/>
      </c>
      <c r="BA66" s="114" t="str">
        <f t="shared" ca="1" si="24"/>
        <v/>
      </c>
      <c r="BB66" s="115" t="str">
        <f t="shared" ca="1" si="25"/>
        <v/>
      </c>
      <c r="BC66" s="116" t="str">
        <f t="shared" ca="1" si="26"/>
        <v/>
      </c>
      <c r="BE66" s="28" t="str">
        <f t="shared" ca="1" si="27"/>
        <v/>
      </c>
    </row>
    <row r="67" spans="1:57" s="27" customFormat="1" ht="14.1" customHeight="1" x14ac:dyDescent="0.25">
      <c r="A67" s="75" t="str">
        <f t="shared" ca="1" si="28"/>
        <v/>
      </c>
      <c r="B67" s="117"/>
      <c r="C67" s="117"/>
      <c r="D67" s="117"/>
      <c r="E67" s="117" t="s">
        <v>309</v>
      </c>
      <c r="F67" s="117"/>
      <c r="G67" s="117"/>
      <c r="H67" s="117"/>
      <c r="I67" s="117"/>
      <c r="J67" s="117"/>
      <c r="L67" s="118">
        <v>168</v>
      </c>
      <c r="M67" s="119"/>
      <c r="N67" s="119"/>
      <c r="X67" s="190"/>
      <c r="Y67" s="89"/>
      <c r="AA67" s="152"/>
      <c r="AB67" s="153"/>
      <c r="AC67" s="89"/>
      <c r="AD67" s="27">
        <v>-1</v>
      </c>
      <c r="AE67" s="89"/>
      <c r="AG67" s="89"/>
      <c r="AI67" s="190">
        <f t="shared" si="8"/>
        <v>3</v>
      </c>
      <c r="AJ67" s="27" t="str">
        <f>IF($AI68&gt;$AI67, IFERROR(MATCH($AI67, $AI68:$AI$100, 0)-1, ROW($AJ$100)-ROW()), "")</f>
        <v/>
      </c>
      <c r="AK67" s="89">
        <f t="shared" ca="1" si="9"/>
        <v>0</v>
      </c>
      <c r="AL67" s="27" t="str">
        <f t="shared" ca="1" si="10"/>
        <v/>
      </c>
      <c r="AM67" s="84">
        <f t="shared" ca="1" si="11"/>
        <v>0</v>
      </c>
      <c r="AN67" s="27" t="str">
        <f t="shared" ca="1" si="12"/>
        <v/>
      </c>
      <c r="AO67" s="80" t="str">
        <f t="shared" ca="1" si="13"/>
        <v/>
      </c>
      <c r="AP67" s="30" t="str">
        <f t="shared" si="14"/>
        <v/>
      </c>
      <c r="AQ67" s="82" t="str">
        <f t="shared" ca="1" si="15"/>
        <v/>
      </c>
      <c r="AR67" s="30" t="str">
        <f t="shared" si="16"/>
        <v/>
      </c>
      <c r="AS67" s="84" t="str">
        <f t="shared" ca="1" si="17"/>
        <v/>
      </c>
      <c r="AT67" s="27" t="str">
        <f t="shared" ca="1" si="18"/>
        <v/>
      </c>
      <c r="AU67" s="84" t="str">
        <f t="shared" si="19"/>
        <v/>
      </c>
      <c r="AV67" s="27" t="str">
        <f t="shared" si="20"/>
        <v/>
      </c>
      <c r="AW67" s="84" t="str">
        <f t="shared" si="21"/>
        <v/>
      </c>
      <c r="AX67" s="27" t="str">
        <f t="shared" si="22"/>
        <v/>
      </c>
      <c r="AY67" s="154"/>
      <c r="AZ67" s="86" t="str">
        <f t="shared" ca="1" si="23"/>
        <v/>
      </c>
      <c r="BA67" s="114" t="str">
        <f t="shared" ca="1" si="24"/>
        <v/>
      </c>
      <c r="BB67" s="115" t="str">
        <f t="shared" ca="1" si="25"/>
        <v/>
      </c>
      <c r="BC67" s="116" t="str">
        <f t="shared" ca="1" si="26"/>
        <v/>
      </c>
      <c r="BE67" s="28" t="str">
        <f t="shared" ca="1" si="27"/>
        <v/>
      </c>
    </row>
    <row r="68" spans="1:57" s="27" customFormat="1" ht="14.1" customHeight="1" x14ac:dyDescent="0.25">
      <c r="A68" s="75" t="str">
        <f t="shared" ca="1" si="28"/>
        <v/>
      </c>
      <c r="B68" s="117"/>
      <c r="C68" s="117" t="s">
        <v>36</v>
      </c>
      <c r="D68" s="117" t="s">
        <v>245</v>
      </c>
      <c r="E68" s="117"/>
      <c r="F68" s="117"/>
      <c r="G68" s="117"/>
      <c r="H68" s="117"/>
      <c r="I68" s="117"/>
      <c r="J68" s="117"/>
      <c r="L68" s="118" t="s">
        <v>246</v>
      </c>
      <c r="M68" s="119">
        <f>SUM(M69,M81,M100)</f>
        <v>0</v>
      </c>
      <c r="N68" s="119"/>
      <c r="X68" s="190"/>
      <c r="Y68" s="89"/>
      <c r="AA68" s="152"/>
      <c r="AB68" s="153"/>
      <c r="AC68" s="89"/>
      <c r="AD68" s="27">
        <v>-1</v>
      </c>
      <c r="AE68" s="89"/>
      <c r="AG68" s="89"/>
      <c r="AI68" s="190">
        <f t="shared" si="8"/>
        <v>2</v>
      </c>
      <c r="AJ68" s="27">
        <f>IF($AI69&gt;$AI68, IFERROR(MATCH($AI68, $AI69:$AI$100, 0)-1, ROW($AJ$100)-ROW()), "")</f>
        <v>32</v>
      </c>
      <c r="AK68" s="89">
        <f t="shared" ca="1" si="9"/>
        <v>0</v>
      </c>
      <c r="AL68" s="27" t="str">
        <f t="shared" ca="1" si="10"/>
        <v/>
      </c>
      <c r="AM68" s="84">
        <f t="shared" ca="1" si="11"/>
        <v>0</v>
      </c>
      <c r="AN68" s="27" t="str">
        <f t="shared" ca="1" si="12"/>
        <v/>
      </c>
      <c r="AO68" s="80" t="str">
        <f t="shared" ca="1" si="13"/>
        <v/>
      </c>
      <c r="AP68" s="30" t="str">
        <f t="shared" si="14"/>
        <v/>
      </c>
      <c r="AQ68" s="82" t="str">
        <f t="shared" ca="1" si="15"/>
        <v/>
      </c>
      <c r="AR68" s="30" t="str">
        <f t="shared" si="16"/>
        <v/>
      </c>
      <c r="AS68" s="84" t="str">
        <f t="shared" ca="1" si="17"/>
        <v/>
      </c>
      <c r="AT68" s="27" t="str">
        <f t="shared" ca="1" si="18"/>
        <v/>
      </c>
      <c r="AU68" s="84" t="str">
        <f t="shared" si="19"/>
        <v/>
      </c>
      <c r="AV68" s="27" t="str">
        <f t="shared" si="20"/>
        <v/>
      </c>
      <c r="AW68" s="84" t="str">
        <f t="shared" si="21"/>
        <v/>
      </c>
      <c r="AX68" s="27" t="str">
        <f t="shared" si="22"/>
        <v/>
      </c>
      <c r="AY68" s="154"/>
      <c r="AZ68" s="86" t="str">
        <f t="shared" ca="1" si="23"/>
        <v/>
      </c>
      <c r="BA68" s="114" t="str">
        <f t="shared" ca="1" si="24"/>
        <v/>
      </c>
      <c r="BB68" s="115" t="str">
        <f t="shared" ca="1" si="25"/>
        <v/>
      </c>
      <c r="BC68" s="116" t="str">
        <f t="shared" ca="1" si="26"/>
        <v/>
      </c>
      <c r="BE68" s="28" t="str">
        <f t="shared" ca="1" si="27"/>
        <v/>
      </c>
    </row>
    <row r="69" spans="1:57" s="27" customFormat="1" ht="14.1" customHeight="1" x14ac:dyDescent="0.25">
      <c r="A69" s="75" t="str">
        <f t="shared" ca="1" si="28"/>
        <v/>
      </c>
      <c r="B69" s="117"/>
      <c r="C69" s="117" t="s">
        <v>36</v>
      </c>
      <c r="D69" s="117" t="s">
        <v>36</v>
      </c>
      <c r="E69" s="117" t="s">
        <v>247</v>
      </c>
      <c r="F69" s="117"/>
      <c r="G69" s="117"/>
      <c r="H69" s="117"/>
      <c r="I69" s="117"/>
      <c r="J69" s="117"/>
      <c r="L69" s="118">
        <v>17</v>
      </c>
      <c r="M69" s="119">
        <f>SUM(M70,M76,M79:M80)</f>
        <v>0</v>
      </c>
      <c r="N69" s="119"/>
      <c r="X69" s="190"/>
      <c r="Y69" s="89"/>
      <c r="AA69" s="152"/>
      <c r="AB69" s="153"/>
      <c r="AC69" s="89"/>
      <c r="AD69" s="27">
        <v>-1</v>
      </c>
      <c r="AE69" s="89"/>
      <c r="AG69" s="89"/>
      <c r="AI69" s="190">
        <f t="shared" si="8"/>
        <v>3</v>
      </c>
      <c r="AJ69" s="27">
        <f>IF($AI70&gt;$AI69, IFERROR(MATCH($AI69, $AI70:$AI$100, 0)-1, ROW($AJ$100)-ROW()), "")</f>
        <v>11</v>
      </c>
      <c r="AK69" s="89">
        <f t="shared" ca="1" si="9"/>
        <v>0</v>
      </c>
      <c r="AL69" s="27" t="str">
        <f t="shared" ca="1" si="10"/>
        <v/>
      </c>
      <c r="AM69" s="84">
        <f t="shared" ca="1" si="11"/>
        <v>0</v>
      </c>
      <c r="AN69" s="27" t="str">
        <f t="shared" ca="1" si="12"/>
        <v/>
      </c>
      <c r="AO69" s="80" t="str">
        <f t="shared" ca="1" si="13"/>
        <v/>
      </c>
      <c r="AP69" s="30" t="str">
        <f t="shared" si="14"/>
        <v/>
      </c>
      <c r="AQ69" s="82" t="str">
        <f t="shared" ca="1" si="15"/>
        <v/>
      </c>
      <c r="AR69" s="30" t="str">
        <f t="shared" si="16"/>
        <v/>
      </c>
      <c r="AS69" s="84" t="str">
        <f t="shared" ca="1" si="17"/>
        <v/>
      </c>
      <c r="AT69" s="27" t="str">
        <f t="shared" ca="1" si="18"/>
        <v/>
      </c>
      <c r="AU69" s="84" t="str">
        <f t="shared" si="19"/>
        <v/>
      </c>
      <c r="AV69" s="27" t="str">
        <f t="shared" si="20"/>
        <v/>
      </c>
      <c r="AW69" s="84" t="str">
        <f t="shared" si="21"/>
        <v/>
      </c>
      <c r="AX69" s="27" t="str">
        <f t="shared" si="22"/>
        <v/>
      </c>
      <c r="AY69" s="154"/>
      <c r="AZ69" s="86" t="str">
        <f t="shared" ca="1" si="23"/>
        <v/>
      </c>
      <c r="BA69" s="114" t="str">
        <f t="shared" ca="1" si="24"/>
        <v/>
      </c>
      <c r="BB69" s="115" t="str">
        <f t="shared" ca="1" si="25"/>
        <v/>
      </c>
      <c r="BC69" s="116" t="str">
        <f t="shared" ca="1" si="26"/>
        <v/>
      </c>
      <c r="BE69" s="28" t="str">
        <f t="shared" ca="1" si="27"/>
        <v/>
      </c>
    </row>
    <row r="70" spans="1:57" s="27" customFormat="1" ht="14.1" customHeight="1" x14ac:dyDescent="0.25">
      <c r="A70" s="75" t="str">
        <f t="shared" ca="1" si="28"/>
        <v/>
      </c>
      <c r="B70" s="117"/>
      <c r="C70" s="117" t="s">
        <v>36</v>
      </c>
      <c r="D70" s="117" t="s">
        <v>36</v>
      </c>
      <c r="E70" s="117" t="s">
        <v>36</v>
      </c>
      <c r="F70" s="117" t="s">
        <v>248</v>
      </c>
      <c r="G70" s="117"/>
      <c r="H70" s="117"/>
      <c r="I70" s="117"/>
      <c r="J70" s="117"/>
      <c r="L70" s="118" t="s">
        <v>249</v>
      </c>
      <c r="M70" s="119">
        <f>SUM(M71:M75)</f>
        <v>0</v>
      </c>
      <c r="N70" s="119"/>
      <c r="X70" s="190"/>
      <c r="Y70" s="89"/>
      <c r="AA70" s="152"/>
      <c r="AB70" s="153"/>
      <c r="AC70" s="89"/>
      <c r="AD70" s="27">
        <v>-1</v>
      </c>
      <c r="AE70" s="89"/>
      <c r="AG70" s="89"/>
      <c r="AI70" s="190">
        <f t="shared" ref="AI70:AI100" si="29">IF(C70&lt;&gt;"",1,IF(D70&lt;&gt;"",2,IF(E70&lt;&gt;"",3,IF(F70&lt;&gt;"",4,IF(G70&lt;&gt;"",5,IF(H70&lt;&gt;"",6,IF(I70&lt;&gt;"",7,IF(J70&lt;&gt;"",8))))))))</f>
        <v>4</v>
      </c>
      <c r="AJ70" s="27">
        <f>IF($AI71&gt;$AI70, IFERROR(MATCH($AI70, $AI71:$AI$100, 0)-1, ROW($AJ$100)-ROW()), "")</f>
        <v>5</v>
      </c>
      <c r="AK70" s="89">
        <f t="shared" ref="AK70:AK100" ca="1" si="30">IF(AC70&lt;&gt;-1, IF(AA70&lt;&gt;"", AA70, IF($AJ70&lt;&gt;"", SUMIF(OFFSET($AI70, 1, 0, $AJ70), $AI70+1, OFFSET(M70, 1, 0, $AJ70)), M70)), "")</f>
        <v>0</v>
      </c>
      <c r="AL70" s="27" t="str">
        <f t="shared" ref="AL70:AL100" ca="1" si="31">IF(AD70&lt;&gt;-1, IF(AB70&lt;&gt;"", AB70, IF($AJ70&lt;&gt;"", SUMIF(OFFSET($AI70, 1, 0, $AJ70), $AI70+1, OFFSET(N70, 1, 0, $AJ70)), N70)), "")</f>
        <v/>
      </c>
      <c r="AM70" s="84">
        <f t="shared" ref="AM70:AM100" ca="1" si="32">IF(AK70&lt;&gt;0, AK70, M70)</f>
        <v>0</v>
      </c>
      <c r="AN70" s="27" t="str">
        <f t="shared" ref="AN70:AN100" ca="1" si="33">IF(AL70&lt;&gt;0, AL70, N70)</f>
        <v/>
      </c>
      <c r="AO70" s="80" t="str">
        <f t="shared" ref="AO70:AO100" ca="1" si="34">IF(AC70&lt;&gt;-1, IF(ISTEXT(M70), IFERROR(IF(SEARCH(".", M70)&lt;&gt;0, "| Veld '"&amp;AO$4&amp;ROW()&amp;"': "&amp;Fout_punt), "| Veld '"&amp;AO$4&amp;ROW()&amp;"': "&amp;Fout_geen_getal), IF(M70&lt;&gt;AM70, "| Veld '"&amp;AO$4&amp;ROW()&amp;"': "&amp;Fout_som&amp;TEXT(AM70,"#.##0,00 €")&amp;"  ", IF($Z70&lt;&gt;0, IF(M70&gt;0, "| Veld '"&amp;AO$4&amp;ROW()&amp;"': "&amp;Fout_positief, ""), IF($Y70&lt;&gt;1, IF(M70&lt;0, "| Veld '"&amp;AO$4&amp;ROW()&amp;"': "&amp;Fout_negatief, ""), "")))), "")</f>
        <v/>
      </c>
      <c r="AP70" s="30" t="str">
        <f t="shared" ref="AP70:AP100" si="35">IF(AD70&lt;&gt;-1, IF(ISTEXT(N70), IFERROR(IF(SEARCH(".", N70)&lt;&gt;0, "| Veld '"&amp;AP$4&amp;ROW()&amp;"': "&amp;Fout_punt), "| Veld '"&amp;AP$4&amp;ROW()&amp;"': "&amp;Fout_geen_getal), IF(N70&lt;&gt;AN70, "| Veld '"&amp;AP$4&amp;ROW()&amp;"': "&amp;Fout_som&amp;TEXT(AN70,"#.##0,00 €")&amp;"  ", IF($Z70&lt;&gt;0, IF(N70&gt;0, "| Veld '"&amp;AP$4&amp;ROW()&amp;"': "&amp;Fout_positief, ""), IF($Y70&lt;&gt;1, IF(N70&lt;0, "| Veld '"&amp;AP$4&amp;ROW()&amp;"': "&amp;Fout_negatief, ""), "")))), "")</f>
        <v/>
      </c>
      <c r="AQ70" s="82" t="str">
        <f t="shared" ref="AQ70:AQ100" ca="1" si="36">IF(AO70&lt;&gt;"", ROW(), "")</f>
        <v/>
      </c>
      <c r="AR70" s="30" t="str">
        <f t="shared" ref="AR70:AR100" si="37">IF(AP70&lt;&gt;"", ROW(), "")</f>
        <v/>
      </c>
      <c r="AS70" s="84" t="str">
        <f t="shared" ref="AS70:AS100" ca="1" si="38">IF(AK70&lt;&gt;AM70, "| Veld '"&amp;AS$4&amp;ROW()&amp;"': "&amp;Info_lege_velden, "")</f>
        <v/>
      </c>
      <c r="AT70" s="27" t="str">
        <f t="shared" ref="AT70:AT100" ca="1" si="39">IF(AL70&lt;&gt;AN70, "| Veld '"&amp;AT$4&amp;ROW()&amp;"': "&amp;Info_lege_velden, "")</f>
        <v/>
      </c>
      <c r="AU70" s="84" t="str">
        <f t="shared" ref="AU70:AU100" si="40">IF(AC70&gt;0, "| Veld '"&amp;AU$4&amp;ROW()&amp;"': Dit veld is verplicht.  ", "")</f>
        <v/>
      </c>
      <c r="AV70" s="27" t="str">
        <f t="shared" ref="AV70:AV100" si="41">IF(AD70&gt;0, "| Veld '"&amp;AV$4&amp;ROW()&amp;"': Dit veld is verplicht.  ", "")</f>
        <v/>
      </c>
      <c r="AW70" s="84" t="str">
        <f t="shared" ref="AW70:AW100" si="42">IF(AC70&lt;0, IF(M70&lt;&gt;0, "| Veld '"&amp;AW$4&amp;ROW()&amp;"'"&amp;Fout_redundant, ""), "")</f>
        <v/>
      </c>
      <c r="AX70" s="27" t="str">
        <f t="shared" ref="AX70:AX100" si="43">IF(AD70&lt;0, IF(N70&lt;&gt;0, "| Veld '"&amp;AX$4&amp;ROW()&amp;"'"&amp;Fout_redundant, ""), "")</f>
        <v/>
      </c>
      <c r="AY70" s="154"/>
      <c r="AZ70" s="86" t="str">
        <f t="shared" ref="AZ70:AZ100" ca="1" si="44">_xlfn.CONCAT(AO70:AP70,AS70:AT70,AU70:AV70,AW70:AX70,AE70:AF70)</f>
        <v/>
      </c>
      <c r="BA70" s="114" t="str">
        <f t="shared" ref="BA70:BA100" ca="1" si="45">IF($AJ70&lt;&gt;"", IF(SUMIF(OFFSET($AI70, 1, 0, $AJ70), "&gt;"&amp;$AI70, OFFSET(AQ70, 1, 0, $AJ70))&lt;&gt;0, IFERROR( "| Veld '"&amp;BA$4&amp;ROW()&amp;"': "&amp;Waarschuwing_1&amp;_xlfn.TEXTJOIN(" &amp; ", TRUE, OFFSET(AQ70,1,0,$AJ70))&amp;" in kolom '"&amp;BA$4&amp;"'"&amp;Waarschuwing_2, "| Veld '"&amp;BA$4&amp;ROW()&amp;"': "&amp;Waarschuwing_legacy), ""), "")</f>
        <v/>
      </c>
      <c r="BB70" s="115" t="str">
        <f t="shared" ref="BB70:BB100" ca="1" si="46">IF($AJ70&lt;&gt;"", IF(SUMIF(OFFSET($AI70, 1, 0, $AJ70), "&gt;"&amp;$AI70, OFFSET(AR70, 1, 0, $AJ70))&lt;&gt;0, IFERROR( "| Veld '"&amp;BB$4&amp;ROW()&amp;"': "&amp;Waarschuwing_1&amp;_xlfn.TEXTJOIN(" &amp; ", TRUE, OFFSET(AR70,1,0,$AJ70))&amp;" in kolom '"&amp;BB$4&amp;"'"&amp;Waarschuwing_2, "| Veld '"&amp;BB$4&amp;ROW()&amp;"': "&amp;Waarschuwing_legacy), ""), "")</f>
        <v/>
      </c>
      <c r="BC70" s="116" t="str">
        <f t="shared" ref="BC70:BC100" ca="1" si="47">_xlfn.CONCAT(BA70:BB70, AG70:AH70)</f>
        <v/>
      </c>
      <c r="BE70" s="28" t="str">
        <f t="shared" ref="BE70:BE100" ca="1" si="48">IF($AZ70&lt;&gt;"", $AZ70, $BC70)</f>
        <v/>
      </c>
    </row>
    <row r="71" spans="1:57" s="27" customFormat="1" ht="14.1" customHeight="1" x14ac:dyDescent="0.25">
      <c r="A71" s="75" t="str">
        <f t="shared" ca="1" si="28"/>
        <v/>
      </c>
      <c r="B71" s="117"/>
      <c r="C71" s="117" t="s">
        <v>36</v>
      </c>
      <c r="D71" s="117" t="s">
        <v>36</v>
      </c>
      <c r="E71" s="117" t="s">
        <v>36</v>
      </c>
      <c r="F71" s="117" t="s">
        <v>36</v>
      </c>
      <c r="G71" s="117" t="s">
        <v>250</v>
      </c>
      <c r="H71" s="117"/>
      <c r="I71" s="117"/>
      <c r="J71" s="117"/>
      <c r="L71" s="118">
        <v>170</v>
      </c>
      <c r="M71" s="119"/>
      <c r="N71" s="119"/>
      <c r="X71" s="190"/>
      <c r="Y71" s="89"/>
      <c r="AA71" s="152"/>
      <c r="AB71" s="153"/>
      <c r="AC71" s="89"/>
      <c r="AD71" s="27">
        <v>-1</v>
      </c>
      <c r="AE71" s="89"/>
      <c r="AG71" s="89"/>
      <c r="AI71" s="190">
        <f t="shared" si="29"/>
        <v>5</v>
      </c>
      <c r="AJ71" s="27" t="str">
        <f>IF($AI72&gt;$AI71, IFERROR(MATCH($AI71, $AI72:$AI$100, 0)-1, ROW($AJ$100)-ROW()), "")</f>
        <v/>
      </c>
      <c r="AK71" s="89">
        <f t="shared" ca="1" si="30"/>
        <v>0</v>
      </c>
      <c r="AL71" s="27" t="str">
        <f t="shared" ca="1" si="31"/>
        <v/>
      </c>
      <c r="AM71" s="84">
        <f t="shared" ca="1" si="32"/>
        <v>0</v>
      </c>
      <c r="AN71" s="27" t="str">
        <f t="shared" ca="1" si="33"/>
        <v/>
      </c>
      <c r="AO71" s="80" t="str">
        <f t="shared" ca="1" si="34"/>
        <v/>
      </c>
      <c r="AP71" s="30" t="str">
        <f t="shared" si="35"/>
        <v/>
      </c>
      <c r="AQ71" s="82" t="str">
        <f t="shared" ca="1" si="36"/>
        <v/>
      </c>
      <c r="AR71" s="30" t="str">
        <f t="shared" si="37"/>
        <v/>
      </c>
      <c r="AS71" s="84" t="str">
        <f t="shared" ca="1" si="38"/>
        <v/>
      </c>
      <c r="AT71" s="27" t="str">
        <f t="shared" ca="1" si="39"/>
        <v/>
      </c>
      <c r="AU71" s="84" t="str">
        <f t="shared" si="40"/>
        <v/>
      </c>
      <c r="AV71" s="27" t="str">
        <f t="shared" si="41"/>
        <v/>
      </c>
      <c r="AW71" s="84" t="str">
        <f t="shared" si="42"/>
        <v/>
      </c>
      <c r="AX71" s="27" t="str">
        <f t="shared" si="43"/>
        <v/>
      </c>
      <c r="AY71" s="154"/>
      <c r="AZ71" s="86" t="str">
        <f t="shared" ca="1" si="44"/>
        <v/>
      </c>
      <c r="BA71" s="114" t="str">
        <f t="shared" ca="1" si="45"/>
        <v/>
      </c>
      <c r="BB71" s="115" t="str">
        <f t="shared" ca="1" si="46"/>
        <v/>
      </c>
      <c r="BC71" s="116" t="str">
        <f t="shared" ca="1" si="47"/>
        <v/>
      </c>
      <c r="BE71" s="28" t="str">
        <f t="shared" ca="1" si="48"/>
        <v/>
      </c>
    </row>
    <row r="72" spans="1:57" s="27" customFormat="1" ht="14.1" customHeight="1" x14ac:dyDescent="0.25">
      <c r="A72" s="75" t="str">
        <f t="shared" ca="1" si="28"/>
        <v/>
      </c>
      <c r="B72" s="117"/>
      <c r="C72" s="117" t="s">
        <v>36</v>
      </c>
      <c r="D72" s="117" t="s">
        <v>36</v>
      </c>
      <c r="E72" s="117" t="s">
        <v>36</v>
      </c>
      <c r="F72" s="117" t="s">
        <v>36</v>
      </c>
      <c r="G72" s="117" t="s">
        <v>251</v>
      </c>
      <c r="H72" s="117"/>
      <c r="I72" s="117"/>
      <c r="J72" s="117"/>
      <c r="L72" s="118">
        <v>171</v>
      </c>
      <c r="M72" s="119"/>
      <c r="N72" s="119"/>
      <c r="X72" s="190"/>
      <c r="Y72" s="89"/>
      <c r="AA72" s="152"/>
      <c r="AB72" s="153"/>
      <c r="AC72" s="89"/>
      <c r="AD72" s="27">
        <v>-1</v>
      </c>
      <c r="AE72" s="89"/>
      <c r="AG72" s="89"/>
      <c r="AI72" s="190">
        <f t="shared" si="29"/>
        <v>5</v>
      </c>
      <c r="AJ72" s="27" t="str">
        <f>IF($AI73&gt;$AI72, IFERROR(MATCH($AI72, $AI73:$AI$100, 0)-1, ROW($AJ$100)-ROW()), "")</f>
        <v/>
      </c>
      <c r="AK72" s="89">
        <f t="shared" ca="1" si="30"/>
        <v>0</v>
      </c>
      <c r="AL72" s="27" t="str">
        <f t="shared" ca="1" si="31"/>
        <v/>
      </c>
      <c r="AM72" s="84">
        <f t="shared" ca="1" si="32"/>
        <v>0</v>
      </c>
      <c r="AN72" s="27" t="str">
        <f t="shared" ca="1" si="33"/>
        <v/>
      </c>
      <c r="AO72" s="80" t="str">
        <f t="shared" ca="1" si="34"/>
        <v/>
      </c>
      <c r="AP72" s="30" t="str">
        <f t="shared" si="35"/>
        <v/>
      </c>
      <c r="AQ72" s="82" t="str">
        <f t="shared" ca="1" si="36"/>
        <v/>
      </c>
      <c r="AR72" s="30" t="str">
        <f t="shared" si="37"/>
        <v/>
      </c>
      <c r="AS72" s="84" t="str">
        <f t="shared" ca="1" si="38"/>
        <v/>
      </c>
      <c r="AT72" s="27" t="str">
        <f t="shared" ca="1" si="39"/>
        <v/>
      </c>
      <c r="AU72" s="84" t="str">
        <f t="shared" si="40"/>
        <v/>
      </c>
      <c r="AV72" s="27" t="str">
        <f t="shared" si="41"/>
        <v/>
      </c>
      <c r="AW72" s="84" t="str">
        <f t="shared" si="42"/>
        <v/>
      </c>
      <c r="AX72" s="27" t="str">
        <f t="shared" si="43"/>
        <v/>
      </c>
      <c r="AY72" s="154"/>
      <c r="AZ72" s="86" t="str">
        <f t="shared" ca="1" si="44"/>
        <v/>
      </c>
      <c r="BA72" s="114" t="str">
        <f t="shared" ca="1" si="45"/>
        <v/>
      </c>
      <c r="BB72" s="115" t="str">
        <f t="shared" ca="1" si="46"/>
        <v/>
      </c>
      <c r="BC72" s="116" t="str">
        <f t="shared" ca="1" si="47"/>
        <v/>
      </c>
      <c r="BE72" s="28" t="str">
        <f t="shared" ca="1" si="48"/>
        <v/>
      </c>
    </row>
    <row r="73" spans="1:57" s="27" customFormat="1" ht="14.1" customHeight="1" x14ac:dyDescent="0.25">
      <c r="A73" s="75" t="str">
        <f t="shared" ca="1" si="28"/>
        <v/>
      </c>
      <c r="B73" s="117"/>
      <c r="C73" s="117" t="s">
        <v>36</v>
      </c>
      <c r="D73" s="117" t="s">
        <v>36</v>
      </c>
      <c r="E73" s="117" t="s">
        <v>36</v>
      </c>
      <c r="F73" s="117" t="s">
        <v>36</v>
      </c>
      <c r="G73" s="117" t="s">
        <v>252</v>
      </c>
      <c r="H73" s="117"/>
      <c r="I73" s="117"/>
      <c r="J73" s="117"/>
      <c r="L73" s="118">
        <v>172</v>
      </c>
      <c r="M73" s="119"/>
      <c r="N73" s="119"/>
      <c r="X73" s="190"/>
      <c r="Y73" s="89"/>
      <c r="AA73" s="152"/>
      <c r="AB73" s="153"/>
      <c r="AC73" s="89"/>
      <c r="AD73" s="27">
        <v>-1</v>
      </c>
      <c r="AE73" s="89"/>
      <c r="AG73" s="89"/>
      <c r="AI73" s="190">
        <f t="shared" si="29"/>
        <v>5</v>
      </c>
      <c r="AJ73" s="27" t="str">
        <f>IF($AI74&gt;$AI73, IFERROR(MATCH($AI73, $AI74:$AI$100, 0)-1, ROW($AJ$100)-ROW()), "")</f>
        <v/>
      </c>
      <c r="AK73" s="89">
        <f t="shared" ca="1" si="30"/>
        <v>0</v>
      </c>
      <c r="AL73" s="27" t="str">
        <f t="shared" ca="1" si="31"/>
        <v/>
      </c>
      <c r="AM73" s="84">
        <f t="shared" ca="1" si="32"/>
        <v>0</v>
      </c>
      <c r="AN73" s="27" t="str">
        <f t="shared" ca="1" si="33"/>
        <v/>
      </c>
      <c r="AO73" s="80" t="str">
        <f t="shared" ca="1" si="34"/>
        <v/>
      </c>
      <c r="AP73" s="30" t="str">
        <f t="shared" si="35"/>
        <v/>
      </c>
      <c r="AQ73" s="82" t="str">
        <f t="shared" ca="1" si="36"/>
        <v/>
      </c>
      <c r="AR73" s="30" t="str">
        <f t="shared" si="37"/>
        <v/>
      </c>
      <c r="AS73" s="84" t="str">
        <f t="shared" ca="1" si="38"/>
        <v/>
      </c>
      <c r="AT73" s="27" t="str">
        <f t="shared" ca="1" si="39"/>
        <v/>
      </c>
      <c r="AU73" s="84" t="str">
        <f t="shared" si="40"/>
        <v/>
      </c>
      <c r="AV73" s="27" t="str">
        <f t="shared" si="41"/>
        <v/>
      </c>
      <c r="AW73" s="84" t="str">
        <f t="shared" si="42"/>
        <v/>
      </c>
      <c r="AX73" s="27" t="str">
        <f t="shared" si="43"/>
        <v/>
      </c>
      <c r="AY73" s="154"/>
      <c r="AZ73" s="86" t="str">
        <f t="shared" ca="1" si="44"/>
        <v/>
      </c>
      <c r="BA73" s="114" t="str">
        <f t="shared" ca="1" si="45"/>
        <v/>
      </c>
      <c r="BB73" s="115" t="str">
        <f t="shared" ca="1" si="46"/>
        <v/>
      </c>
      <c r="BC73" s="116" t="str">
        <f t="shared" ca="1" si="47"/>
        <v/>
      </c>
      <c r="BE73" s="28" t="str">
        <f t="shared" ca="1" si="48"/>
        <v/>
      </c>
    </row>
    <row r="74" spans="1:57" s="27" customFormat="1" ht="14.1" customHeight="1" x14ac:dyDescent="0.25">
      <c r="A74" s="75" t="str">
        <f t="shared" ca="1" si="28"/>
        <v/>
      </c>
      <c r="B74" s="117"/>
      <c r="C74" s="117" t="s">
        <v>36</v>
      </c>
      <c r="D74" s="117" t="s">
        <v>36</v>
      </c>
      <c r="E74" s="117" t="s">
        <v>36</v>
      </c>
      <c r="F74" s="117" t="s">
        <v>36</v>
      </c>
      <c r="G74" s="117" t="s">
        <v>253</v>
      </c>
      <c r="H74" s="117"/>
      <c r="I74" s="117"/>
      <c r="J74" s="117"/>
      <c r="L74" s="118">
        <v>173</v>
      </c>
      <c r="M74" s="119"/>
      <c r="N74" s="119"/>
      <c r="X74" s="190"/>
      <c r="Y74" s="89"/>
      <c r="AA74" s="152"/>
      <c r="AB74" s="153"/>
      <c r="AC74" s="89"/>
      <c r="AD74" s="27">
        <v>-1</v>
      </c>
      <c r="AE74" s="89"/>
      <c r="AG74" s="89"/>
      <c r="AI74" s="190">
        <f t="shared" si="29"/>
        <v>5</v>
      </c>
      <c r="AJ74" s="27" t="str">
        <f>IF($AI75&gt;$AI74, IFERROR(MATCH($AI74, $AI75:$AI$100, 0)-1, ROW($AJ$100)-ROW()), "")</f>
        <v/>
      </c>
      <c r="AK74" s="89">
        <f t="shared" ca="1" si="30"/>
        <v>0</v>
      </c>
      <c r="AL74" s="27" t="str">
        <f t="shared" ca="1" si="31"/>
        <v/>
      </c>
      <c r="AM74" s="84">
        <f t="shared" ca="1" si="32"/>
        <v>0</v>
      </c>
      <c r="AN74" s="27" t="str">
        <f t="shared" ca="1" si="33"/>
        <v/>
      </c>
      <c r="AO74" s="80" t="str">
        <f t="shared" ca="1" si="34"/>
        <v/>
      </c>
      <c r="AP74" s="30" t="str">
        <f t="shared" si="35"/>
        <v/>
      </c>
      <c r="AQ74" s="82" t="str">
        <f t="shared" ca="1" si="36"/>
        <v/>
      </c>
      <c r="AR74" s="30" t="str">
        <f t="shared" si="37"/>
        <v/>
      </c>
      <c r="AS74" s="84" t="str">
        <f t="shared" ca="1" si="38"/>
        <v/>
      </c>
      <c r="AT74" s="27" t="str">
        <f t="shared" ca="1" si="39"/>
        <v/>
      </c>
      <c r="AU74" s="84" t="str">
        <f t="shared" si="40"/>
        <v/>
      </c>
      <c r="AV74" s="27" t="str">
        <f t="shared" si="41"/>
        <v/>
      </c>
      <c r="AW74" s="84" t="str">
        <f t="shared" si="42"/>
        <v/>
      </c>
      <c r="AX74" s="27" t="str">
        <f t="shared" si="43"/>
        <v/>
      </c>
      <c r="AY74" s="154"/>
      <c r="AZ74" s="86" t="str">
        <f t="shared" ca="1" si="44"/>
        <v/>
      </c>
      <c r="BA74" s="114" t="str">
        <f t="shared" ca="1" si="45"/>
        <v/>
      </c>
      <c r="BB74" s="115" t="str">
        <f t="shared" ca="1" si="46"/>
        <v/>
      </c>
      <c r="BC74" s="116" t="str">
        <f t="shared" ca="1" si="47"/>
        <v/>
      </c>
      <c r="BE74" s="28" t="str">
        <f t="shared" ca="1" si="48"/>
        <v/>
      </c>
    </row>
    <row r="75" spans="1:57" s="27" customFormat="1" ht="14.1" customHeight="1" x14ac:dyDescent="0.25">
      <c r="A75" s="75" t="str">
        <f t="shared" ca="1" si="28"/>
        <v/>
      </c>
      <c r="B75" s="117"/>
      <c r="C75" s="117" t="s">
        <v>36</v>
      </c>
      <c r="D75" s="117" t="s">
        <v>36</v>
      </c>
      <c r="E75" s="117" t="s">
        <v>36</v>
      </c>
      <c r="F75" s="117" t="s">
        <v>36</v>
      </c>
      <c r="G75" s="117" t="s">
        <v>254</v>
      </c>
      <c r="H75" s="117"/>
      <c r="I75" s="117"/>
      <c r="J75" s="117"/>
      <c r="L75" s="118">
        <v>174</v>
      </c>
      <c r="M75" s="119"/>
      <c r="N75" s="119"/>
      <c r="X75" s="190"/>
      <c r="Y75" s="89"/>
      <c r="AA75" s="152"/>
      <c r="AB75" s="153"/>
      <c r="AC75" s="89"/>
      <c r="AD75" s="27">
        <v>-1</v>
      </c>
      <c r="AE75" s="89"/>
      <c r="AG75" s="89"/>
      <c r="AI75" s="190">
        <f t="shared" si="29"/>
        <v>5</v>
      </c>
      <c r="AJ75" s="27" t="str">
        <f>IF($AI76&gt;$AI75, IFERROR(MATCH($AI75, $AI76:$AI$100, 0)-1, ROW($AJ$100)-ROW()), "")</f>
        <v/>
      </c>
      <c r="AK75" s="89">
        <f t="shared" ca="1" si="30"/>
        <v>0</v>
      </c>
      <c r="AL75" s="27" t="str">
        <f t="shared" ca="1" si="31"/>
        <v/>
      </c>
      <c r="AM75" s="84">
        <f t="shared" ca="1" si="32"/>
        <v>0</v>
      </c>
      <c r="AN75" s="27" t="str">
        <f t="shared" ca="1" si="33"/>
        <v/>
      </c>
      <c r="AO75" s="80" t="str">
        <f t="shared" ca="1" si="34"/>
        <v/>
      </c>
      <c r="AP75" s="30" t="str">
        <f t="shared" si="35"/>
        <v/>
      </c>
      <c r="AQ75" s="82" t="str">
        <f t="shared" ca="1" si="36"/>
        <v/>
      </c>
      <c r="AR75" s="30" t="str">
        <f t="shared" si="37"/>
        <v/>
      </c>
      <c r="AS75" s="84" t="str">
        <f t="shared" ca="1" si="38"/>
        <v/>
      </c>
      <c r="AT75" s="27" t="str">
        <f t="shared" ca="1" si="39"/>
        <v/>
      </c>
      <c r="AU75" s="84" t="str">
        <f t="shared" si="40"/>
        <v/>
      </c>
      <c r="AV75" s="27" t="str">
        <f t="shared" si="41"/>
        <v/>
      </c>
      <c r="AW75" s="84" t="str">
        <f t="shared" si="42"/>
        <v/>
      </c>
      <c r="AX75" s="27" t="str">
        <f t="shared" si="43"/>
        <v/>
      </c>
      <c r="AY75" s="154"/>
      <c r="AZ75" s="86" t="str">
        <f t="shared" ca="1" si="44"/>
        <v/>
      </c>
      <c r="BA75" s="114" t="str">
        <f t="shared" ca="1" si="45"/>
        <v/>
      </c>
      <c r="BB75" s="115" t="str">
        <f t="shared" ca="1" si="46"/>
        <v/>
      </c>
      <c r="BC75" s="116" t="str">
        <f t="shared" ca="1" si="47"/>
        <v/>
      </c>
      <c r="BE75" s="28" t="str">
        <f t="shared" ca="1" si="48"/>
        <v/>
      </c>
    </row>
    <row r="76" spans="1:57" s="27" customFormat="1" ht="14.1" customHeight="1" x14ac:dyDescent="0.25">
      <c r="A76" s="75" t="str">
        <f t="shared" ca="1" si="28"/>
        <v/>
      </c>
      <c r="B76" s="117"/>
      <c r="C76" s="117" t="s">
        <v>36</v>
      </c>
      <c r="D76" s="117" t="s">
        <v>36</v>
      </c>
      <c r="E76" s="117" t="s">
        <v>36</v>
      </c>
      <c r="F76" s="117" t="s">
        <v>255</v>
      </c>
      <c r="G76" s="117"/>
      <c r="H76" s="117"/>
      <c r="I76" s="117"/>
      <c r="J76" s="117"/>
      <c r="L76" s="118">
        <v>175</v>
      </c>
      <c r="M76" s="119">
        <f>SUM(M77:M78)</f>
        <v>0</v>
      </c>
      <c r="N76" s="119"/>
      <c r="X76" s="190"/>
      <c r="Y76" s="89"/>
      <c r="AA76" s="152"/>
      <c r="AB76" s="153"/>
      <c r="AC76" s="89"/>
      <c r="AD76" s="27">
        <v>-1</v>
      </c>
      <c r="AE76" s="89"/>
      <c r="AG76" s="89"/>
      <c r="AI76" s="190">
        <f t="shared" si="29"/>
        <v>4</v>
      </c>
      <c r="AJ76" s="27">
        <f>IF($AI77&gt;$AI76, IFERROR(MATCH($AI76, $AI77:$AI$100, 0)-1, ROW($AJ$100)-ROW()), "")</f>
        <v>2</v>
      </c>
      <c r="AK76" s="89">
        <f t="shared" ca="1" si="30"/>
        <v>0</v>
      </c>
      <c r="AL76" s="27" t="str">
        <f t="shared" ca="1" si="31"/>
        <v/>
      </c>
      <c r="AM76" s="84">
        <f t="shared" ca="1" si="32"/>
        <v>0</v>
      </c>
      <c r="AN76" s="27" t="str">
        <f t="shared" ca="1" si="33"/>
        <v/>
      </c>
      <c r="AO76" s="80" t="str">
        <f t="shared" ca="1" si="34"/>
        <v/>
      </c>
      <c r="AP76" s="30" t="str">
        <f t="shared" si="35"/>
        <v/>
      </c>
      <c r="AQ76" s="82" t="str">
        <f t="shared" ca="1" si="36"/>
        <v/>
      </c>
      <c r="AR76" s="30" t="str">
        <f t="shared" si="37"/>
        <v/>
      </c>
      <c r="AS76" s="84" t="str">
        <f t="shared" ca="1" si="38"/>
        <v/>
      </c>
      <c r="AT76" s="27" t="str">
        <f t="shared" ca="1" si="39"/>
        <v/>
      </c>
      <c r="AU76" s="84" t="str">
        <f t="shared" si="40"/>
        <v/>
      </c>
      <c r="AV76" s="27" t="str">
        <f t="shared" si="41"/>
        <v/>
      </c>
      <c r="AW76" s="84" t="str">
        <f t="shared" si="42"/>
        <v/>
      </c>
      <c r="AX76" s="27" t="str">
        <f t="shared" si="43"/>
        <v/>
      </c>
      <c r="AY76" s="154"/>
      <c r="AZ76" s="86" t="str">
        <f t="shared" ca="1" si="44"/>
        <v/>
      </c>
      <c r="BA76" s="114" t="str">
        <f t="shared" ca="1" si="45"/>
        <v/>
      </c>
      <c r="BB76" s="115" t="str">
        <f t="shared" ca="1" si="46"/>
        <v/>
      </c>
      <c r="BC76" s="116" t="str">
        <f t="shared" ca="1" si="47"/>
        <v/>
      </c>
      <c r="BE76" s="28" t="str">
        <f t="shared" ca="1" si="48"/>
        <v/>
      </c>
    </row>
    <row r="77" spans="1:57" s="27" customFormat="1" ht="14.1" customHeight="1" x14ac:dyDescent="0.25">
      <c r="A77" s="75" t="str">
        <f t="shared" ca="1" si="28"/>
        <v/>
      </c>
      <c r="B77" s="117"/>
      <c r="C77" s="117" t="s">
        <v>36</v>
      </c>
      <c r="D77" s="117" t="s">
        <v>36</v>
      </c>
      <c r="E77" s="117" t="s">
        <v>36</v>
      </c>
      <c r="F77" s="117" t="s">
        <v>36</v>
      </c>
      <c r="G77" s="117" t="s">
        <v>256</v>
      </c>
      <c r="H77" s="117"/>
      <c r="I77" s="117"/>
      <c r="J77" s="117"/>
      <c r="L77" s="118">
        <v>1750</v>
      </c>
      <c r="M77" s="119"/>
      <c r="N77" s="119"/>
      <c r="X77" s="190"/>
      <c r="Y77" s="89"/>
      <c r="AA77" s="152"/>
      <c r="AB77" s="153"/>
      <c r="AC77" s="89"/>
      <c r="AD77" s="27">
        <v>-1</v>
      </c>
      <c r="AE77" s="89"/>
      <c r="AG77" s="89"/>
      <c r="AI77" s="190">
        <f t="shared" si="29"/>
        <v>5</v>
      </c>
      <c r="AJ77" s="27" t="str">
        <f>IF($AI78&gt;$AI77, IFERROR(MATCH($AI77, $AI78:$AI$100, 0)-1, ROW($AJ$100)-ROW()), "")</f>
        <v/>
      </c>
      <c r="AK77" s="89">
        <f t="shared" ca="1" si="30"/>
        <v>0</v>
      </c>
      <c r="AL77" s="27" t="str">
        <f t="shared" ca="1" si="31"/>
        <v/>
      </c>
      <c r="AM77" s="84">
        <f t="shared" ca="1" si="32"/>
        <v>0</v>
      </c>
      <c r="AN77" s="27" t="str">
        <f t="shared" ca="1" si="33"/>
        <v/>
      </c>
      <c r="AO77" s="80" t="str">
        <f t="shared" ca="1" si="34"/>
        <v/>
      </c>
      <c r="AP77" s="30" t="str">
        <f t="shared" si="35"/>
        <v/>
      </c>
      <c r="AQ77" s="82" t="str">
        <f t="shared" ca="1" si="36"/>
        <v/>
      </c>
      <c r="AR77" s="30" t="str">
        <f t="shared" si="37"/>
        <v/>
      </c>
      <c r="AS77" s="84" t="str">
        <f t="shared" ca="1" si="38"/>
        <v/>
      </c>
      <c r="AT77" s="27" t="str">
        <f t="shared" ca="1" si="39"/>
        <v/>
      </c>
      <c r="AU77" s="84" t="str">
        <f t="shared" si="40"/>
        <v/>
      </c>
      <c r="AV77" s="27" t="str">
        <f t="shared" si="41"/>
        <v/>
      </c>
      <c r="AW77" s="84" t="str">
        <f t="shared" si="42"/>
        <v/>
      </c>
      <c r="AX77" s="27" t="str">
        <f t="shared" si="43"/>
        <v/>
      </c>
      <c r="AY77" s="154"/>
      <c r="AZ77" s="86" t="str">
        <f t="shared" ca="1" si="44"/>
        <v/>
      </c>
      <c r="BA77" s="114" t="str">
        <f t="shared" ca="1" si="45"/>
        <v/>
      </c>
      <c r="BB77" s="115" t="str">
        <f t="shared" ca="1" si="46"/>
        <v/>
      </c>
      <c r="BC77" s="116" t="str">
        <f t="shared" ca="1" si="47"/>
        <v/>
      </c>
      <c r="BE77" s="28" t="str">
        <f t="shared" ca="1" si="48"/>
        <v/>
      </c>
    </row>
    <row r="78" spans="1:57" s="27" customFormat="1" ht="14.1" customHeight="1" x14ac:dyDescent="0.25">
      <c r="A78" s="75" t="str">
        <f t="shared" ca="1" si="28"/>
        <v/>
      </c>
      <c r="B78" s="117"/>
      <c r="C78" s="117" t="s">
        <v>36</v>
      </c>
      <c r="D78" s="117" t="s">
        <v>36</v>
      </c>
      <c r="E78" s="117" t="s">
        <v>36</v>
      </c>
      <c r="F78" s="117" t="s">
        <v>36</v>
      </c>
      <c r="G78" s="117" t="s">
        <v>257</v>
      </c>
      <c r="H78" s="117"/>
      <c r="I78" s="117"/>
      <c r="J78" s="117"/>
      <c r="L78" s="118">
        <v>1751</v>
      </c>
      <c r="M78" s="119"/>
      <c r="N78" s="119"/>
      <c r="X78" s="190"/>
      <c r="Y78" s="89"/>
      <c r="AA78" s="152"/>
      <c r="AB78" s="153"/>
      <c r="AC78" s="89"/>
      <c r="AD78" s="27">
        <v>-1</v>
      </c>
      <c r="AE78" s="89"/>
      <c r="AG78" s="89"/>
      <c r="AI78" s="190">
        <f t="shared" si="29"/>
        <v>5</v>
      </c>
      <c r="AJ78" s="27" t="str">
        <f>IF($AI79&gt;$AI78, IFERROR(MATCH($AI78, $AI79:$AI$100, 0)-1, ROW($AJ$100)-ROW()), "")</f>
        <v/>
      </c>
      <c r="AK78" s="89">
        <f t="shared" ca="1" si="30"/>
        <v>0</v>
      </c>
      <c r="AL78" s="27" t="str">
        <f t="shared" ca="1" si="31"/>
        <v/>
      </c>
      <c r="AM78" s="84">
        <f t="shared" ca="1" si="32"/>
        <v>0</v>
      </c>
      <c r="AN78" s="27" t="str">
        <f t="shared" ca="1" si="33"/>
        <v/>
      </c>
      <c r="AO78" s="80" t="str">
        <f t="shared" ca="1" si="34"/>
        <v/>
      </c>
      <c r="AP78" s="30" t="str">
        <f t="shared" si="35"/>
        <v/>
      </c>
      <c r="AQ78" s="82" t="str">
        <f t="shared" ca="1" si="36"/>
        <v/>
      </c>
      <c r="AR78" s="30" t="str">
        <f t="shared" si="37"/>
        <v/>
      </c>
      <c r="AS78" s="84" t="str">
        <f t="shared" ca="1" si="38"/>
        <v/>
      </c>
      <c r="AT78" s="27" t="str">
        <f t="shared" ca="1" si="39"/>
        <v/>
      </c>
      <c r="AU78" s="84" t="str">
        <f t="shared" si="40"/>
        <v/>
      </c>
      <c r="AV78" s="27" t="str">
        <f t="shared" si="41"/>
        <v/>
      </c>
      <c r="AW78" s="84" t="str">
        <f t="shared" si="42"/>
        <v/>
      </c>
      <c r="AX78" s="27" t="str">
        <f t="shared" si="43"/>
        <v/>
      </c>
      <c r="AY78" s="154"/>
      <c r="AZ78" s="86" t="str">
        <f t="shared" ca="1" si="44"/>
        <v/>
      </c>
      <c r="BA78" s="114" t="str">
        <f t="shared" ca="1" si="45"/>
        <v/>
      </c>
      <c r="BB78" s="115" t="str">
        <f t="shared" ca="1" si="46"/>
        <v/>
      </c>
      <c r="BC78" s="116" t="str">
        <f t="shared" ca="1" si="47"/>
        <v/>
      </c>
      <c r="BE78" s="28" t="str">
        <f t="shared" ca="1" si="48"/>
        <v/>
      </c>
    </row>
    <row r="79" spans="1:57" s="27" customFormat="1" ht="14.1" customHeight="1" x14ac:dyDescent="0.25">
      <c r="A79" s="75" t="str">
        <f t="shared" ca="1" si="28"/>
        <v/>
      </c>
      <c r="B79" s="117"/>
      <c r="C79" s="117" t="s">
        <v>36</v>
      </c>
      <c r="D79" s="117" t="s">
        <v>36</v>
      </c>
      <c r="E79" s="117" t="s">
        <v>36</v>
      </c>
      <c r="F79" s="117" t="s">
        <v>258</v>
      </c>
      <c r="G79" s="117"/>
      <c r="H79" s="117"/>
      <c r="I79" s="117"/>
      <c r="J79" s="117"/>
      <c r="L79" s="118">
        <v>176</v>
      </c>
      <c r="M79" s="119"/>
      <c r="N79" s="119"/>
      <c r="X79" s="190"/>
      <c r="Y79" s="89"/>
      <c r="AA79" s="152"/>
      <c r="AB79" s="153"/>
      <c r="AC79" s="89"/>
      <c r="AD79" s="27">
        <v>-1</v>
      </c>
      <c r="AE79" s="89"/>
      <c r="AG79" s="89"/>
      <c r="AI79" s="190">
        <f t="shared" si="29"/>
        <v>4</v>
      </c>
      <c r="AJ79" s="27" t="str">
        <f>IF($AI80&gt;$AI79, IFERROR(MATCH($AI79, $AI80:$AI$100, 0)-1, ROW($AJ$100)-ROW()), "")</f>
        <v/>
      </c>
      <c r="AK79" s="89">
        <f t="shared" ca="1" si="30"/>
        <v>0</v>
      </c>
      <c r="AL79" s="27" t="str">
        <f t="shared" ca="1" si="31"/>
        <v/>
      </c>
      <c r="AM79" s="84">
        <f t="shared" ca="1" si="32"/>
        <v>0</v>
      </c>
      <c r="AN79" s="27" t="str">
        <f t="shared" ca="1" si="33"/>
        <v/>
      </c>
      <c r="AO79" s="80" t="str">
        <f t="shared" ca="1" si="34"/>
        <v/>
      </c>
      <c r="AP79" s="30" t="str">
        <f t="shared" si="35"/>
        <v/>
      </c>
      <c r="AQ79" s="82" t="str">
        <f t="shared" ca="1" si="36"/>
        <v/>
      </c>
      <c r="AR79" s="30" t="str">
        <f t="shared" si="37"/>
        <v/>
      </c>
      <c r="AS79" s="84" t="str">
        <f t="shared" ca="1" si="38"/>
        <v/>
      </c>
      <c r="AT79" s="27" t="str">
        <f t="shared" ca="1" si="39"/>
        <v/>
      </c>
      <c r="AU79" s="84" t="str">
        <f t="shared" si="40"/>
        <v/>
      </c>
      <c r="AV79" s="27" t="str">
        <f t="shared" si="41"/>
        <v/>
      </c>
      <c r="AW79" s="84" t="str">
        <f t="shared" si="42"/>
        <v/>
      </c>
      <c r="AX79" s="27" t="str">
        <f t="shared" si="43"/>
        <v/>
      </c>
      <c r="AY79" s="154"/>
      <c r="AZ79" s="86" t="str">
        <f t="shared" ca="1" si="44"/>
        <v/>
      </c>
      <c r="BA79" s="114" t="str">
        <f t="shared" ca="1" si="45"/>
        <v/>
      </c>
      <c r="BB79" s="115" t="str">
        <f t="shared" ca="1" si="46"/>
        <v/>
      </c>
      <c r="BC79" s="116" t="str">
        <f t="shared" ca="1" si="47"/>
        <v/>
      </c>
      <c r="BE79" s="28" t="str">
        <f t="shared" ca="1" si="48"/>
        <v/>
      </c>
    </row>
    <row r="80" spans="1:57" s="27" customFormat="1" ht="14.1" customHeight="1" x14ac:dyDescent="0.25">
      <c r="A80" s="75" t="str">
        <f t="shared" ca="1" si="28"/>
        <v/>
      </c>
      <c r="B80" s="117"/>
      <c r="C80" s="117" t="s">
        <v>36</v>
      </c>
      <c r="D80" s="117" t="s">
        <v>36</v>
      </c>
      <c r="E80" s="117" t="s">
        <v>36</v>
      </c>
      <c r="F80" s="117" t="s">
        <v>259</v>
      </c>
      <c r="G80" s="117"/>
      <c r="H80" s="117"/>
      <c r="I80" s="117"/>
      <c r="J80" s="117"/>
      <c r="L80" s="118" t="s">
        <v>260</v>
      </c>
      <c r="M80" s="119"/>
      <c r="N80" s="119"/>
      <c r="X80" s="190"/>
      <c r="Y80" s="89"/>
      <c r="AA80" s="152"/>
      <c r="AB80" s="153"/>
      <c r="AC80" s="89"/>
      <c r="AD80" s="27">
        <v>-1</v>
      </c>
      <c r="AE80" s="89"/>
      <c r="AG80" s="89"/>
      <c r="AI80" s="190">
        <f t="shared" si="29"/>
        <v>4</v>
      </c>
      <c r="AJ80" s="27" t="str">
        <f>IF($AI81&gt;$AI80, IFERROR(MATCH($AI80, $AI81:$AI$100, 0)-1, ROW($AJ$100)-ROW()), "")</f>
        <v/>
      </c>
      <c r="AK80" s="89">
        <f t="shared" ca="1" si="30"/>
        <v>0</v>
      </c>
      <c r="AL80" s="27" t="str">
        <f t="shared" ca="1" si="31"/>
        <v/>
      </c>
      <c r="AM80" s="84">
        <f t="shared" ca="1" si="32"/>
        <v>0</v>
      </c>
      <c r="AN80" s="27" t="str">
        <f t="shared" ca="1" si="33"/>
        <v/>
      </c>
      <c r="AO80" s="80" t="str">
        <f t="shared" ca="1" si="34"/>
        <v/>
      </c>
      <c r="AP80" s="30" t="str">
        <f t="shared" si="35"/>
        <v/>
      </c>
      <c r="AQ80" s="82" t="str">
        <f t="shared" ca="1" si="36"/>
        <v/>
      </c>
      <c r="AR80" s="30" t="str">
        <f t="shared" si="37"/>
        <v/>
      </c>
      <c r="AS80" s="84" t="str">
        <f t="shared" ca="1" si="38"/>
        <v/>
      </c>
      <c r="AT80" s="27" t="str">
        <f t="shared" ca="1" si="39"/>
        <v/>
      </c>
      <c r="AU80" s="84" t="str">
        <f t="shared" si="40"/>
        <v/>
      </c>
      <c r="AV80" s="27" t="str">
        <f t="shared" si="41"/>
        <v/>
      </c>
      <c r="AW80" s="84" t="str">
        <f t="shared" si="42"/>
        <v/>
      </c>
      <c r="AX80" s="27" t="str">
        <f t="shared" si="43"/>
        <v/>
      </c>
      <c r="AY80" s="154"/>
      <c r="AZ80" s="86" t="str">
        <f t="shared" ca="1" si="44"/>
        <v/>
      </c>
      <c r="BA80" s="114" t="str">
        <f t="shared" ca="1" si="45"/>
        <v/>
      </c>
      <c r="BB80" s="115" t="str">
        <f t="shared" ca="1" si="46"/>
        <v/>
      </c>
      <c r="BC80" s="116" t="str">
        <f t="shared" ca="1" si="47"/>
        <v/>
      </c>
      <c r="BE80" s="28" t="str">
        <f t="shared" ca="1" si="48"/>
        <v/>
      </c>
    </row>
    <row r="81" spans="1:57" s="27" customFormat="1" ht="14.1" customHeight="1" x14ac:dyDescent="0.25">
      <c r="A81" s="75" t="str">
        <f t="shared" ca="1" si="28"/>
        <v/>
      </c>
      <c r="B81" s="117"/>
      <c r="C81" s="117" t="s">
        <v>36</v>
      </c>
      <c r="D81" s="117" t="s">
        <v>36</v>
      </c>
      <c r="E81" s="117" t="s">
        <v>261</v>
      </c>
      <c r="F81" s="117"/>
      <c r="G81" s="117"/>
      <c r="H81" s="117"/>
      <c r="I81" s="117"/>
      <c r="J81" s="117"/>
      <c r="L81" s="118" t="s">
        <v>262</v>
      </c>
      <c r="M81" s="119">
        <f>SUM(M82:M83,M86,M89:M90,M99)</f>
        <v>0</v>
      </c>
      <c r="N81" s="119"/>
      <c r="X81" s="190"/>
      <c r="Y81" s="89"/>
      <c r="AA81" s="152"/>
      <c r="AB81" s="153"/>
      <c r="AC81" s="89"/>
      <c r="AD81" s="27">
        <v>-1</v>
      </c>
      <c r="AE81" s="89"/>
      <c r="AG81" s="89"/>
      <c r="AI81" s="190">
        <f t="shared" si="29"/>
        <v>3</v>
      </c>
      <c r="AJ81" s="27">
        <f>IF($AI82&gt;$AI81, IFERROR(MATCH($AI81, $AI82:$AI$100, 0)-1, ROW($AJ$100)-ROW()), "")</f>
        <v>18</v>
      </c>
      <c r="AK81" s="89">
        <f t="shared" ca="1" si="30"/>
        <v>0</v>
      </c>
      <c r="AL81" s="27" t="str">
        <f t="shared" ca="1" si="31"/>
        <v/>
      </c>
      <c r="AM81" s="84">
        <f t="shared" ca="1" si="32"/>
        <v>0</v>
      </c>
      <c r="AN81" s="27" t="str">
        <f t="shared" ca="1" si="33"/>
        <v/>
      </c>
      <c r="AO81" s="80" t="str">
        <f t="shared" ca="1" si="34"/>
        <v/>
      </c>
      <c r="AP81" s="30" t="str">
        <f t="shared" si="35"/>
        <v/>
      </c>
      <c r="AQ81" s="82" t="str">
        <f t="shared" ca="1" si="36"/>
        <v/>
      </c>
      <c r="AR81" s="30" t="str">
        <f t="shared" si="37"/>
        <v/>
      </c>
      <c r="AS81" s="84" t="str">
        <f t="shared" ca="1" si="38"/>
        <v/>
      </c>
      <c r="AT81" s="27" t="str">
        <f t="shared" ca="1" si="39"/>
        <v/>
      </c>
      <c r="AU81" s="84" t="str">
        <f t="shared" si="40"/>
        <v/>
      </c>
      <c r="AV81" s="27" t="str">
        <f t="shared" si="41"/>
        <v/>
      </c>
      <c r="AW81" s="84" t="str">
        <f t="shared" si="42"/>
        <v/>
      </c>
      <c r="AX81" s="27" t="str">
        <f t="shared" si="43"/>
        <v/>
      </c>
      <c r="AY81" s="154"/>
      <c r="AZ81" s="86" t="str">
        <f t="shared" ca="1" si="44"/>
        <v/>
      </c>
      <c r="BA81" s="114" t="str">
        <f t="shared" ca="1" si="45"/>
        <v/>
      </c>
      <c r="BB81" s="115" t="str">
        <f t="shared" ca="1" si="46"/>
        <v/>
      </c>
      <c r="BC81" s="116" t="str">
        <f t="shared" ca="1" si="47"/>
        <v/>
      </c>
      <c r="BE81" s="28" t="str">
        <f t="shared" ca="1" si="48"/>
        <v/>
      </c>
    </row>
    <row r="82" spans="1:57" s="27" customFormat="1" ht="14.1" customHeight="1" x14ac:dyDescent="0.25">
      <c r="A82" s="75" t="str">
        <f t="shared" ca="1" si="28"/>
        <v/>
      </c>
      <c r="B82" s="117"/>
      <c r="C82" s="117" t="s">
        <v>36</v>
      </c>
      <c r="D82" s="117" t="s">
        <v>36</v>
      </c>
      <c r="E82" s="117" t="s">
        <v>36</v>
      </c>
      <c r="F82" s="117" t="s">
        <v>263</v>
      </c>
      <c r="G82" s="117"/>
      <c r="H82" s="117"/>
      <c r="I82" s="117"/>
      <c r="J82" s="117"/>
      <c r="L82" s="118">
        <v>42</v>
      </c>
      <c r="M82" s="119"/>
      <c r="N82" s="119"/>
      <c r="X82" s="190"/>
      <c r="Y82" s="89"/>
      <c r="AA82" s="152"/>
      <c r="AB82" s="153"/>
      <c r="AC82" s="89"/>
      <c r="AD82" s="27">
        <v>-1</v>
      </c>
      <c r="AE82" s="89"/>
      <c r="AG82" s="89"/>
      <c r="AI82" s="190">
        <f t="shared" si="29"/>
        <v>4</v>
      </c>
      <c r="AJ82" s="27" t="str">
        <f>IF($AI83&gt;$AI82, IFERROR(MATCH($AI82, $AI83:$AI$100, 0)-1, ROW($AJ$100)-ROW()), "")</f>
        <v/>
      </c>
      <c r="AK82" s="89">
        <f t="shared" ca="1" si="30"/>
        <v>0</v>
      </c>
      <c r="AL82" s="27" t="str">
        <f t="shared" ca="1" si="31"/>
        <v/>
      </c>
      <c r="AM82" s="84">
        <f t="shared" ca="1" si="32"/>
        <v>0</v>
      </c>
      <c r="AN82" s="27" t="str">
        <f t="shared" ca="1" si="33"/>
        <v/>
      </c>
      <c r="AO82" s="80" t="str">
        <f t="shared" ca="1" si="34"/>
        <v/>
      </c>
      <c r="AP82" s="30" t="str">
        <f t="shared" si="35"/>
        <v/>
      </c>
      <c r="AQ82" s="82" t="str">
        <f t="shared" ca="1" si="36"/>
        <v/>
      </c>
      <c r="AR82" s="30" t="str">
        <f t="shared" si="37"/>
        <v/>
      </c>
      <c r="AS82" s="84" t="str">
        <f t="shared" ca="1" si="38"/>
        <v/>
      </c>
      <c r="AT82" s="27" t="str">
        <f t="shared" ca="1" si="39"/>
        <v/>
      </c>
      <c r="AU82" s="84" t="str">
        <f t="shared" si="40"/>
        <v/>
      </c>
      <c r="AV82" s="27" t="str">
        <f t="shared" si="41"/>
        <v/>
      </c>
      <c r="AW82" s="84" t="str">
        <f t="shared" si="42"/>
        <v/>
      </c>
      <c r="AX82" s="27" t="str">
        <f t="shared" si="43"/>
        <v/>
      </c>
      <c r="AY82" s="154"/>
      <c r="AZ82" s="86" t="str">
        <f t="shared" ca="1" si="44"/>
        <v/>
      </c>
      <c r="BA82" s="114" t="str">
        <f t="shared" ca="1" si="45"/>
        <v/>
      </c>
      <c r="BB82" s="115" t="str">
        <f t="shared" ca="1" si="46"/>
        <v/>
      </c>
      <c r="BC82" s="116" t="str">
        <f t="shared" ca="1" si="47"/>
        <v/>
      </c>
      <c r="BE82" s="28" t="str">
        <f t="shared" ca="1" si="48"/>
        <v/>
      </c>
    </row>
    <row r="83" spans="1:57" s="27" customFormat="1" ht="14.1" customHeight="1" x14ac:dyDescent="0.25">
      <c r="A83" s="75" t="str">
        <f t="shared" ca="1" si="28"/>
        <v/>
      </c>
      <c r="B83" s="117"/>
      <c r="C83" s="117" t="s">
        <v>36</v>
      </c>
      <c r="D83" s="117" t="s">
        <v>36</v>
      </c>
      <c r="E83" s="117" t="s">
        <v>36</v>
      </c>
      <c r="F83" s="117" t="s">
        <v>248</v>
      </c>
      <c r="G83" s="117"/>
      <c r="H83" s="117"/>
      <c r="I83" s="117"/>
      <c r="J83" s="117"/>
      <c r="L83" s="118">
        <v>43</v>
      </c>
      <c r="M83" s="119">
        <f>SUM(M84:M85)</f>
        <v>0</v>
      </c>
      <c r="N83" s="119"/>
      <c r="X83" s="190"/>
      <c r="Y83" s="89"/>
      <c r="AA83" s="152"/>
      <c r="AB83" s="153"/>
      <c r="AC83" s="89"/>
      <c r="AD83" s="27">
        <v>-1</v>
      </c>
      <c r="AE83" s="89"/>
      <c r="AG83" s="89"/>
      <c r="AI83" s="190">
        <f t="shared" si="29"/>
        <v>4</v>
      </c>
      <c r="AJ83" s="27">
        <f>IF($AI84&gt;$AI83, IFERROR(MATCH($AI83, $AI84:$AI$100, 0)-1, ROW($AJ$100)-ROW()), "")</f>
        <v>2</v>
      </c>
      <c r="AK83" s="89">
        <f t="shared" ca="1" si="30"/>
        <v>0</v>
      </c>
      <c r="AL83" s="27" t="str">
        <f t="shared" ca="1" si="31"/>
        <v/>
      </c>
      <c r="AM83" s="84">
        <f t="shared" ca="1" si="32"/>
        <v>0</v>
      </c>
      <c r="AN83" s="27" t="str">
        <f t="shared" ca="1" si="33"/>
        <v/>
      </c>
      <c r="AO83" s="80" t="str">
        <f t="shared" ca="1" si="34"/>
        <v/>
      </c>
      <c r="AP83" s="30" t="str">
        <f t="shared" si="35"/>
        <v/>
      </c>
      <c r="AQ83" s="82" t="str">
        <f t="shared" ca="1" si="36"/>
        <v/>
      </c>
      <c r="AR83" s="30" t="str">
        <f t="shared" si="37"/>
        <v/>
      </c>
      <c r="AS83" s="84" t="str">
        <f t="shared" ca="1" si="38"/>
        <v/>
      </c>
      <c r="AT83" s="27" t="str">
        <f t="shared" ca="1" si="39"/>
        <v/>
      </c>
      <c r="AU83" s="84" t="str">
        <f t="shared" si="40"/>
        <v/>
      </c>
      <c r="AV83" s="27" t="str">
        <f t="shared" si="41"/>
        <v/>
      </c>
      <c r="AW83" s="84" t="str">
        <f t="shared" si="42"/>
        <v/>
      </c>
      <c r="AX83" s="27" t="str">
        <f t="shared" si="43"/>
        <v/>
      </c>
      <c r="AY83" s="154"/>
      <c r="AZ83" s="86" t="str">
        <f t="shared" ca="1" si="44"/>
        <v/>
      </c>
      <c r="BA83" s="114" t="str">
        <f t="shared" ca="1" si="45"/>
        <v/>
      </c>
      <c r="BB83" s="115" t="str">
        <f t="shared" ca="1" si="46"/>
        <v/>
      </c>
      <c r="BC83" s="116" t="str">
        <f t="shared" ca="1" si="47"/>
        <v/>
      </c>
      <c r="BE83" s="28" t="str">
        <f t="shared" ca="1" si="48"/>
        <v/>
      </c>
    </row>
    <row r="84" spans="1:57" s="27" customFormat="1" ht="14.1" customHeight="1" x14ac:dyDescent="0.25">
      <c r="A84" s="75" t="str">
        <f t="shared" ca="1" si="28"/>
        <v/>
      </c>
      <c r="B84" s="117"/>
      <c r="C84" s="117" t="s">
        <v>36</v>
      </c>
      <c r="D84" s="117" t="s">
        <v>36</v>
      </c>
      <c r="E84" s="117" t="s">
        <v>36</v>
      </c>
      <c r="F84" s="117" t="s">
        <v>36</v>
      </c>
      <c r="G84" s="117" t="s">
        <v>253</v>
      </c>
      <c r="H84" s="117"/>
      <c r="I84" s="117"/>
      <c r="J84" s="117"/>
      <c r="L84" s="118" t="s">
        <v>264</v>
      </c>
      <c r="M84" s="119"/>
      <c r="N84" s="119"/>
      <c r="X84" s="190"/>
      <c r="Y84" s="89"/>
      <c r="AA84" s="152"/>
      <c r="AB84" s="153"/>
      <c r="AC84" s="89"/>
      <c r="AD84" s="27">
        <v>-1</v>
      </c>
      <c r="AE84" s="89"/>
      <c r="AG84" s="89"/>
      <c r="AI84" s="190">
        <f t="shared" si="29"/>
        <v>5</v>
      </c>
      <c r="AJ84" s="27" t="str">
        <f>IF($AI85&gt;$AI84, IFERROR(MATCH($AI84, $AI85:$AI$100, 0)-1, ROW($AJ$100)-ROW()), "")</f>
        <v/>
      </c>
      <c r="AK84" s="89">
        <f t="shared" ca="1" si="30"/>
        <v>0</v>
      </c>
      <c r="AL84" s="27" t="str">
        <f t="shared" ca="1" si="31"/>
        <v/>
      </c>
      <c r="AM84" s="84">
        <f t="shared" ca="1" si="32"/>
        <v>0</v>
      </c>
      <c r="AN84" s="27" t="str">
        <f t="shared" ca="1" si="33"/>
        <v/>
      </c>
      <c r="AO84" s="80" t="str">
        <f t="shared" ca="1" si="34"/>
        <v/>
      </c>
      <c r="AP84" s="30" t="str">
        <f t="shared" si="35"/>
        <v/>
      </c>
      <c r="AQ84" s="82" t="str">
        <f t="shared" ca="1" si="36"/>
        <v/>
      </c>
      <c r="AR84" s="30" t="str">
        <f t="shared" si="37"/>
        <v/>
      </c>
      <c r="AS84" s="84" t="str">
        <f t="shared" ca="1" si="38"/>
        <v/>
      </c>
      <c r="AT84" s="27" t="str">
        <f t="shared" ca="1" si="39"/>
        <v/>
      </c>
      <c r="AU84" s="84" t="str">
        <f t="shared" si="40"/>
        <v/>
      </c>
      <c r="AV84" s="27" t="str">
        <f t="shared" si="41"/>
        <v/>
      </c>
      <c r="AW84" s="84" t="str">
        <f t="shared" si="42"/>
        <v/>
      </c>
      <c r="AX84" s="27" t="str">
        <f t="shared" si="43"/>
        <v/>
      </c>
      <c r="AY84" s="154"/>
      <c r="AZ84" s="86" t="str">
        <f t="shared" ca="1" si="44"/>
        <v/>
      </c>
      <c r="BA84" s="114" t="str">
        <f t="shared" ca="1" si="45"/>
        <v/>
      </c>
      <c r="BB84" s="115" t="str">
        <f t="shared" ca="1" si="46"/>
        <v/>
      </c>
      <c r="BC84" s="116" t="str">
        <f t="shared" ca="1" si="47"/>
        <v/>
      </c>
      <c r="BE84" s="28" t="str">
        <f t="shared" ca="1" si="48"/>
        <v/>
      </c>
    </row>
    <row r="85" spans="1:57" s="27" customFormat="1" ht="14.1" customHeight="1" x14ac:dyDescent="0.25">
      <c r="A85" s="75" t="str">
        <f t="shared" ca="1" si="28"/>
        <v/>
      </c>
      <c r="B85" s="117"/>
      <c r="C85" s="117" t="s">
        <v>36</v>
      </c>
      <c r="D85" s="117" t="s">
        <v>36</v>
      </c>
      <c r="E85" s="117" t="s">
        <v>36</v>
      </c>
      <c r="F85" s="117" t="s">
        <v>36</v>
      </c>
      <c r="G85" s="117" t="s">
        <v>254</v>
      </c>
      <c r="H85" s="117"/>
      <c r="I85" s="117"/>
      <c r="J85" s="117"/>
      <c r="L85" s="118">
        <v>439</v>
      </c>
      <c r="M85" s="119"/>
      <c r="N85" s="119"/>
      <c r="X85" s="190"/>
      <c r="Y85" s="89"/>
      <c r="AA85" s="152"/>
      <c r="AB85" s="153"/>
      <c r="AC85" s="89"/>
      <c r="AD85" s="27">
        <v>-1</v>
      </c>
      <c r="AE85" s="89"/>
      <c r="AG85" s="89"/>
      <c r="AI85" s="190">
        <f t="shared" si="29"/>
        <v>5</v>
      </c>
      <c r="AJ85" s="27" t="str">
        <f>IF($AI86&gt;$AI85, IFERROR(MATCH($AI85, $AI86:$AI$100, 0)-1, ROW($AJ$100)-ROW()), "")</f>
        <v/>
      </c>
      <c r="AK85" s="89">
        <f t="shared" ca="1" si="30"/>
        <v>0</v>
      </c>
      <c r="AL85" s="27" t="str">
        <f t="shared" ca="1" si="31"/>
        <v/>
      </c>
      <c r="AM85" s="84">
        <f t="shared" ca="1" si="32"/>
        <v>0</v>
      </c>
      <c r="AN85" s="27" t="str">
        <f t="shared" ca="1" si="33"/>
        <v/>
      </c>
      <c r="AO85" s="80" t="str">
        <f t="shared" ca="1" si="34"/>
        <v/>
      </c>
      <c r="AP85" s="30" t="str">
        <f t="shared" si="35"/>
        <v/>
      </c>
      <c r="AQ85" s="82" t="str">
        <f t="shared" ca="1" si="36"/>
        <v/>
      </c>
      <c r="AR85" s="30" t="str">
        <f t="shared" si="37"/>
        <v/>
      </c>
      <c r="AS85" s="84" t="str">
        <f t="shared" ca="1" si="38"/>
        <v/>
      </c>
      <c r="AT85" s="27" t="str">
        <f t="shared" ca="1" si="39"/>
        <v/>
      </c>
      <c r="AU85" s="84" t="str">
        <f t="shared" si="40"/>
        <v/>
      </c>
      <c r="AV85" s="27" t="str">
        <f t="shared" si="41"/>
        <v/>
      </c>
      <c r="AW85" s="84" t="str">
        <f t="shared" si="42"/>
        <v/>
      </c>
      <c r="AX85" s="27" t="str">
        <f t="shared" si="43"/>
        <v/>
      </c>
      <c r="AY85" s="154"/>
      <c r="AZ85" s="86" t="str">
        <f t="shared" ca="1" si="44"/>
        <v/>
      </c>
      <c r="BA85" s="114" t="str">
        <f t="shared" ca="1" si="45"/>
        <v/>
      </c>
      <c r="BB85" s="115" t="str">
        <f t="shared" ca="1" si="46"/>
        <v/>
      </c>
      <c r="BC85" s="116" t="str">
        <f t="shared" ca="1" si="47"/>
        <v/>
      </c>
      <c r="BE85" s="28" t="str">
        <f t="shared" ca="1" si="48"/>
        <v/>
      </c>
    </row>
    <row r="86" spans="1:57" s="27" customFormat="1" ht="14.1" customHeight="1" x14ac:dyDescent="0.25">
      <c r="A86" s="75" t="str">
        <f t="shared" ca="1" si="28"/>
        <v/>
      </c>
      <c r="B86" s="117"/>
      <c r="C86" s="117" t="s">
        <v>36</v>
      </c>
      <c r="D86" s="117" t="s">
        <v>36</v>
      </c>
      <c r="E86" s="117" t="s">
        <v>36</v>
      </c>
      <c r="F86" s="117" t="s">
        <v>255</v>
      </c>
      <c r="G86" s="117"/>
      <c r="H86" s="117"/>
      <c r="I86" s="117"/>
      <c r="J86" s="117"/>
      <c r="L86" s="118">
        <v>44</v>
      </c>
      <c r="M86" s="119">
        <f>SUM(M87:M88)</f>
        <v>0</v>
      </c>
      <c r="N86" s="119"/>
      <c r="X86" s="190"/>
      <c r="Y86" s="89"/>
      <c r="AA86" s="152"/>
      <c r="AB86" s="153"/>
      <c r="AC86" s="89"/>
      <c r="AD86" s="27">
        <v>-1</v>
      </c>
      <c r="AE86" s="89"/>
      <c r="AG86" s="89"/>
      <c r="AI86" s="190">
        <f t="shared" si="29"/>
        <v>4</v>
      </c>
      <c r="AJ86" s="27">
        <f>IF($AI87&gt;$AI86, IFERROR(MATCH($AI86, $AI87:$AI$100, 0)-1, ROW($AJ$100)-ROW()), "")</f>
        <v>2</v>
      </c>
      <c r="AK86" s="89">
        <f t="shared" ca="1" si="30"/>
        <v>0</v>
      </c>
      <c r="AL86" s="27" t="str">
        <f t="shared" ca="1" si="31"/>
        <v/>
      </c>
      <c r="AM86" s="84">
        <f t="shared" ca="1" si="32"/>
        <v>0</v>
      </c>
      <c r="AN86" s="27" t="str">
        <f t="shared" ca="1" si="33"/>
        <v/>
      </c>
      <c r="AO86" s="80" t="str">
        <f t="shared" ca="1" si="34"/>
        <v/>
      </c>
      <c r="AP86" s="30" t="str">
        <f t="shared" si="35"/>
        <v/>
      </c>
      <c r="AQ86" s="82" t="str">
        <f t="shared" ca="1" si="36"/>
        <v/>
      </c>
      <c r="AR86" s="30" t="str">
        <f t="shared" si="37"/>
        <v/>
      </c>
      <c r="AS86" s="84" t="str">
        <f t="shared" ca="1" si="38"/>
        <v/>
      </c>
      <c r="AT86" s="27" t="str">
        <f t="shared" ca="1" si="39"/>
        <v/>
      </c>
      <c r="AU86" s="84" t="str">
        <f t="shared" si="40"/>
        <v/>
      </c>
      <c r="AV86" s="27" t="str">
        <f t="shared" si="41"/>
        <v/>
      </c>
      <c r="AW86" s="84" t="str">
        <f t="shared" si="42"/>
        <v/>
      </c>
      <c r="AX86" s="27" t="str">
        <f t="shared" si="43"/>
        <v/>
      </c>
      <c r="AY86" s="154"/>
      <c r="AZ86" s="86" t="str">
        <f t="shared" ca="1" si="44"/>
        <v/>
      </c>
      <c r="BA86" s="114" t="str">
        <f t="shared" ca="1" si="45"/>
        <v/>
      </c>
      <c r="BB86" s="115" t="str">
        <f t="shared" ca="1" si="46"/>
        <v/>
      </c>
      <c r="BC86" s="116" t="str">
        <f t="shared" ca="1" si="47"/>
        <v/>
      </c>
      <c r="BE86" s="28" t="str">
        <f t="shared" ca="1" si="48"/>
        <v/>
      </c>
    </row>
    <row r="87" spans="1:57" s="27" customFormat="1" ht="14.1" customHeight="1" x14ac:dyDescent="0.25">
      <c r="A87" s="75" t="str">
        <f t="shared" ca="1" si="28"/>
        <v/>
      </c>
      <c r="B87" s="117"/>
      <c r="C87" s="117" t="s">
        <v>36</v>
      </c>
      <c r="D87" s="117" t="s">
        <v>36</v>
      </c>
      <c r="E87" s="117" t="s">
        <v>36</v>
      </c>
      <c r="F87" s="117" t="s">
        <v>36</v>
      </c>
      <c r="G87" s="117" t="s">
        <v>256</v>
      </c>
      <c r="H87" s="117"/>
      <c r="I87" s="117"/>
      <c r="J87" s="117"/>
      <c r="L87" s="118" t="s">
        <v>265</v>
      </c>
      <c r="M87" s="119"/>
      <c r="N87" s="119"/>
      <c r="X87" s="190"/>
      <c r="Y87" s="89"/>
      <c r="AA87" s="152"/>
      <c r="AB87" s="153"/>
      <c r="AC87" s="89"/>
      <c r="AD87" s="27">
        <v>-1</v>
      </c>
      <c r="AE87" s="89"/>
      <c r="AG87" s="89"/>
      <c r="AI87" s="190">
        <f t="shared" si="29"/>
        <v>5</v>
      </c>
      <c r="AJ87" s="27" t="str">
        <f>IF($AI88&gt;$AI87, IFERROR(MATCH($AI87, $AI88:$AI$100, 0)-1, ROW($AJ$100)-ROW()), "")</f>
        <v/>
      </c>
      <c r="AK87" s="89">
        <f t="shared" ca="1" si="30"/>
        <v>0</v>
      </c>
      <c r="AL87" s="27" t="str">
        <f t="shared" ca="1" si="31"/>
        <v/>
      </c>
      <c r="AM87" s="84">
        <f t="shared" ca="1" si="32"/>
        <v>0</v>
      </c>
      <c r="AN87" s="27" t="str">
        <f t="shared" ca="1" si="33"/>
        <v/>
      </c>
      <c r="AO87" s="80" t="str">
        <f t="shared" ca="1" si="34"/>
        <v/>
      </c>
      <c r="AP87" s="30" t="str">
        <f t="shared" si="35"/>
        <v/>
      </c>
      <c r="AQ87" s="82" t="str">
        <f t="shared" ca="1" si="36"/>
        <v/>
      </c>
      <c r="AR87" s="30" t="str">
        <f t="shared" si="37"/>
        <v/>
      </c>
      <c r="AS87" s="84" t="str">
        <f t="shared" ca="1" si="38"/>
        <v/>
      </c>
      <c r="AT87" s="27" t="str">
        <f t="shared" ca="1" si="39"/>
        <v/>
      </c>
      <c r="AU87" s="84" t="str">
        <f t="shared" si="40"/>
        <v/>
      </c>
      <c r="AV87" s="27" t="str">
        <f t="shared" si="41"/>
        <v/>
      </c>
      <c r="AW87" s="84" t="str">
        <f t="shared" si="42"/>
        <v/>
      </c>
      <c r="AX87" s="27" t="str">
        <f t="shared" si="43"/>
        <v/>
      </c>
      <c r="AY87" s="154"/>
      <c r="AZ87" s="86" t="str">
        <f t="shared" ca="1" si="44"/>
        <v/>
      </c>
      <c r="BA87" s="114" t="str">
        <f t="shared" ca="1" si="45"/>
        <v/>
      </c>
      <c r="BB87" s="115" t="str">
        <f t="shared" ca="1" si="46"/>
        <v/>
      </c>
      <c r="BC87" s="116" t="str">
        <f t="shared" ca="1" si="47"/>
        <v/>
      </c>
      <c r="BE87" s="28" t="str">
        <f t="shared" ca="1" si="48"/>
        <v/>
      </c>
    </row>
    <row r="88" spans="1:57" s="27" customFormat="1" ht="14.1" customHeight="1" x14ac:dyDescent="0.25">
      <c r="A88" s="75" t="str">
        <f t="shared" ca="1" si="28"/>
        <v/>
      </c>
      <c r="B88" s="117"/>
      <c r="C88" s="117" t="s">
        <v>36</v>
      </c>
      <c r="D88" s="117" t="s">
        <v>36</v>
      </c>
      <c r="E88" s="117" t="s">
        <v>36</v>
      </c>
      <c r="F88" s="117" t="s">
        <v>36</v>
      </c>
      <c r="G88" s="117" t="s">
        <v>257</v>
      </c>
      <c r="H88" s="117"/>
      <c r="I88" s="117"/>
      <c r="J88" s="117"/>
      <c r="L88" s="118">
        <v>441</v>
      </c>
      <c r="M88" s="119"/>
      <c r="N88" s="119"/>
      <c r="X88" s="190"/>
      <c r="Y88" s="89"/>
      <c r="AA88" s="152"/>
      <c r="AB88" s="153"/>
      <c r="AC88" s="89"/>
      <c r="AD88" s="27">
        <v>-1</v>
      </c>
      <c r="AE88" s="89"/>
      <c r="AG88" s="89"/>
      <c r="AI88" s="190">
        <f t="shared" si="29"/>
        <v>5</v>
      </c>
      <c r="AJ88" s="27" t="str">
        <f>IF($AI89&gt;$AI88, IFERROR(MATCH($AI88, $AI89:$AI$100, 0)-1, ROW($AJ$100)-ROW()), "")</f>
        <v/>
      </c>
      <c r="AK88" s="89">
        <f t="shared" ca="1" si="30"/>
        <v>0</v>
      </c>
      <c r="AL88" s="27" t="str">
        <f t="shared" ca="1" si="31"/>
        <v/>
      </c>
      <c r="AM88" s="84">
        <f t="shared" ca="1" si="32"/>
        <v>0</v>
      </c>
      <c r="AN88" s="27" t="str">
        <f t="shared" ca="1" si="33"/>
        <v/>
      </c>
      <c r="AO88" s="80" t="str">
        <f t="shared" ca="1" si="34"/>
        <v/>
      </c>
      <c r="AP88" s="30" t="str">
        <f t="shared" si="35"/>
        <v/>
      </c>
      <c r="AQ88" s="82" t="str">
        <f t="shared" ca="1" si="36"/>
        <v/>
      </c>
      <c r="AR88" s="30" t="str">
        <f t="shared" si="37"/>
        <v/>
      </c>
      <c r="AS88" s="84" t="str">
        <f t="shared" ca="1" si="38"/>
        <v/>
      </c>
      <c r="AT88" s="27" t="str">
        <f t="shared" ca="1" si="39"/>
        <v/>
      </c>
      <c r="AU88" s="84" t="str">
        <f t="shared" si="40"/>
        <v/>
      </c>
      <c r="AV88" s="27" t="str">
        <f t="shared" si="41"/>
        <v/>
      </c>
      <c r="AW88" s="84" t="str">
        <f t="shared" si="42"/>
        <v/>
      </c>
      <c r="AX88" s="27" t="str">
        <f t="shared" si="43"/>
        <v/>
      </c>
      <c r="AY88" s="154"/>
      <c r="AZ88" s="86" t="str">
        <f t="shared" ca="1" si="44"/>
        <v/>
      </c>
      <c r="BA88" s="114" t="str">
        <f t="shared" ca="1" si="45"/>
        <v/>
      </c>
      <c r="BB88" s="115" t="str">
        <f t="shared" ca="1" si="46"/>
        <v/>
      </c>
      <c r="BC88" s="116" t="str">
        <f t="shared" ca="1" si="47"/>
        <v/>
      </c>
      <c r="BE88" s="28" t="str">
        <f t="shared" ca="1" si="48"/>
        <v/>
      </c>
    </row>
    <row r="89" spans="1:57" s="27" customFormat="1" ht="14.1" customHeight="1" x14ac:dyDescent="0.25">
      <c r="A89" s="75" t="str">
        <f t="shared" ca="1" si="28"/>
        <v/>
      </c>
      <c r="B89" s="117"/>
      <c r="C89" s="117" t="s">
        <v>36</v>
      </c>
      <c r="D89" s="117" t="s">
        <v>36</v>
      </c>
      <c r="E89" s="117" t="s">
        <v>36</v>
      </c>
      <c r="F89" s="117" t="s">
        <v>258</v>
      </c>
      <c r="G89" s="117"/>
      <c r="H89" s="117"/>
      <c r="I89" s="117"/>
      <c r="J89" s="117"/>
      <c r="L89" s="118">
        <v>46</v>
      </c>
      <c r="M89" s="119"/>
      <c r="N89" s="119"/>
      <c r="X89" s="190"/>
      <c r="Y89" s="89"/>
      <c r="AA89" s="152"/>
      <c r="AB89" s="153"/>
      <c r="AC89" s="89"/>
      <c r="AD89" s="27">
        <v>-1</v>
      </c>
      <c r="AE89" s="89"/>
      <c r="AG89" s="89"/>
      <c r="AI89" s="190">
        <f t="shared" si="29"/>
        <v>4</v>
      </c>
      <c r="AJ89" s="27" t="str">
        <f>IF($AI90&gt;$AI89, IFERROR(MATCH($AI89, $AI90:$AI$100, 0)-1, ROW($AJ$100)-ROW()), "")</f>
        <v/>
      </c>
      <c r="AK89" s="89">
        <f t="shared" ca="1" si="30"/>
        <v>0</v>
      </c>
      <c r="AL89" s="27" t="str">
        <f t="shared" ca="1" si="31"/>
        <v/>
      </c>
      <c r="AM89" s="84">
        <f t="shared" ca="1" si="32"/>
        <v>0</v>
      </c>
      <c r="AN89" s="27" t="str">
        <f t="shared" ca="1" si="33"/>
        <v/>
      </c>
      <c r="AO89" s="80" t="str">
        <f t="shared" ca="1" si="34"/>
        <v/>
      </c>
      <c r="AP89" s="30" t="str">
        <f t="shared" si="35"/>
        <v/>
      </c>
      <c r="AQ89" s="82" t="str">
        <f t="shared" ca="1" si="36"/>
        <v/>
      </c>
      <c r="AR89" s="30" t="str">
        <f t="shared" si="37"/>
        <v/>
      </c>
      <c r="AS89" s="84" t="str">
        <f t="shared" ca="1" si="38"/>
        <v/>
      </c>
      <c r="AT89" s="27" t="str">
        <f t="shared" ca="1" si="39"/>
        <v/>
      </c>
      <c r="AU89" s="84" t="str">
        <f t="shared" si="40"/>
        <v/>
      </c>
      <c r="AV89" s="27" t="str">
        <f t="shared" si="41"/>
        <v/>
      </c>
      <c r="AW89" s="84" t="str">
        <f t="shared" si="42"/>
        <v/>
      </c>
      <c r="AX89" s="27" t="str">
        <f t="shared" si="43"/>
        <v/>
      </c>
      <c r="AY89" s="154"/>
      <c r="AZ89" s="86" t="str">
        <f t="shared" ca="1" si="44"/>
        <v/>
      </c>
      <c r="BA89" s="114" t="str">
        <f t="shared" ca="1" si="45"/>
        <v/>
      </c>
      <c r="BB89" s="115" t="str">
        <f t="shared" ca="1" si="46"/>
        <v/>
      </c>
      <c r="BC89" s="116" t="str">
        <f t="shared" ca="1" si="47"/>
        <v/>
      </c>
      <c r="BE89" s="28" t="str">
        <f t="shared" ca="1" si="48"/>
        <v/>
      </c>
    </row>
    <row r="90" spans="1:57" s="27" customFormat="1" ht="14.1" customHeight="1" x14ac:dyDescent="0.25">
      <c r="A90" s="75" t="str">
        <f t="shared" ca="1" si="28"/>
        <v/>
      </c>
      <c r="B90" s="117"/>
      <c r="C90" s="117" t="s">
        <v>36</v>
      </c>
      <c r="D90" s="117" t="s">
        <v>36</v>
      </c>
      <c r="E90" s="117" t="s">
        <v>36</v>
      </c>
      <c r="F90" s="117" t="s">
        <v>266</v>
      </c>
      <c r="G90" s="117"/>
      <c r="H90" s="117"/>
      <c r="I90" s="117"/>
      <c r="J90" s="117"/>
      <c r="L90" s="118">
        <v>45</v>
      </c>
      <c r="M90" s="119">
        <f>SUM(M91:M98)</f>
        <v>0</v>
      </c>
      <c r="N90" s="119"/>
      <c r="X90" s="190"/>
      <c r="Y90" s="89"/>
      <c r="AA90" s="152"/>
      <c r="AB90" s="153"/>
      <c r="AC90" s="89"/>
      <c r="AD90" s="27">
        <v>-1</v>
      </c>
      <c r="AE90" s="89"/>
      <c r="AG90" s="89"/>
      <c r="AI90" s="190">
        <f t="shared" si="29"/>
        <v>4</v>
      </c>
      <c r="AJ90" s="27">
        <f>IF($AI91&gt;$AI90, IFERROR(MATCH($AI90, $AI91:$AI$100, 0)-1, ROW($AJ$100)-ROW()), "")</f>
        <v>8</v>
      </c>
      <c r="AK90" s="89">
        <f t="shared" ca="1" si="30"/>
        <v>0</v>
      </c>
      <c r="AL90" s="27" t="str">
        <f t="shared" ca="1" si="31"/>
        <v/>
      </c>
      <c r="AM90" s="84">
        <f t="shared" ca="1" si="32"/>
        <v>0</v>
      </c>
      <c r="AN90" s="27" t="str">
        <f t="shared" ca="1" si="33"/>
        <v/>
      </c>
      <c r="AO90" s="80" t="str">
        <f t="shared" ca="1" si="34"/>
        <v/>
      </c>
      <c r="AP90" s="30" t="str">
        <f t="shared" si="35"/>
        <v/>
      </c>
      <c r="AQ90" s="82" t="str">
        <f t="shared" ca="1" si="36"/>
        <v/>
      </c>
      <c r="AR90" s="30" t="str">
        <f t="shared" si="37"/>
        <v/>
      </c>
      <c r="AS90" s="84" t="str">
        <f t="shared" ca="1" si="38"/>
        <v/>
      </c>
      <c r="AT90" s="27" t="str">
        <f t="shared" ca="1" si="39"/>
        <v/>
      </c>
      <c r="AU90" s="84" t="str">
        <f t="shared" si="40"/>
        <v/>
      </c>
      <c r="AV90" s="27" t="str">
        <f t="shared" si="41"/>
        <v/>
      </c>
      <c r="AW90" s="84" t="str">
        <f t="shared" si="42"/>
        <v/>
      </c>
      <c r="AX90" s="27" t="str">
        <f t="shared" si="43"/>
        <v/>
      </c>
      <c r="AY90" s="154"/>
      <c r="AZ90" s="86" t="str">
        <f t="shared" ca="1" si="44"/>
        <v/>
      </c>
      <c r="BA90" s="114" t="str">
        <f t="shared" ca="1" si="45"/>
        <v/>
      </c>
      <c r="BB90" s="115" t="str">
        <f t="shared" ca="1" si="46"/>
        <v/>
      </c>
      <c r="BC90" s="116" t="str">
        <f t="shared" ca="1" si="47"/>
        <v/>
      </c>
      <c r="BE90" s="28" t="str">
        <f t="shared" ca="1" si="48"/>
        <v/>
      </c>
    </row>
    <row r="91" spans="1:57" s="27" customFormat="1" ht="14.1" customHeight="1" x14ac:dyDescent="0.25">
      <c r="A91" s="75" t="str">
        <f t="shared" ca="1" si="28"/>
        <v/>
      </c>
      <c r="B91" s="117"/>
      <c r="C91" s="117"/>
      <c r="D91" s="117"/>
      <c r="E91" s="117"/>
      <c r="F91" s="117"/>
      <c r="G91" s="117" t="s">
        <v>654</v>
      </c>
      <c r="H91" s="117"/>
      <c r="I91" s="117"/>
      <c r="J91" s="117"/>
      <c r="L91" s="118">
        <v>450</v>
      </c>
      <c r="M91" s="119"/>
      <c r="N91" s="119"/>
      <c r="X91" s="190"/>
      <c r="Y91" s="89"/>
      <c r="AA91" s="152"/>
      <c r="AB91" s="153"/>
      <c r="AC91" s="89"/>
      <c r="AD91" s="27">
        <v>-1</v>
      </c>
      <c r="AE91" s="89"/>
      <c r="AG91" s="89"/>
      <c r="AI91" s="190">
        <f t="shared" si="29"/>
        <v>5</v>
      </c>
      <c r="AJ91" s="27" t="str">
        <f>IF($AI92&gt;$AI91, IFERROR(MATCH($AI91, $AI92:$AI$100, 0)-1, ROW($AJ$100)-ROW()), "")</f>
        <v/>
      </c>
      <c r="AK91" s="89">
        <f t="shared" ca="1" si="30"/>
        <v>0</v>
      </c>
      <c r="AL91" s="27" t="str">
        <f t="shared" ca="1" si="31"/>
        <v/>
      </c>
      <c r="AM91" s="84">
        <f t="shared" ca="1" si="32"/>
        <v>0</v>
      </c>
      <c r="AN91" s="27" t="str">
        <f t="shared" ca="1" si="33"/>
        <v/>
      </c>
      <c r="AO91" s="80" t="str">
        <f t="shared" ca="1" si="34"/>
        <v/>
      </c>
      <c r="AP91" s="30" t="str">
        <f t="shared" si="35"/>
        <v/>
      </c>
      <c r="AQ91" s="82" t="str">
        <f t="shared" ca="1" si="36"/>
        <v/>
      </c>
      <c r="AR91" s="30" t="str">
        <f t="shared" si="37"/>
        <v/>
      </c>
      <c r="AS91" s="84" t="str">
        <f t="shared" ca="1" si="38"/>
        <v/>
      </c>
      <c r="AT91" s="27" t="str">
        <f t="shared" ca="1" si="39"/>
        <v/>
      </c>
      <c r="AU91" s="84" t="str">
        <f t="shared" si="40"/>
        <v/>
      </c>
      <c r="AV91" s="27" t="str">
        <f t="shared" si="41"/>
        <v/>
      </c>
      <c r="AW91" s="84" t="str">
        <f t="shared" si="42"/>
        <v/>
      </c>
      <c r="AX91" s="27" t="str">
        <f t="shared" si="43"/>
        <v/>
      </c>
      <c r="AY91" s="154"/>
      <c r="AZ91" s="86" t="str">
        <f t="shared" ca="1" si="44"/>
        <v/>
      </c>
      <c r="BA91" s="114" t="str">
        <f t="shared" ca="1" si="45"/>
        <v/>
      </c>
      <c r="BB91" s="115" t="str">
        <f t="shared" ca="1" si="46"/>
        <v/>
      </c>
      <c r="BC91" s="116" t="str">
        <f t="shared" ca="1" si="47"/>
        <v/>
      </c>
      <c r="BE91" s="28" t="str">
        <f t="shared" ca="1" si="48"/>
        <v/>
      </c>
    </row>
    <row r="92" spans="1:57" s="27" customFormat="1" ht="14.1" customHeight="1" x14ac:dyDescent="0.25">
      <c r="A92" s="75" t="str">
        <f t="shared" ca="1" si="28"/>
        <v/>
      </c>
      <c r="B92" s="117"/>
      <c r="C92" s="117" t="s">
        <v>36</v>
      </c>
      <c r="D92" s="117" t="s">
        <v>36</v>
      </c>
      <c r="E92" s="117" t="s">
        <v>36</v>
      </c>
      <c r="F92" s="117" t="s">
        <v>36</v>
      </c>
      <c r="G92" s="117" t="s">
        <v>649</v>
      </c>
      <c r="H92" s="117"/>
      <c r="I92" s="117"/>
      <c r="J92" s="117"/>
      <c r="L92" s="118">
        <v>451</v>
      </c>
      <c r="M92" s="119"/>
      <c r="N92" s="119"/>
      <c r="X92" s="190"/>
      <c r="Y92" s="89"/>
      <c r="AA92" s="152"/>
      <c r="AB92" s="153"/>
      <c r="AC92" s="89"/>
      <c r="AD92" s="27">
        <v>-1</v>
      </c>
      <c r="AE92" s="89"/>
      <c r="AG92" s="89"/>
      <c r="AI92" s="190">
        <f t="shared" si="29"/>
        <v>5</v>
      </c>
      <c r="AJ92" s="27" t="str">
        <f>IF($AI93&gt;$AI92, IFERROR(MATCH($AI92, $AI93:$AI$100, 0)-1, ROW($AJ$100)-ROW()), "")</f>
        <v/>
      </c>
      <c r="AK92" s="89">
        <f t="shared" ca="1" si="30"/>
        <v>0</v>
      </c>
      <c r="AL92" s="27" t="str">
        <f t="shared" ca="1" si="31"/>
        <v/>
      </c>
      <c r="AM92" s="84">
        <f t="shared" ca="1" si="32"/>
        <v>0</v>
      </c>
      <c r="AN92" s="27" t="str">
        <f t="shared" ca="1" si="33"/>
        <v/>
      </c>
      <c r="AO92" s="80" t="str">
        <f t="shared" ca="1" si="34"/>
        <v/>
      </c>
      <c r="AP92" s="30" t="str">
        <f t="shared" si="35"/>
        <v/>
      </c>
      <c r="AQ92" s="82" t="str">
        <f t="shared" ca="1" si="36"/>
        <v/>
      </c>
      <c r="AR92" s="30" t="str">
        <f t="shared" si="37"/>
        <v/>
      </c>
      <c r="AS92" s="84" t="str">
        <f t="shared" ca="1" si="38"/>
        <v/>
      </c>
      <c r="AT92" s="27" t="str">
        <f t="shared" ca="1" si="39"/>
        <v/>
      </c>
      <c r="AU92" s="84" t="str">
        <f t="shared" si="40"/>
        <v/>
      </c>
      <c r="AV92" s="27" t="str">
        <f t="shared" si="41"/>
        <v/>
      </c>
      <c r="AW92" s="84" t="str">
        <f t="shared" si="42"/>
        <v/>
      </c>
      <c r="AX92" s="27" t="str">
        <f t="shared" si="43"/>
        <v/>
      </c>
      <c r="AY92" s="154"/>
      <c r="AZ92" s="86" t="str">
        <f t="shared" ca="1" si="44"/>
        <v/>
      </c>
      <c r="BA92" s="114" t="str">
        <f t="shared" ca="1" si="45"/>
        <v/>
      </c>
      <c r="BB92" s="115" t="str">
        <f t="shared" ca="1" si="46"/>
        <v/>
      </c>
      <c r="BC92" s="116" t="str">
        <f t="shared" ca="1" si="47"/>
        <v/>
      </c>
      <c r="BE92" s="28" t="str">
        <f t="shared" ca="1" si="48"/>
        <v/>
      </c>
    </row>
    <row r="93" spans="1:57" s="27" customFormat="1" ht="14.1" customHeight="1" x14ac:dyDescent="0.25">
      <c r="A93" s="75" t="str">
        <f t="shared" ca="1" si="28"/>
        <v/>
      </c>
      <c r="B93" s="117"/>
      <c r="C93" s="117"/>
      <c r="D93" s="117"/>
      <c r="E93" s="117"/>
      <c r="F93" s="117"/>
      <c r="G93" s="117" t="s">
        <v>650</v>
      </c>
      <c r="H93" s="117"/>
      <c r="I93" s="117"/>
      <c r="J93" s="117"/>
      <c r="L93" s="118">
        <v>452</v>
      </c>
      <c r="M93" s="119"/>
      <c r="N93" s="119"/>
      <c r="X93" s="190"/>
      <c r="Y93" s="89"/>
      <c r="AA93" s="152"/>
      <c r="AB93" s="153"/>
      <c r="AC93" s="89"/>
      <c r="AD93" s="27">
        <v>-1</v>
      </c>
      <c r="AE93" s="89"/>
      <c r="AG93" s="89"/>
      <c r="AI93" s="190">
        <f t="shared" si="29"/>
        <v>5</v>
      </c>
      <c r="AJ93" s="27" t="str">
        <f>IF($AI94&gt;$AI93, IFERROR(MATCH($AI93, $AI94:$AI$100, 0)-1, ROW($AJ$100)-ROW()), "")</f>
        <v/>
      </c>
      <c r="AK93" s="89">
        <f t="shared" ca="1" si="30"/>
        <v>0</v>
      </c>
      <c r="AL93" s="27" t="str">
        <f t="shared" ca="1" si="31"/>
        <v/>
      </c>
      <c r="AM93" s="84">
        <f t="shared" ca="1" si="32"/>
        <v>0</v>
      </c>
      <c r="AN93" s="27" t="str">
        <f t="shared" ca="1" si="33"/>
        <v/>
      </c>
      <c r="AO93" s="80" t="str">
        <f t="shared" ca="1" si="34"/>
        <v/>
      </c>
      <c r="AP93" s="30" t="str">
        <f t="shared" si="35"/>
        <v/>
      </c>
      <c r="AQ93" s="82" t="str">
        <f t="shared" ca="1" si="36"/>
        <v/>
      </c>
      <c r="AR93" s="30" t="str">
        <f t="shared" si="37"/>
        <v/>
      </c>
      <c r="AS93" s="84" t="str">
        <f t="shared" ca="1" si="38"/>
        <v/>
      </c>
      <c r="AT93" s="27" t="str">
        <f t="shared" ca="1" si="39"/>
        <v/>
      </c>
      <c r="AU93" s="84" t="str">
        <f t="shared" si="40"/>
        <v/>
      </c>
      <c r="AV93" s="27" t="str">
        <f t="shared" si="41"/>
        <v/>
      </c>
      <c r="AW93" s="84" t="str">
        <f t="shared" si="42"/>
        <v/>
      </c>
      <c r="AX93" s="27" t="str">
        <f t="shared" si="43"/>
        <v/>
      </c>
      <c r="AY93" s="154"/>
      <c r="AZ93" s="86" t="str">
        <f t="shared" ca="1" si="44"/>
        <v/>
      </c>
      <c r="BA93" s="114" t="str">
        <f t="shared" ca="1" si="45"/>
        <v/>
      </c>
      <c r="BB93" s="115" t="str">
        <f t="shared" ca="1" si="46"/>
        <v/>
      </c>
      <c r="BC93" s="116" t="str">
        <f t="shared" ca="1" si="47"/>
        <v/>
      </c>
      <c r="BE93" s="28" t="str">
        <f t="shared" ca="1" si="48"/>
        <v/>
      </c>
    </row>
    <row r="94" spans="1:57" s="27" customFormat="1" ht="14.1" customHeight="1" x14ac:dyDescent="0.25">
      <c r="A94" s="75" t="str">
        <f t="shared" ca="1" si="28"/>
        <v/>
      </c>
      <c r="B94" s="117"/>
      <c r="C94" s="117"/>
      <c r="D94" s="117"/>
      <c r="E94" s="117"/>
      <c r="F94" s="117"/>
      <c r="G94" s="117" t="s">
        <v>655</v>
      </c>
      <c r="H94" s="117"/>
      <c r="I94" s="117"/>
      <c r="J94" s="117"/>
      <c r="L94" s="118">
        <v>453</v>
      </c>
      <c r="M94" s="119"/>
      <c r="N94" s="119"/>
      <c r="X94" s="190"/>
      <c r="Y94" s="89"/>
      <c r="AA94" s="152"/>
      <c r="AB94" s="153"/>
      <c r="AC94" s="89"/>
      <c r="AD94" s="27">
        <v>-1</v>
      </c>
      <c r="AE94" s="89"/>
      <c r="AG94" s="89"/>
      <c r="AI94" s="190">
        <f t="shared" si="29"/>
        <v>5</v>
      </c>
      <c r="AJ94" s="27" t="str">
        <f>IF($AI95&gt;$AI94, IFERROR(MATCH($AI94, $AI95:$AI$100, 0)-1, ROW($AJ$100)-ROW()), "")</f>
        <v/>
      </c>
      <c r="AK94" s="89">
        <f t="shared" ca="1" si="30"/>
        <v>0</v>
      </c>
      <c r="AL94" s="27" t="str">
        <f t="shared" ca="1" si="31"/>
        <v/>
      </c>
      <c r="AM94" s="84">
        <f t="shared" ca="1" si="32"/>
        <v>0</v>
      </c>
      <c r="AN94" s="27" t="str">
        <f t="shared" ca="1" si="33"/>
        <v/>
      </c>
      <c r="AO94" s="80" t="str">
        <f t="shared" ca="1" si="34"/>
        <v/>
      </c>
      <c r="AP94" s="30" t="str">
        <f t="shared" si="35"/>
        <v/>
      </c>
      <c r="AQ94" s="82" t="str">
        <f t="shared" ca="1" si="36"/>
        <v/>
      </c>
      <c r="AR94" s="30" t="str">
        <f t="shared" si="37"/>
        <v/>
      </c>
      <c r="AS94" s="84" t="str">
        <f t="shared" ca="1" si="38"/>
        <v/>
      </c>
      <c r="AT94" s="27" t="str">
        <f t="shared" ca="1" si="39"/>
        <v/>
      </c>
      <c r="AU94" s="84" t="str">
        <f t="shared" si="40"/>
        <v/>
      </c>
      <c r="AV94" s="27" t="str">
        <f t="shared" si="41"/>
        <v/>
      </c>
      <c r="AW94" s="84" t="str">
        <f t="shared" si="42"/>
        <v/>
      </c>
      <c r="AX94" s="27" t="str">
        <f t="shared" si="43"/>
        <v/>
      </c>
      <c r="AY94" s="154"/>
      <c r="AZ94" s="86" t="str">
        <f t="shared" ca="1" si="44"/>
        <v/>
      </c>
      <c r="BA94" s="114" t="str">
        <f t="shared" ca="1" si="45"/>
        <v/>
      </c>
      <c r="BB94" s="115" t="str">
        <f t="shared" ca="1" si="46"/>
        <v/>
      </c>
      <c r="BC94" s="116" t="str">
        <f t="shared" ca="1" si="47"/>
        <v/>
      </c>
      <c r="BE94" s="28" t="str">
        <f t="shared" ca="1" si="48"/>
        <v/>
      </c>
    </row>
    <row r="95" spans="1:57" s="27" customFormat="1" ht="14.1" customHeight="1" x14ac:dyDescent="0.25">
      <c r="A95" s="75" t="str">
        <f t="shared" ca="1" si="28"/>
        <v/>
      </c>
      <c r="B95" s="117"/>
      <c r="C95" s="117"/>
      <c r="D95" s="117"/>
      <c r="E95" s="117"/>
      <c r="F95" s="117"/>
      <c r="G95" s="117" t="s">
        <v>651</v>
      </c>
      <c r="H95" s="117"/>
      <c r="I95" s="117"/>
      <c r="J95" s="117"/>
      <c r="L95" s="118">
        <v>454</v>
      </c>
      <c r="M95" s="119"/>
      <c r="N95" s="119"/>
      <c r="X95" s="190"/>
      <c r="Y95" s="89"/>
      <c r="AA95" s="152"/>
      <c r="AB95" s="153"/>
      <c r="AC95" s="89"/>
      <c r="AD95" s="27">
        <v>-1</v>
      </c>
      <c r="AE95" s="89"/>
      <c r="AG95" s="89"/>
      <c r="AI95" s="190">
        <f t="shared" si="29"/>
        <v>5</v>
      </c>
      <c r="AJ95" s="27" t="str">
        <f>IF($AI96&gt;$AI95, IFERROR(MATCH($AI95, $AI96:$AI$100, 0)-1, ROW($AJ$100)-ROW()), "")</f>
        <v/>
      </c>
      <c r="AK95" s="89">
        <f t="shared" ca="1" si="30"/>
        <v>0</v>
      </c>
      <c r="AL95" s="27" t="str">
        <f t="shared" ca="1" si="31"/>
        <v/>
      </c>
      <c r="AM95" s="84">
        <f t="shared" ca="1" si="32"/>
        <v>0</v>
      </c>
      <c r="AN95" s="27" t="str">
        <f t="shared" ca="1" si="33"/>
        <v/>
      </c>
      <c r="AO95" s="80" t="str">
        <f t="shared" ca="1" si="34"/>
        <v/>
      </c>
      <c r="AP95" s="30" t="str">
        <f t="shared" si="35"/>
        <v/>
      </c>
      <c r="AQ95" s="82" t="str">
        <f t="shared" ca="1" si="36"/>
        <v/>
      </c>
      <c r="AR95" s="30" t="str">
        <f t="shared" si="37"/>
        <v/>
      </c>
      <c r="AS95" s="84" t="str">
        <f t="shared" ca="1" si="38"/>
        <v/>
      </c>
      <c r="AT95" s="27" t="str">
        <f t="shared" ca="1" si="39"/>
        <v/>
      </c>
      <c r="AU95" s="84" t="str">
        <f t="shared" si="40"/>
        <v/>
      </c>
      <c r="AV95" s="27" t="str">
        <f t="shared" si="41"/>
        <v/>
      </c>
      <c r="AW95" s="84" t="str">
        <f t="shared" si="42"/>
        <v/>
      </c>
      <c r="AX95" s="27" t="str">
        <f t="shared" si="43"/>
        <v/>
      </c>
      <c r="AY95" s="154"/>
      <c r="AZ95" s="86" t="str">
        <f t="shared" ca="1" si="44"/>
        <v/>
      </c>
      <c r="BA95" s="114" t="str">
        <f t="shared" ca="1" si="45"/>
        <v/>
      </c>
      <c r="BB95" s="115" t="str">
        <f t="shared" ca="1" si="46"/>
        <v/>
      </c>
      <c r="BC95" s="116" t="str">
        <f t="shared" ca="1" si="47"/>
        <v/>
      </c>
      <c r="BE95" s="28" t="str">
        <f t="shared" ca="1" si="48"/>
        <v/>
      </c>
    </row>
    <row r="96" spans="1:57" s="27" customFormat="1" ht="14.1" customHeight="1" x14ac:dyDescent="0.25">
      <c r="A96" s="75" t="str">
        <f t="shared" ca="1" si="28"/>
        <v/>
      </c>
      <c r="B96" s="117"/>
      <c r="C96" s="117"/>
      <c r="D96" s="117"/>
      <c r="E96" s="117"/>
      <c r="F96" s="117"/>
      <c r="G96" s="117" t="s">
        <v>652</v>
      </c>
      <c r="H96" s="117"/>
      <c r="I96" s="117"/>
      <c r="J96" s="117"/>
      <c r="L96" s="118">
        <v>455</v>
      </c>
      <c r="M96" s="119"/>
      <c r="N96" s="119"/>
      <c r="X96" s="190"/>
      <c r="Y96" s="89"/>
      <c r="AA96" s="152"/>
      <c r="AB96" s="153"/>
      <c r="AC96" s="89"/>
      <c r="AD96" s="27">
        <v>-1</v>
      </c>
      <c r="AE96" s="89"/>
      <c r="AG96" s="89"/>
      <c r="AI96" s="190">
        <f t="shared" si="29"/>
        <v>5</v>
      </c>
      <c r="AJ96" s="27" t="str">
        <f>IF($AI97&gt;$AI96, IFERROR(MATCH($AI96, $AI97:$AI$100, 0)-1, ROW($AJ$100)-ROW()), "")</f>
        <v/>
      </c>
      <c r="AK96" s="89">
        <f t="shared" ca="1" si="30"/>
        <v>0</v>
      </c>
      <c r="AL96" s="27" t="str">
        <f t="shared" ca="1" si="31"/>
        <v/>
      </c>
      <c r="AM96" s="84">
        <f t="shared" ca="1" si="32"/>
        <v>0</v>
      </c>
      <c r="AN96" s="27" t="str">
        <f t="shared" ca="1" si="33"/>
        <v/>
      </c>
      <c r="AO96" s="80" t="str">
        <f t="shared" ca="1" si="34"/>
        <v/>
      </c>
      <c r="AP96" s="30" t="str">
        <f t="shared" si="35"/>
        <v/>
      </c>
      <c r="AQ96" s="82" t="str">
        <f t="shared" ca="1" si="36"/>
        <v/>
      </c>
      <c r="AR96" s="30" t="str">
        <f t="shared" si="37"/>
        <v/>
      </c>
      <c r="AS96" s="84" t="str">
        <f t="shared" ca="1" si="38"/>
        <v/>
      </c>
      <c r="AT96" s="27" t="str">
        <f t="shared" ca="1" si="39"/>
        <v/>
      </c>
      <c r="AU96" s="84" t="str">
        <f t="shared" si="40"/>
        <v/>
      </c>
      <c r="AV96" s="27" t="str">
        <f t="shared" si="41"/>
        <v/>
      </c>
      <c r="AW96" s="84" t="str">
        <f t="shared" si="42"/>
        <v/>
      </c>
      <c r="AX96" s="27" t="str">
        <f t="shared" si="43"/>
        <v/>
      </c>
      <c r="AY96" s="154"/>
      <c r="AZ96" s="86" t="str">
        <f t="shared" ca="1" si="44"/>
        <v/>
      </c>
      <c r="BA96" s="114" t="str">
        <f t="shared" ca="1" si="45"/>
        <v/>
      </c>
      <c r="BB96" s="115" t="str">
        <f t="shared" ca="1" si="46"/>
        <v/>
      </c>
      <c r="BC96" s="116" t="str">
        <f t="shared" ca="1" si="47"/>
        <v/>
      </c>
      <c r="BE96" s="28" t="str">
        <f t="shared" ca="1" si="48"/>
        <v/>
      </c>
    </row>
    <row r="97" spans="1:57" s="27" customFormat="1" ht="14.1" customHeight="1" x14ac:dyDescent="0.25">
      <c r="A97" s="75" t="str">
        <f t="shared" ca="1" si="28"/>
        <v/>
      </c>
      <c r="B97" s="117"/>
      <c r="C97" s="117"/>
      <c r="D97" s="117"/>
      <c r="E97" s="117"/>
      <c r="F97" s="117"/>
      <c r="G97" s="117" t="s">
        <v>653</v>
      </c>
      <c r="H97" s="117"/>
      <c r="I97" s="117"/>
      <c r="J97" s="117"/>
      <c r="L97" s="118">
        <v>456</v>
      </c>
      <c r="M97" s="119"/>
      <c r="N97" s="119"/>
      <c r="X97" s="190"/>
      <c r="Y97" s="89"/>
      <c r="AA97" s="152"/>
      <c r="AB97" s="153"/>
      <c r="AC97" s="89"/>
      <c r="AD97" s="27">
        <v>-1</v>
      </c>
      <c r="AE97" s="89"/>
      <c r="AG97" s="89"/>
      <c r="AI97" s="190">
        <f t="shared" si="29"/>
        <v>5</v>
      </c>
      <c r="AJ97" s="27" t="str">
        <f>IF($AI98&gt;$AI97, IFERROR(MATCH($AI97, $AI98:$AI$100, 0)-1, ROW($AJ$100)-ROW()), "")</f>
        <v/>
      </c>
      <c r="AK97" s="89">
        <f t="shared" ca="1" si="30"/>
        <v>0</v>
      </c>
      <c r="AL97" s="27" t="str">
        <f t="shared" ca="1" si="31"/>
        <v/>
      </c>
      <c r="AM97" s="84">
        <f t="shared" ca="1" si="32"/>
        <v>0</v>
      </c>
      <c r="AN97" s="27" t="str">
        <f t="shared" ca="1" si="33"/>
        <v/>
      </c>
      <c r="AO97" s="80" t="str">
        <f t="shared" ca="1" si="34"/>
        <v/>
      </c>
      <c r="AP97" s="30" t="str">
        <f t="shared" si="35"/>
        <v/>
      </c>
      <c r="AQ97" s="82" t="str">
        <f t="shared" ca="1" si="36"/>
        <v/>
      </c>
      <c r="AR97" s="30" t="str">
        <f t="shared" si="37"/>
        <v/>
      </c>
      <c r="AS97" s="84" t="str">
        <f t="shared" ca="1" si="38"/>
        <v/>
      </c>
      <c r="AT97" s="27" t="str">
        <f t="shared" ca="1" si="39"/>
        <v/>
      </c>
      <c r="AU97" s="84" t="str">
        <f t="shared" si="40"/>
        <v/>
      </c>
      <c r="AV97" s="27" t="str">
        <f t="shared" si="41"/>
        <v/>
      </c>
      <c r="AW97" s="84" t="str">
        <f t="shared" si="42"/>
        <v/>
      </c>
      <c r="AX97" s="27" t="str">
        <f t="shared" si="43"/>
        <v/>
      </c>
      <c r="AY97" s="154"/>
      <c r="AZ97" s="86" t="str">
        <f t="shared" ca="1" si="44"/>
        <v/>
      </c>
      <c r="BA97" s="114" t="str">
        <f t="shared" ca="1" si="45"/>
        <v/>
      </c>
      <c r="BB97" s="115" t="str">
        <f t="shared" ca="1" si="46"/>
        <v/>
      </c>
      <c r="BC97" s="116" t="str">
        <f t="shared" ca="1" si="47"/>
        <v/>
      </c>
      <c r="BE97" s="28" t="str">
        <f t="shared" ca="1" si="48"/>
        <v/>
      </c>
    </row>
    <row r="98" spans="1:57" s="27" customFormat="1" ht="14.1" customHeight="1" x14ac:dyDescent="0.25">
      <c r="A98" s="75" t="str">
        <f t="shared" ca="1" si="28"/>
        <v/>
      </c>
      <c r="B98" s="117"/>
      <c r="C98" s="117" t="s">
        <v>36</v>
      </c>
      <c r="D98" s="117" t="s">
        <v>36</v>
      </c>
      <c r="E98" s="117" t="s">
        <v>36</v>
      </c>
      <c r="F98" s="117" t="s">
        <v>36</v>
      </c>
      <c r="G98" s="117" t="s">
        <v>656</v>
      </c>
      <c r="H98" s="117"/>
      <c r="I98" s="117"/>
      <c r="J98" s="117"/>
      <c r="L98" s="118">
        <v>459</v>
      </c>
      <c r="M98" s="119"/>
      <c r="N98" s="119"/>
      <c r="X98" s="190"/>
      <c r="Y98" s="89"/>
      <c r="AA98" s="152"/>
      <c r="AB98" s="153"/>
      <c r="AC98" s="89"/>
      <c r="AD98" s="27">
        <v>-1</v>
      </c>
      <c r="AE98" s="89"/>
      <c r="AG98" s="89"/>
      <c r="AI98" s="190">
        <f t="shared" si="29"/>
        <v>5</v>
      </c>
      <c r="AJ98" s="27" t="str">
        <f>IF($AI99&gt;$AI98, IFERROR(MATCH($AI98, $AI99:$AI$100, 0)-1, ROW($AJ$100)-ROW()), "")</f>
        <v/>
      </c>
      <c r="AK98" s="89">
        <f t="shared" ca="1" si="30"/>
        <v>0</v>
      </c>
      <c r="AL98" s="27" t="str">
        <f t="shared" ca="1" si="31"/>
        <v/>
      </c>
      <c r="AM98" s="84">
        <f t="shared" ca="1" si="32"/>
        <v>0</v>
      </c>
      <c r="AN98" s="27" t="str">
        <f t="shared" ca="1" si="33"/>
        <v/>
      </c>
      <c r="AO98" s="80" t="str">
        <f t="shared" ca="1" si="34"/>
        <v/>
      </c>
      <c r="AP98" s="30" t="str">
        <f t="shared" si="35"/>
        <v/>
      </c>
      <c r="AQ98" s="82" t="str">
        <f t="shared" ca="1" si="36"/>
        <v/>
      </c>
      <c r="AR98" s="30" t="str">
        <f t="shared" si="37"/>
        <v/>
      </c>
      <c r="AS98" s="84" t="str">
        <f t="shared" ca="1" si="38"/>
        <v/>
      </c>
      <c r="AT98" s="27" t="str">
        <f t="shared" ca="1" si="39"/>
        <v/>
      </c>
      <c r="AU98" s="84" t="str">
        <f t="shared" si="40"/>
        <v/>
      </c>
      <c r="AV98" s="27" t="str">
        <f t="shared" si="41"/>
        <v/>
      </c>
      <c r="AW98" s="84" t="str">
        <f t="shared" si="42"/>
        <v/>
      </c>
      <c r="AX98" s="27" t="str">
        <f t="shared" si="43"/>
        <v/>
      </c>
      <c r="AY98" s="154"/>
      <c r="AZ98" s="86" t="str">
        <f t="shared" ca="1" si="44"/>
        <v/>
      </c>
      <c r="BA98" s="114" t="str">
        <f t="shared" ca="1" si="45"/>
        <v/>
      </c>
      <c r="BB98" s="115" t="str">
        <f t="shared" ca="1" si="46"/>
        <v/>
      </c>
      <c r="BC98" s="116" t="str">
        <f t="shared" ca="1" si="47"/>
        <v/>
      </c>
      <c r="BE98" s="28" t="str">
        <f t="shared" ca="1" si="48"/>
        <v/>
      </c>
    </row>
    <row r="99" spans="1:57" s="27" customFormat="1" ht="14.1" customHeight="1" x14ac:dyDescent="0.25">
      <c r="A99" s="75" t="str">
        <f t="shared" ca="1" si="28"/>
        <v/>
      </c>
      <c r="B99" s="117"/>
      <c r="C99" s="117" t="s">
        <v>36</v>
      </c>
      <c r="D99" s="117" t="s">
        <v>36</v>
      </c>
      <c r="E99" s="117" t="s">
        <v>36</v>
      </c>
      <c r="F99" s="117" t="s">
        <v>267</v>
      </c>
      <c r="G99" s="117"/>
      <c r="H99" s="117"/>
      <c r="I99" s="117"/>
      <c r="J99" s="117"/>
      <c r="L99" s="118">
        <v>48</v>
      </c>
      <c r="M99" s="119"/>
      <c r="N99" s="119"/>
      <c r="X99" s="190"/>
      <c r="Y99" s="89"/>
      <c r="AA99" s="152"/>
      <c r="AB99" s="153"/>
      <c r="AC99" s="89"/>
      <c r="AD99" s="27">
        <v>-1</v>
      </c>
      <c r="AE99" s="89"/>
      <c r="AG99" s="89"/>
      <c r="AI99" s="190">
        <f t="shared" si="29"/>
        <v>4</v>
      </c>
      <c r="AJ99" s="27" t="str">
        <f>IF($AI100&gt;$AI99, IFERROR(MATCH($AI99, $AI100:$AI$100, 0)-1, ROW($AJ$100)-ROW()), "")</f>
        <v/>
      </c>
      <c r="AK99" s="89">
        <f t="shared" ca="1" si="30"/>
        <v>0</v>
      </c>
      <c r="AL99" s="27" t="str">
        <f t="shared" ca="1" si="31"/>
        <v/>
      </c>
      <c r="AM99" s="84">
        <f t="shared" ca="1" si="32"/>
        <v>0</v>
      </c>
      <c r="AN99" s="27" t="str">
        <f t="shared" ca="1" si="33"/>
        <v/>
      </c>
      <c r="AO99" s="80" t="str">
        <f t="shared" ca="1" si="34"/>
        <v/>
      </c>
      <c r="AP99" s="30" t="str">
        <f t="shared" si="35"/>
        <v/>
      </c>
      <c r="AQ99" s="82" t="str">
        <f t="shared" ca="1" si="36"/>
        <v/>
      </c>
      <c r="AR99" s="30" t="str">
        <f t="shared" si="37"/>
        <v/>
      </c>
      <c r="AS99" s="84" t="str">
        <f t="shared" ca="1" si="38"/>
        <v/>
      </c>
      <c r="AT99" s="27" t="str">
        <f t="shared" ca="1" si="39"/>
        <v/>
      </c>
      <c r="AU99" s="84" t="str">
        <f t="shared" si="40"/>
        <v/>
      </c>
      <c r="AV99" s="27" t="str">
        <f t="shared" si="41"/>
        <v/>
      </c>
      <c r="AW99" s="84" t="str">
        <f t="shared" si="42"/>
        <v/>
      </c>
      <c r="AX99" s="27" t="str">
        <f t="shared" si="43"/>
        <v/>
      </c>
      <c r="AY99" s="154"/>
      <c r="AZ99" s="86" t="str">
        <f t="shared" ca="1" si="44"/>
        <v/>
      </c>
      <c r="BA99" s="114" t="str">
        <f t="shared" ca="1" si="45"/>
        <v/>
      </c>
      <c r="BB99" s="115" t="str">
        <f t="shared" ca="1" si="46"/>
        <v/>
      </c>
      <c r="BC99" s="116" t="str">
        <f t="shared" ca="1" si="47"/>
        <v/>
      </c>
      <c r="BE99" s="28" t="str">
        <f t="shared" ca="1" si="48"/>
        <v/>
      </c>
    </row>
    <row r="100" spans="1:57" s="27" customFormat="1" ht="14.1" customHeight="1" x14ac:dyDescent="0.25">
      <c r="A100" s="75" t="str">
        <f t="shared" ca="1" si="28"/>
        <v/>
      </c>
      <c r="B100" s="117"/>
      <c r="C100" s="117"/>
      <c r="D100" s="117"/>
      <c r="E100" s="117" t="s">
        <v>221</v>
      </c>
      <c r="F100" s="117"/>
      <c r="G100" s="117"/>
      <c r="H100" s="117"/>
      <c r="I100" s="117"/>
      <c r="J100" s="117"/>
      <c r="L100" s="118" t="s">
        <v>268</v>
      </c>
      <c r="M100" s="119"/>
      <c r="N100" s="119"/>
      <c r="X100" s="190"/>
      <c r="Y100" s="89"/>
      <c r="AA100" s="152"/>
      <c r="AB100" s="153"/>
      <c r="AC100" s="89"/>
      <c r="AD100" s="27">
        <v>-1</v>
      </c>
      <c r="AE100" s="152"/>
      <c r="AF100" s="153"/>
      <c r="AG100" s="152"/>
      <c r="AH100" s="153"/>
      <c r="AI100" s="190">
        <f t="shared" si="29"/>
        <v>3</v>
      </c>
      <c r="AJ100" s="27" t="str">
        <f>IF($AI101&gt;$AI100, IFERROR(MATCH($AI100, $AI$100:$AI101, 0)-1, ROW($AJ$100)-ROW()), "")</f>
        <v/>
      </c>
      <c r="AK100" s="89">
        <f t="shared" ca="1" si="30"/>
        <v>0</v>
      </c>
      <c r="AL100" s="27" t="str">
        <f t="shared" ca="1" si="31"/>
        <v/>
      </c>
      <c r="AM100" s="84">
        <f t="shared" ca="1" si="32"/>
        <v>0</v>
      </c>
      <c r="AN100" s="27" t="str">
        <f t="shared" ca="1" si="33"/>
        <v/>
      </c>
      <c r="AO100" s="80" t="str">
        <f t="shared" ca="1" si="34"/>
        <v/>
      </c>
      <c r="AP100" s="30" t="str">
        <f t="shared" si="35"/>
        <v/>
      </c>
      <c r="AQ100" s="82" t="str">
        <f t="shared" ca="1" si="36"/>
        <v/>
      </c>
      <c r="AR100" s="30" t="str">
        <f t="shared" si="37"/>
        <v/>
      </c>
      <c r="AS100" s="84" t="str">
        <f t="shared" ca="1" si="38"/>
        <v/>
      </c>
      <c r="AT100" s="27" t="str">
        <f t="shared" ca="1" si="39"/>
        <v/>
      </c>
      <c r="AU100" s="84" t="str">
        <f t="shared" si="40"/>
        <v/>
      </c>
      <c r="AV100" s="27" t="str">
        <f t="shared" si="41"/>
        <v/>
      </c>
      <c r="AW100" s="84" t="str">
        <f t="shared" si="42"/>
        <v/>
      </c>
      <c r="AX100" s="27" t="str">
        <f t="shared" si="43"/>
        <v/>
      </c>
      <c r="AY100" s="154"/>
      <c r="AZ100" s="86" t="str">
        <f t="shared" ca="1" si="44"/>
        <v/>
      </c>
      <c r="BA100" s="114" t="str">
        <f t="shared" ca="1" si="45"/>
        <v/>
      </c>
      <c r="BB100" s="115" t="str">
        <f t="shared" ca="1" si="46"/>
        <v/>
      </c>
      <c r="BC100" s="116" t="str">
        <f t="shared" ca="1" si="47"/>
        <v/>
      </c>
      <c r="BE100" s="28" t="str">
        <f t="shared" ca="1" si="48"/>
        <v/>
      </c>
    </row>
    <row r="101" spans="1:57" ht="14.45" customHeight="1" x14ac:dyDescent="0.2">
      <c r="A101" s="32"/>
      <c r="B101" s="42"/>
      <c r="C101" s="32"/>
      <c r="D101" s="42"/>
      <c r="E101" s="32"/>
      <c r="F101" s="42"/>
      <c r="G101" s="32"/>
      <c r="H101" s="42"/>
      <c r="I101" s="32"/>
      <c r="J101" s="42"/>
      <c r="K101" s="32"/>
      <c r="L101" s="42"/>
      <c r="M101" s="32"/>
      <c r="N101" s="42"/>
      <c r="O101" s="32"/>
      <c r="P101" s="42"/>
      <c r="Q101" s="32"/>
      <c r="R101" s="42"/>
      <c r="S101" s="32"/>
      <c r="T101" s="42"/>
      <c r="U101" s="32"/>
      <c r="V101" s="42"/>
      <c r="W101" s="32"/>
      <c r="X101" s="121"/>
      <c r="Y101" s="121"/>
      <c r="Z101" s="121"/>
      <c r="AA101" s="121"/>
      <c r="AB101" s="121"/>
      <c r="AC101" s="121"/>
      <c r="AD101" s="121"/>
      <c r="AE101" s="121"/>
      <c r="AF101" s="121"/>
      <c r="AG101" s="121"/>
      <c r="AH101" s="121"/>
      <c r="AI101" s="121"/>
      <c r="AJ101" s="121"/>
      <c r="AK101" s="121"/>
      <c r="AL101" s="121"/>
      <c r="AM101" s="121"/>
      <c r="AN101" s="121"/>
      <c r="AO101" s="122"/>
      <c r="AP101" s="122"/>
      <c r="AQ101" s="122"/>
      <c r="AR101" s="122"/>
      <c r="AS101" s="121"/>
      <c r="AT101" s="121"/>
      <c r="AU101" s="121"/>
      <c r="AV101" s="121"/>
      <c r="AW101" s="121"/>
      <c r="AX101" s="121"/>
      <c r="AY101" s="121"/>
      <c r="AZ101" s="121"/>
      <c r="BA101" s="121"/>
      <c r="BB101" s="121"/>
      <c r="BC101" s="121"/>
      <c r="BD101" s="121" t="s">
        <v>13</v>
      </c>
      <c r="BE101" s="123"/>
    </row>
    <row r="102" spans="1:57" ht="14.45" customHeight="1" x14ac:dyDescent="0.2">
      <c r="B102" s="25"/>
      <c r="C102" s="25"/>
      <c r="D102" s="25"/>
      <c r="E102" s="25"/>
      <c r="F102" s="25"/>
      <c r="G102" s="25"/>
      <c r="H102" s="25"/>
      <c r="I102" s="25"/>
      <c r="J102" s="25"/>
      <c r="L102" s="25"/>
      <c r="M102" s="25"/>
      <c r="N102" s="25"/>
      <c r="X102" s="25">
        <f>SUM(X5:X100)</f>
        <v>2</v>
      </c>
      <c r="AC102" s="25">
        <f>SUMIF(AC5:AC100, 1)</f>
        <v>0</v>
      </c>
      <c r="AD102" s="25">
        <f>SUMIF(AD5:AD100, 1)</f>
        <v>0</v>
      </c>
      <c r="AE102" s="25" cm="1">
        <f t="array" ref="AE102">SUMPRODUCT(--((AE5:AE100)&lt;&gt;""))</f>
        <v>0</v>
      </c>
      <c r="AF102" s="25" cm="1">
        <f t="array" ref="AF102">SUMPRODUCT(--((AF5:AF100)&lt;&gt;""))</f>
        <v>0</v>
      </c>
      <c r="AO102" s="25">
        <f ca="1">COUNTA(AO5:AO100)-COUNTBLANK(AO5:AO100)</f>
        <v>0</v>
      </c>
      <c r="AP102" s="25">
        <f>COUNTA(AP5:AP100)-COUNTBLANK(AP5:AP100)</f>
        <v>0</v>
      </c>
      <c r="AQ102" s="25"/>
      <c r="AR102" s="25"/>
      <c r="AS102" s="25">
        <f ca="1">COUNTA(AS5:AS100)-COUNTBLANK(AS5:AS100)</f>
        <v>0</v>
      </c>
      <c r="AT102" s="25">
        <f ca="1">COUNTA(AT5:AT100)-COUNTBLANK(AT5:AT100)</f>
        <v>0</v>
      </c>
      <c r="AW102" s="25">
        <f>COUNTA(AW5:AW100)-COUNTBLANK(AW5:AW100)</f>
        <v>0</v>
      </c>
      <c r="AX102" s="25">
        <f>COUNTA(AX5:AX100)-COUNTBLANK(AX5:AX100)</f>
        <v>0</v>
      </c>
    </row>
    <row r="103" spans="1:57" ht="14.45" customHeight="1" x14ac:dyDescent="0.2">
      <c r="C103" s="43"/>
      <c r="D103" s="43"/>
    </row>
    <row r="104" spans="1:57" ht="14.45" customHeight="1" x14ac:dyDescent="0.2">
      <c r="C104" s="43"/>
      <c r="D104" s="43"/>
    </row>
  </sheetData>
  <sheetProtection algorithmName="SHA-512" hashValue="2ldEsUqGWj7aTpCmsYPfiuqhvCiDVrwq1b3cAIp/S0eptR0DRkWWNPM65ujg02P4Rv/vTKK/mU0mtSKceHtkDg==" saltValue="iRwCEljgCD07mOVLxQ6+Fg==" spinCount="100000" sheet="1" objects="1" scenarios="1" selectLockedCells="1"/>
  <mergeCells count="1">
    <mergeCell ref="B2:J3"/>
  </mergeCells>
  <conditionalFormatting sqref="B5:V100">
    <cfRule type="expression" dxfId="136" priority="1709">
      <formula>$AI5=1</formula>
    </cfRule>
  </conditionalFormatting>
  <conditionalFormatting sqref="C5:U100">
    <cfRule type="expression" dxfId="135" priority="1710">
      <formula>$AI5=2</formula>
    </cfRule>
  </conditionalFormatting>
  <conditionalFormatting sqref="D5:T100">
    <cfRule type="expression" dxfId="134" priority="1925">
      <formula>$AI5=3</formula>
    </cfRule>
  </conditionalFormatting>
  <conditionalFormatting sqref="E5:S100">
    <cfRule type="expression" dxfId="133" priority="1926">
      <formula>$AI5=4</formula>
    </cfRule>
  </conditionalFormatting>
  <conditionalFormatting sqref="F5:R100">
    <cfRule type="expression" dxfId="132" priority="1927">
      <formula>$AI5=5</formula>
    </cfRule>
  </conditionalFormatting>
  <conditionalFormatting sqref="G5:Q100">
    <cfRule type="expression" dxfId="131" priority="1928">
      <formula>$AI5=6</formula>
    </cfRule>
  </conditionalFormatting>
  <conditionalFormatting sqref="H5:P100">
    <cfRule type="expression" dxfId="130" priority="1929">
      <formula>$AI5=7</formula>
    </cfRule>
  </conditionalFormatting>
  <conditionalFormatting sqref="I5:O100">
    <cfRule type="expression" dxfId="129" priority="1930">
      <formula>$AI5=8</formula>
    </cfRule>
  </conditionalFormatting>
  <conditionalFormatting sqref="M5:N100">
    <cfRule type="expression" dxfId="128" priority="1">
      <formula>AC5=-1</formula>
    </cfRule>
    <cfRule type="expression" dxfId="127" priority="2">
      <formula>AE5&lt;&gt;""</formula>
    </cfRule>
    <cfRule type="expression" dxfId="126" priority="3">
      <formula>AW5&lt;&gt;""</formula>
    </cfRule>
    <cfRule type="expression" dxfId="125" priority="4">
      <formula>AS5&lt;&gt;""</formula>
    </cfRule>
    <cfRule type="expression" dxfId="124" priority="5">
      <formula>AO5&lt;&gt;""</formula>
    </cfRule>
    <cfRule type="expression" dxfId="123" priority="6">
      <formula>AG5&lt;&gt;""</formula>
    </cfRule>
    <cfRule type="expression" dxfId="122" priority="7">
      <formula>BA5&lt;&gt;""</formula>
    </cfRule>
    <cfRule type="expression" dxfId="121" priority="17">
      <formula>AC5=1</formula>
    </cfRule>
    <cfRule type="expression" dxfId="120" priority="21">
      <formula>AND(NOT(_xlfn.ISFORMULA(M5)), AC5&lt;&gt;-1)</formula>
    </cfRule>
  </conditionalFormatting>
  <conditionalFormatting sqref="X5:AH100">
    <cfRule type="expression" dxfId="119" priority="1705">
      <formula>_xlfn.ISFORMULA(X5)</formula>
    </cfRule>
    <cfRule type="expression" dxfId="118" priority="1706">
      <formula>OR(_xlfn.ISFORMULA(X5), X5&lt;&gt;"")</formula>
    </cfRule>
  </conditionalFormatting>
  <conditionalFormatting sqref="AC3:AD3">
    <cfRule type="expression" dxfId="117" priority="22">
      <formula>_xlfn.ISFORMULA(AC3)</formula>
    </cfRule>
    <cfRule type="expression" dxfId="116" priority="23">
      <formula>AC3&lt;&gt;""</formula>
    </cfRule>
  </conditionalFormatting>
  <conditionalFormatting sqref="BE5:CE100">
    <cfRule type="expression" dxfId="115" priority="1707">
      <formula>$AZ5&lt;&gt;""</formula>
    </cfRule>
    <cfRule type="expression" dxfId="114" priority="1708">
      <formula>$BE5&lt;&gt;""</formula>
    </cfRule>
  </conditionalFormatting>
  <pageMargins left="0.70866141732283472" right="0.70866141732283472" top="0.74803149606299213" bottom="0.74803149606299213" header="0.31496062992125984" footer="0.31496062992125984"/>
  <pageSetup paperSize="9" scale="59" fitToHeight="0" orientation="portrait" r:id="rId1"/>
  <headerFooter>
    <oddHeader>&amp;L&amp;G&amp;R&amp;A</oddHeader>
    <oddFooter>Pagina &amp;P van &amp;N</oddFooter>
  </headerFooter>
  <drawing r:id="rId2"/>
  <legacyDrawingHF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253123-49EB-427D-A470-51744E07A3C6}">
  <sheetPr>
    <pageSetUpPr fitToPage="1"/>
  </sheetPr>
  <dimension ref="A1:BE17"/>
  <sheetViews>
    <sheetView showGridLines="0" zoomScaleNormal="100" workbookViewId="0">
      <pane xSplit="1" ySplit="4" topLeftCell="B5" activePane="bottomRight" state="frozen"/>
      <selection pane="topRight"/>
      <selection pane="bottomLeft"/>
      <selection pane="bottomRight"/>
    </sheetView>
  </sheetViews>
  <sheetFormatPr defaultColWidth="8.85546875" defaultRowHeight="14.45" customHeight="1" x14ac:dyDescent="0.2"/>
  <cols>
    <col min="1" max="1" width="2.42578125" style="203" customWidth="1"/>
    <col min="2" max="2" width="1.140625" style="219" hidden="1" customWidth="1"/>
    <col min="3" max="4" width="1.140625" style="44" hidden="1" customWidth="1"/>
    <col min="5" max="6" width="1.140625" style="219" hidden="1" customWidth="1"/>
    <col min="7" max="9" width="1.140625" style="219" customWidth="1"/>
    <col min="10" max="10" width="40" style="219" customWidth="1"/>
    <col min="11" max="11" width="14.28515625" style="202" customWidth="1"/>
    <col min="12" max="12" width="10" style="200" customWidth="1"/>
    <col min="13" max="13" width="15.85546875" style="201" customWidth="1"/>
    <col min="14" max="14" width="94.42578125" style="201" customWidth="1"/>
    <col min="15" max="15" width="1.140625" style="202" customWidth="1"/>
    <col min="16" max="22" width="1.140625" style="202" hidden="1" customWidth="1"/>
    <col min="23" max="23" width="2.42578125" style="202" hidden="1" customWidth="1"/>
    <col min="24" max="24" width="9.140625" style="202" hidden="1" customWidth="1"/>
    <col min="25" max="26" width="9" style="202" hidden="1" customWidth="1"/>
    <col min="27" max="29" width="9.140625" style="202" hidden="1" customWidth="1"/>
    <col min="30" max="30" width="9" style="202" hidden="1" customWidth="1"/>
    <col min="31" max="31" width="2.42578125" style="101" customWidth="1"/>
    <col min="32" max="16384" width="8.85546875" style="202"/>
  </cols>
  <sheetData>
    <row r="1" spans="1:57" ht="24" customHeight="1" x14ac:dyDescent="0.2">
      <c r="A1" s="199"/>
      <c r="B1" s="41"/>
      <c r="C1" s="41"/>
      <c r="D1" s="41"/>
      <c r="E1" s="41"/>
      <c r="F1" s="41"/>
      <c r="G1" s="41"/>
      <c r="H1" s="41"/>
      <c r="I1" s="41"/>
      <c r="J1" s="41"/>
      <c r="K1" s="95"/>
      <c r="N1" s="59"/>
      <c r="X1" s="95" t="str">
        <f>IF($AD$15=1, "Bij 1 rekening ontbreekt er een toelichting – vul aan.", IF($AD$15&gt;1, "Bij "&amp;$AD$15&amp;" rekeningen ontbreekt er een toelichting – vul aan.", ""))</f>
        <v/>
      </c>
    </row>
    <row r="2" spans="1:57" s="203" customFormat="1" ht="9.6" customHeight="1" x14ac:dyDescent="0.25">
      <c r="C2" s="50"/>
      <c r="D2" s="50"/>
      <c r="E2" s="50"/>
      <c r="F2" s="50"/>
      <c r="G2" s="278" t="s">
        <v>646</v>
      </c>
      <c r="H2" s="278"/>
      <c r="I2" s="278"/>
      <c r="J2" s="278"/>
      <c r="K2" s="278"/>
      <c r="L2" s="204"/>
      <c r="M2" s="125"/>
      <c r="N2" s="141"/>
      <c r="Y2" s="185" t="s">
        <v>622</v>
      </c>
      <c r="Z2"/>
      <c r="AA2" s="185" t="s">
        <v>624</v>
      </c>
      <c r="AB2"/>
      <c r="AC2"/>
      <c r="AD2" s="202"/>
      <c r="AE2" s="101"/>
    </row>
    <row r="3" spans="1:57" s="203" customFormat="1" ht="14.1" customHeight="1" x14ac:dyDescent="0.2">
      <c r="B3" s="50"/>
      <c r="C3" s="50"/>
      <c r="D3" s="50"/>
      <c r="E3" s="50"/>
      <c r="F3" s="50"/>
      <c r="G3" s="278"/>
      <c r="H3" s="278"/>
      <c r="I3" s="278"/>
      <c r="J3" s="278"/>
      <c r="K3" s="278"/>
      <c r="L3" s="204"/>
      <c r="M3" s="125"/>
      <c r="N3" s="141"/>
      <c r="X3" s="202"/>
      <c r="Y3" s="205"/>
      <c r="Z3" s="202"/>
      <c r="AA3" s="205" t="s">
        <v>136</v>
      </c>
      <c r="AB3" s="202"/>
      <c r="AC3" s="206"/>
      <c r="AD3" s="202" t="s">
        <v>20</v>
      </c>
      <c r="AE3" s="101"/>
    </row>
    <row r="4" spans="1:57" s="110" customFormat="1" ht="14.45" customHeight="1" x14ac:dyDescent="0.25">
      <c r="A4" s="142"/>
      <c r="B4" s="106"/>
      <c r="C4" s="106"/>
      <c r="D4" s="106"/>
      <c r="E4" s="106"/>
      <c r="F4" s="106"/>
      <c r="G4" s="106" t="s">
        <v>41</v>
      </c>
      <c r="H4" s="106"/>
      <c r="I4" s="106"/>
      <c r="J4" s="106"/>
      <c r="K4" s="74"/>
      <c r="L4" s="106" t="s">
        <v>0</v>
      </c>
      <c r="M4" s="126" t="str">
        <f>"Boekjaar "&amp;Datum_werkingsjaar</f>
        <v>Boekjaar 2024</v>
      </c>
      <c r="N4" s="107" t="s">
        <v>50</v>
      </c>
      <c r="O4" s="74"/>
      <c r="P4" s="74"/>
      <c r="Q4" s="74"/>
      <c r="R4" s="74"/>
      <c r="S4" s="74"/>
      <c r="T4" s="74"/>
      <c r="U4" s="74"/>
      <c r="V4" s="74"/>
      <c r="W4" s="74"/>
      <c r="X4" s="45"/>
      <c r="Y4" s="189" t="s">
        <v>90</v>
      </c>
      <c r="Z4" s="45" t="s">
        <v>619</v>
      </c>
      <c r="AA4" s="189" t="s">
        <v>1</v>
      </c>
      <c r="AB4" s="45" t="s">
        <v>2</v>
      </c>
      <c r="AC4" s="134" t="s">
        <v>173</v>
      </c>
      <c r="AD4" s="45" t="s">
        <v>140</v>
      </c>
      <c r="AE4" s="109"/>
      <c r="BE4" s="97" t="s">
        <v>144</v>
      </c>
    </row>
    <row r="5" spans="1:57" s="203" customFormat="1" ht="52.5" customHeight="1" x14ac:dyDescent="0.25">
      <c r="A5" s="136" t="str">
        <f t="shared" ref="A5:A13" si="0">IF(AE5&lt;&gt;"", "✘", "")</f>
        <v/>
      </c>
      <c r="B5" s="207"/>
      <c r="C5" s="207"/>
      <c r="D5" s="207"/>
      <c r="E5" s="207"/>
      <c r="F5" s="207"/>
      <c r="G5" s="207"/>
      <c r="H5" s="207" t="s">
        <v>194</v>
      </c>
      <c r="I5" s="207"/>
      <c r="J5" s="207"/>
      <c r="L5" s="208">
        <v>28</v>
      </c>
      <c r="M5" s="145">
        <f>IF(L5&lt;&gt;"n.v.t.", VLOOKUP($L5, Balans!$L$5:$O$100, 2, FALSE), "n.v.t.")</f>
        <v>0</v>
      </c>
      <c r="N5" s="209"/>
      <c r="Y5" s="210">
        <v>1</v>
      </c>
      <c r="AA5" s="211">
        <f>IF(C5&lt;&gt;"",1,IF(D5&lt;&gt;"",2,IF(E5&lt;&gt;"",3,IF(F5&lt;&gt;"",4,IF(G5&lt;&gt;"",5,IF(H5&lt;&gt;"",6,IF(I5&lt;&gt;"",7,IF(J5&lt;&gt;"",8))))))))</f>
        <v>6</v>
      </c>
      <c r="AB5" s="203" t="str">
        <f>IF($AA10&gt;$AA5, IFERROR(MATCH($AA5, $AA10:$AA$13, 0)-1, ROW($AB$13)-ROW()), "")</f>
        <v/>
      </c>
      <c r="AC5" s="212">
        <f>IF(AND(M5&lt;&gt;"", M5&lt;&gt;0), IF(Y5&lt;&gt;"", IF(ISNUMBER(Y5), Y5, IF(SUMIFS(M5,M5,Y5)&lt;&gt;0, 1, 0)), IF(AA10&lt;=AA5, 1, 0)), -1)</f>
        <v>-1</v>
      </c>
      <c r="AD5" s="213" t="str">
        <f>IF(AC5&gt;0, IF(N5="", "| Toelichting verplicht"&amp;
    IF(AND(Y5&lt;&gt;"", NOT(ISNUMBER(Y5))),
        " indien "&amp;IF(Z5&lt;&gt;"",
            Z5&amp;".  ",
            "'M"&amp;ROW()&amp;"'"&amp;Y5&amp;".  "), "."), ""), "")</f>
        <v/>
      </c>
      <c r="AE5" s="92" t="str">
        <f>AD5</f>
        <v/>
      </c>
    </row>
    <row r="6" spans="1:57" s="203" customFormat="1" ht="52.5" customHeight="1" x14ac:dyDescent="0.25">
      <c r="A6" s="136" t="str">
        <f t="shared" si="0"/>
        <v/>
      </c>
      <c r="B6" s="207"/>
      <c r="C6" s="207"/>
      <c r="D6" s="207"/>
      <c r="E6" s="207"/>
      <c r="F6" s="207"/>
      <c r="G6" s="207"/>
      <c r="H6" s="207" t="s">
        <v>212</v>
      </c>
      <c r="I6" s="207"/>
      <c r="J6" s="207"/>
      <c r="L6" s="208" t="s">
        <v>213</v>
      </c>
      <c r="M6" s="145">
        <f>IF(L6&lt;&gt;"n.v.t.", VLOOKUP($L6, Balans!$L$5:$O$100, 2, FALSE), "n.v.t.")</f>
        <v>0</v>
      </c>
      <c r="N6" s="209"/>
      <c r="Y6" s="210">
        <v>1</v>
      </c>
      <c r="AA6" s="211">
        <f t="shared" ref="AA6:AA13" si="1">IF(C6&lt;&gt;"",1,IF(D6&lt;&gt;"",2,IF(E6&lt;&gt;"",3,IF(F6&lt;&gt;"",4,IF(G6&lt;&gt;"",5,IF(H6&lt;&gt;"",6,IF(I6&lt;&gt;"",7,IF(J6&lt;&gt;"",8))))))))</f>
        <v>6</v>
      </c>
      <c r="AB6" s="203" t="str">
        <f>IF($AA11&gt;$AA6, IFERROR(MATCH($AA6, $AA11:$AA$13, 0)-1, ROW($AB$13)-ROW()), "")</f>
        <v/>
      </c>
      <c r="AC6" s="212">
        <f t="shared" ref="AC6:AC13" si="2">IF(AND(M6&lt;&gt;"", M6&lt;&gt;0), IF(Y6&lt;&gt;"", IF(ISNUMBER(Y6), Y6, IF(SUMIFS(M6,M6,Y6)&lt;&gt;0, 1, 0)), IF(AA11&lt;=AA6, 1, 0)), -1)</f>
        <v>-1</v>
      </c>
      <c r="AD6" s="213" t="str">
        <f t="shared" ref="AD6:AD13" si="3">IF(AC6&gt;0, IF(N6="", "| Toelichting verplicht"&amp;
    IF(AND(Y6&lt;&gt;"", NOT(ISNUMBER(Y6))),
        " indien "&amp;IF(Z6&lt;&gt;"",
            Z6&amp;".  ",
            "'M"&amp;ROW()&amp;"'"&amp;Y6&amp;".  "), "."), ""), "")</f>
        <v/>
      </c>
      <c r="AE6" s="92" t="str">
        <f t="shared" ref="AE6:AE13" si="4">AD6</f>
        <v/>
      </c>
    </row>
    <row r="7" spans="1:57" s="203" customFormat="1" ht="52.5" customHeight="1" x14ac:dyDescent="0.25">
      <c r="A7" s="136" t="str">
        <f t="shared" si="0"/>
        <v/>
      </c>
      <c r="B7" s="207"/>
      <c r="C7" s="207"/>
      <c r="D7" s="207"/>
      <c r="E7" s="207"/>
      <c r="F7" s="207"/>
      <c r="G7" s="207"/>
      <c r="H7" s="207" t="s">
        <v>630</v>
      </c>
      <c r="I7" s="207"/>
      <c r="J7" s="207"/>
      <c r="L7" s="208">
        <v>413</v>
      </c>
      <c r="M7" s="145">
        <f>IF(L7&lt;&gt;"n.v.t.", VLOOKUP($L7, Balans!$L$5:$O$100, 2, FALSE), "n.v.t.")</f>
        <v>0</v>
      </c>
      <c r="N7" s="209"/>
      <c r="Y7" s="210">
        <v>1</v>
      </c>
      <c r="AA7" s="211">
        <f t="shared" si="1"/>
        <v>6</v>
      </c>
      <c r="AB7" s="203" t="str">
        <f>IF($AA12&gt;$AA7, IFERROR(MATCH($AA7, $AA12:$AA$13, 0)-1, ROW($AB$13)-ROW()), "")</f>
        <v/>
      </c>
      <c r="AC7" s="212">
        <f t="shared" si="2"/>
        <v>-1</v>
      </c>
      <c r="AD7" s="213" t="str">
        <f t="shared" si="3"/>
        <v/>
      </c>
      <c r="AE7" s="92" t="str">
        <f t="shared" si="4"/>
        <v/>
      </c>
    </row>
    <row r="8" spans="1:57" s="203" customFormat="1" ht="52.5" customHeight="1" x14ac:dyDescent="0.25">
      <c r="A8" s="136" t="str">
        <f t="shared" si="0"/>
        <v/>
      </c>
      <c r="B8" s="207"/>
      <c r="C8" s="207"/>
      <c r="D8" s="207"/>
      <c r="E8" s="207"/>
      <c r="F8" s="207"/>
      <c r="G8" s="207"/>
      <c r="H8" s="207" t="s">
        <v>647</v>
      </c>
      <c r="I8" s="207"/>
      <c r="J8" s="207"/>
      <c r="L8" s="208" t="s">
        <v>222</v>
      </c>
      <c r="M8" s="145">
        <f>IF(L8&lt;&gt;"n.v.t.", VLOOKUP($L8, Balans!$L$5:$O$100, 2, FALSE), "n.v.t.")</f>
        <v>0</v>
      </c>
      <c r="N8" s="209"/>
      <c r="Y8" s="210">
        <v>1</v>
      </c>
      <c r="AA8" s="211">
        <f t="shared" si="1"/>
        <v>6</v>
      </c>
      <c r="AB8" s="203" t="str">
        <f>IF($AA13&gt;$AA8, IFERROR(MATCH($AA8, $AA13:$AA$13, 0)-1, ROW($AB$13)-ROW()), "")</f>
        <v/>
      </c>
      <c r="AC8" s="212">
        <f t="shared" si="2"/>
        <v>-1</v>
      </c>
      <c r="AD8" s="213" t="str">
        <f t="shared" si="3"/>
        <v/>
      </c>
      <c r="AE8" s="92" t="str">
        <f t="shared" si="4"/>
        <v/>
      </c>
    </row>
    <row r="9" spans="1:57" s="203" customFormat="1" ht="52.5" customHeight="1" x14ac:dyDescent="0.25">
      <c r="A9" s="136" t="str">
        <f t="shared" si="0"/>
        <v/>
      </c>
      <c r="B9" s="207"/>
      <c r="C9" s="207"/>
      <c r="D9" s="207"/>
      <c r="E9" s="207"/>
      <c r="F9" s="207"/>
      <c r="G9" s="207"/>
      <c r="H9" s="207" t="s">
        <v>229</v>
      </c>
      <c r="I9" s="207"/>
      <c r="J9" s="207"/>
      <c r="L9" s="208">
        <v>13</v>
      </c>
      <c r="M9" s="145">
        <f>IF(L9&lt;&gt;"n.v.t.", VLOOKUP($L9, Balans!$L$5:$O$100, 2, FALSE), "n.v.t.")</f>
        <v>0</v>
      </c>
      <c r="N9" s="209"/>
      <c r="Y9" s="211">
        <v>1</v>
      </c>
      <c r="AA9" s="211">
        <f t="shared" si="1"/>
        <v>6</v>
      </c>
      <c r="AB9" s="203" t="str">
        <f>IF($AA14&gt;$AA9, IFERROR(MATCH($AA9, $AA$13:$AA14, 0)-1, ROW($AB$13)-ROW()), "")</f>
        <v/>
      </c>
      <c r="AC9" s="212">
        <f t="shared" si="2"/>
        <v>-1</v>
      </c>
      <c r="AD9" s="213" t="str">
        <f t="shared" si="3"/>
        <v/>
      </c>
      <c r="AE9" s="92" t="str">
        <f t="shared" si="4"/>
        <v/>
      </c>
    </row>
    <row r="10" spans="1:57" s="203" customFormat="1" ht="52.5" customHeight="1" x14ac:dyDescent="0.25">
      <c r="A10" s="136" t="str">
        <f t="shared" si="0"/>
        <v/>
      </c>
      <c r="B10" s="207"/>
      <c r="C10" s="207"/>
      <c r="D10" s="207"/>
      <c r="E10" s="207"/>
      <c r="F10" s="207"/>
      <c r="G10" s="207"/>
      <c r="H10" s="207" t="s">
        <v>235</v>
      </c>
      <c r="I10" s="207"/>
      <c r="J10" s="207"/>
      <c r="L10" s="208">
        <v>15</v>
      </c>
      <c r="M10" s="145">
        <f>IF(L10&lt;&gt;"n.v.t.", VLOOKUP($L10, Balans!$L$5:$O$100, 2, FALSE), "n.v.t.")</f>
        <v>0</v>
      </c>
      <c r="N10" s="209"/>
      <c r="Y10" s="211">
        <v>1</v>
      </c>
      <c r="AA10" s="211">
        <f t="shared" si="1"/>
        <v>6</v>
      </c>
      <c r="AB10" s="203" t="str">
        <f>IF($AA15&gt;$AA10, IFERROR(MATCH($AA10, $AA$13:$AA15, 0)-1, ROW($AB$13)-ROW()), "")</f>
        <v/>
      </c>
      <c r="AC10" s="212">
        <f t="shared" si="2"/>
        <v>-1</v>
      </c>
      <c r="AD10" s="213" t="str">
        <f t="shared" si="3"/>
        <v/>
      </c>
      <c r="AE10" s="92" t="str">
        <f t="shared" si="4"/>
        <v/>
      </c>
    </row>
    <row r="11" spans="1:57" s="203" customFormat="1" ht="52.5" customHeight="1" x14ac:dyDescent="0.25">
      <c r="A11" s="136" t="str">
        <f t="shared" si="0"/>
        <v/>
      </c>
      <c r="B11" s="207"/>
      <c r="C11" s="207"/>
      <c r="D11" s="207"/>
      <c r="E11" s="207"/>
      <c r="F11" s="207"/>
      <c r="G11" s="207"/>
      <c r="H11" s="207" t="s">
        <v>237</v>
      </c>
      <c r="I11" s="207"/>
      <c r="J11" s="207"/>
      <c r="L11" s="208" t="s">
        <v>238</v>
      </c>
      <c r="M11" s="145">
        <f>IF(L11&lt;&gt;"n.v.t.", VLOOKUP($L11, Balans!$L$5:$O$100, 2, FALSE), "n.v.t.")</f>
        <v>0</v>
      </c>
      <c r="N11" s="209"/>
      <c r="Y11" s="211">
        <v>1</v>
      </c>
      <c r="AA11" s="211">
        <f t="shared" si="1"/>
        <v>6</v>
      </c>
      <c r="AB11" s="203" t="str">
        <f>IF($AA16&gt;$AA11, IFERROR(MATCH($AA11, $AA$13:$AA16, 0)-1, ROW($AB$13)-ROW()), "")</f>
        <v/>
      </c>
      <c r="AC11" s="212">
        <f t="shared" si="2"/>
        <v>-1</v>
      </c>
      <c r="AD11" s="213" t="str">
        <f t="shared" si="3"/>
        <v/>
      </c>
      <c r="AE11" s="92" t="str">
        <f t="shared" si="4"/>
        <v/>
      </c>
    </row>
    <row r="12" spans="1:57" s="203" customFormat="1" ht="52.5" customHeight="1" x14ac:dyDescent="0.25">
      <c r="A12" s="136" t="str">
        <f t="shared" si="0"/>
        <v/>
      </c>
      <c r="B12" s="207"/>
      <c r="C12" s="207"/>
      <c r="D12" s="207"/>
      <c r="E12" s="207"/>
      <c r="F12" s="207"/>
      <c r="G12" s="207"/>
      <c r="H12" s="207" t="s">
        <v>648</v>
      </c>
      <c r="I12" s="207"/>
      <c r="J12" s="207"/>
      <c r="L12" s="208" t="s">
        <v>268</v>
      </c>
      <c r="M12" s="145">
        <f>IF(L12&lt;&gt;"n.v.t.", VLOOKUP($L12, Balans!$L$5:$O$100, 2, FALSE), "n.v.t.")</f>
        <v>0</v>
      </c>
      <c r="N12" s="209"/>
      <c r="Y12" s="211">
        <v>1</v>
      </c>
      <c r="AA12" s="211">
        <f t="shared" si="1"/>
        <v>6</v>
      </c>
      <c r="AB12" s="203" t="str">
        <f>IF($AA17&gt;$AA12, IFERROR(MATCH($AA12, $AA$13:$AA17, 0)-1, ROW($AB$13)-ROW()), "")</f>
        <v/>
      </c>
      <c r="AC12" s="212">
        <f t="shared" si="2"/>
        <v>-1</v>
      </c>
      <c r="AD12" s="213" t="str">
        <f t="shared" si="3"/>
        <v/>
      </c>
      <c r="AE12" s="92" t="str">
        <f t="shared" si="4"/>
        <v/>
      </c>
    </row>
    <row r="13" spans="1:57" s="203" customFormat="1" ht="52.5" customHeight="1" x14ac:dyDescent="0.25">
      <c r="A13" s="136" t="str">
        <f t="shared" si="0"/>
        <v/>
      </c>
      <c r="B13" s="207"/>
      <c r="C13" s="207"/>
      <c r="D13" s="207"/>
      <c r="E13" s="207"/>
      <c r="F13" s="207"/>
      <c r="G13" s="207"/>
      <c r="H13" s="207" t="s">
        <v>336</v>
      </c>
      <c r="I13" s="207"/>
      <c r="J13" s="207"/>
      <c r="L13" s="208" t="s">
        <v>85</v>
      </c>
      <c r="M13" s="145" t="str">
        <f>IF(L13&lt;&gt;"n.v.t.", VLOOKUP($L13, Balans!$L$5:$O$100, 2, FALSE), "n.v.t.")</f>
        <v>n.v.t.</v>
      </c>
      <c r="N13" s="209"/>
      <c r="Y13" s="211">
        <v>0</v>
      </c>
      <c r="AA13" s="211">
        <f t="shared" si="1"/>
        <v>6</v>
      </c>
      <c r="AB13" s="203" t="str">
        <f>IF($AA18&gt;$AA13, IFERROR(MATCH($AA13, $AA$13:$AA18, 0)-1, ROW($AB$13)-ROW()), "")</f>
        <v/>
      </c>
      <c r="AC13" s="212">
        <f t="shared" si="2"/>
        <v>0</v>
      </c>
      <c r="AD13" s="213" t="str">
        <f t="shared" si="3"/>
        <v/>
      </c>
      <c r="AE13" s="92" t="str">
        <f t="shared" si="4"/>
        <v/>
      </c>
    </row>
    <row r="14" spans="1:57" ht="14.45" customHeight="1" x14ac:dyDescent="0.2">
      <c r="A14" s="214"/>
      <c r="B14" s="215"/>
      <c r="C14" s="216"/>
      <c r="D14" s="215"/>
      <c r="E14" s="216"/>
      <c r="F14" s="215"/>
      <c r="G14" s="216"/>
      <c r="H14" s="215"/>
      <c r="I14" s="216"/>
      <c r="J14" s="215"/>
      <c r="K14" s="216"/>
      <c r="L14" s="215"/>
      <c r="M14" s="216"/>
      <c r="N14" s="216"/>
      <c r="O14" s="216"/>
      <c r="P14" s="215"/>
      <c r="Q14" s="216"/>
      <c r="R14" s="215"/>
      <c r="S14" s="216"/>
      <c r="T14" s="215"/>
      <c r="U14" s="216"/>
      <c r="V14" s="215"/>
      <c r="W14" s="216"/>
      <c r="X14" s="217"/>
      <c r="Y14" s="217"/>
      <c r="Z14" s="217"/>
      <c r="AA14" s="217"/>
      <c r="AB14" s="217"/>
      <c r="AC14" s="217"/>
      <c r="AD14" s="218" t="s">
        <v>13</v>
      </c>
      <c r="AE14" s="123"/>
    </row>
    <row r="15" spans="1:57" ht="14.45" customHeight="1" x14ac:dyDescent="0.25">
      <c r="B15" s="202"/>
      <c r="C15" s="202"/>
      <c r="D15" s="202"/>
      <c r="E15" s="202"/>
      <c r="F15" s="202"/>
      <c r="G15" s="202"/>
      <c r="H15" s="202"/>
      <c r="I15" s="202"/>
      <c r="J15" s="202"/>
      <c r="L15" s="202"/>
      <c r="M15" s="202"/>
      <c r="N15" s="202"/>
      <c r="AD15">
        <f>COUNTA($AE$6:$AE$13)-COUNTBLANK($AE$6:$AE$13)</f>
        <v>0</v>
      </c>
      <c r="AE15" s="202"/>
    </row>
    <row r="16" spans="1:57" s="44" customFormat="1" ht="14.45" customHeight="1" x14ac:dyDescent="0.2">
      <c r="A16" s="203"/>
      <c r="B16" s="219"/>
      <c r="C16" s="90" t="s">
        <v>137</v>
      </c>
      <c r="E16" s="219"/>
      <c r="F16" s="219"/>
      <c r="G16" s="219"/>
      <c r="H16" s="219"/>
      <c r="I16" s="219"/>
      <c r="J16" s="219"/>
      <c r="K16" s="202"/>
      <c r="L16" s="200"/>
      <c r="M16" s="201"/>
      <c r="N16" s="201"/>
      <c r="O16" s="202"/>
      <c r="P16" s="202"/>
      <c r="Q16" s="202"/>
      <c r="R16" s="202"/>
      <c r="S16" s="202"/>
      <c r="T16" s="202"/>
      <c r="U16" s="202"/>
      <c r="V16" s="202"/>
      <c r="W16" s="202"/>
      <c r="X16" s="202"/>
      <c r="Y16" s="202"/>
      <c r="Z16" s="202"/>
      <c r="AA16" s="202"/>
      <c r="AB16" s="202"/>
      <c r="AC16" s="202"/>
      <c r="AD16" s="202"/>
      <c r="AE16" s="101"/>
      <c r="AF16" s="202"/>
      <c r="AG16" s="202"/>
      <c r="AH16" s="202"/>
      <c r="AI16" s="202"/>
      <c r="AJ16" s="202"/>
      <c r="AK16" s="202"/>
      <c r="AL16" s="202"/>
      <c r="AM16" s="202"/>
      <c r="AN16" s="202"/>
      <c r="AO16" s="202"/>
      <c r="AP16" s="202"/>
      <c r="AQ16" s="202"/>
      <c r="AR16" s="202"/>
      <c r="AS16" s="202"/>
      <c r="AT16" s="202"/>
      <c r="AU16" s="202"/>
      <c r="AV16" s="202"/>
      <c r="AW16" s="202"/>
      <c r="AX16" s="202"/>
      <c r="AY16" s="202"/>
      <c r="AZ16" s="202"/>
      <c r="BA16" s="202"/>
      <c r="BB16" s="202"/>
      <c r="BC16" s="202"/>
      <c r="BD16" s="202"/>
      <c r="BE16" s="202"/>
    </row>
    <row r="17" spans="1:57" s="44" customFormat="1" ht="14.45" customHeight="1" x14ac:dyDescent="0.2">
      <c r="A17" s="203"/>
      <c r="B17" s="219"/>
      <c r="C17" s="90" t="s">
        <v>138</v>
      </c>
      <c r="E17" s="219"/>
      <c r="F17" s="219"/>
      <c r="G17" s="219"/>
      <c r="H17" s="219"/>
      <c r="I17" s="219"/>
      <c r="J17" s="219"/>
      <c r="K17" s="202"/>
      <c r="L17" s="200"/>
      <c r="M17" s="201"/>
      <c r="N17" s="201"/>
      <c r="O17" s="202"/>
      <c r="P17" s="202"/>
      <c r="Q17" s="202"/>
      <c r="R17" s="202"/>
      <c r="S17" s="202"/>
      <c r="T17" s="202"/>
      <c r="U17" s="202"/>
      <c r="V17" s="202"/>
      <c r="W17" s="202"/>
      <c r="X17" s="202"/>
      <c r="Y17" s="202"/>
      <c r="Z17" s="202"/>
      <c r="AA17" s="202"/>
      <c r="AB17" s="202"/>
      <c r="AC17" s="202"/>
      <c r="AD17" s="202"/>
      <c r="AE17" s="101"/>
      <c r="AF17" s="202"/>
      <c r="AG17" s="202"/>
      <c r="AH17" s="202"/>
      <c r="AI17" s="202"/>
      <c r="AJ17" s="202"/>
      <c r="AK17" s="202"/>
      <c r="AL17" s="202"/>
      <c r="AM17" s="202"/>
      <c r="AN17" s="202"/>
      <c r="AO17" s="202"/>
      <c r="AP17" s="202"/>
      <c r="AQ17" s="202"/>
      <c r="AR17" s="202"/>
      <c r="AS17" s="202"/>
      <c r="AT17" s="202"/>
      <c r="AU17" s="202"/>
      <c r="AV17" s="202"/>
      <c r="AW17" s="202"/>
      <c r="AX17" s="202"/>
      <c r="AY17" s="202"/>
      <c r="AZ17" s="202"/>
      <c r="BA17" s="202"/>
      <c r="BB17" s="202"/>
      <c r="BC17" s="202"/>
      <c r="BD17" s="202"/>
      <c r="BE17" s="202"/>
    </row>
  </sheetData>
  <sheetProtection algorithmName="SHA-512" hashValue="nhaGO6hs8Kg5xhND78ZNN2P8D0eqGV+4AJSd6wctWBWNM31IWVn6mjYgq743GG9lDh59JyYYtfgXCudrGSfInw==" saltValue="5oW0F4C5p7DVH2waZ4/jUg==" spinCount="100000" sheet="1" objects="1" scenarios="1" selectLockedCells="1"/>
  <mergeCells count="1">
    <mergeCell ref="G2:K3"/>
  </mergeCells>
  <conditionalFormatting sqref="B5:V13">
    <cfRule type="expression" dxfId="113" priority="8">
      <formula>$AA5=1</formula>
    </cfRule>
  </conditionalFormatting>
  <conditionalFormatting sqref="C5:U13">
    <cfRule type="expression" dxfId="112" priority="9">
      <formula>$AA5=2</formula>
    </cfRule>
  </conditionalFormatting>
  <conditionalFormatting sqref="D5:T13">
    <cfRule type="expression" dxfId="111" priority="10">
      <formula>$AA5=3</formula>
    </cfRule>
  </conditionalFormatting>
  <conditionalFormatting sqref="E5:S13">
    <cfRule type="expression" dxfId="110" priority="11">
      <formula>$AA5=4</formula>
    </cfRule>
  </conditionalFormatting>
  <conditionalFormatting sqref="F5:R13">
    <cfRule type="expression" dxfId="109" priority="12">
      <formula>$AA5=5</formula>
    </cfRule>
  </conditionalFormatting>
  <conditionalFormatting sqref="G5:Q13">
    <cfRule type="expression" dxfId="108" priority="13">
      <formula>$AA5=6</formula>
    </cfRule>
  </conditionalFormatting>
  <conditionalFormatting sqref="H5:P13">
    <cfRule type="expression" dxfId="107" priority="14">
      <formula>$AA5=7</formula>
    </cfRule>
  </conditionalFormatting>
  <conditionalFormatting sqref="I5:O13">
    <cfRule type="expression" dxfId="106" priority="15">
      <formula>$AA5=8</formula>
    </cfRule>
  </conditionalFormatting>
  <conditionalFormatting sqref="N5:N13">
    <cfRule type="expression" dxfId="105" priority="4">
      <formula>$AC5=-1</formula>
    </cfRule>
    <cfRule type="expression" dxfId="104" priority="5">
      <formula>AND($AC5=1, $N5&lt;&gt;"")</formula>
    </cfRule>
    <cfRule type="expression" dxfId="103" priority="6">
      <formula>$AC5=0</formula>
    </cfRule>
    <cfRule type="expression" dxfId="102" priority="7">
      <formula>$AC5=1</formula>
    </cfRule>
  </conditionalFormatting>
  <conditionalFormatting sqref="Y5:Z13">
    <cfRule type="expression" dxfId="101" priority="1">
      <formula>_xlfn.ISFORMULA(Y5)</formula>
    </cfRule>
    <cfRule type="expression" dxfId="100" priority="2">
      <formula>Y5&lt;&gt;""</formula>
    </cfRule>
  </conditionalFormatting>
  <conditionalFormatting sqref="AE5:BE13">
    <cfRule type="expression" dxfId="99" priority="3">
      <formula>$AE5&lt;&gt;""</formula>
    </cfRule>
  </conditionalFormatting>
  <pageMargins left="0.70866141732283472" right="0.70866141732283472" top="0.74803149606299213" bottom="0.74803149606299213" header="0.31496062992125984" footer="0.31496062992125984"/>
  <pageSetup paperSize="9" scale="47" fitToHeight="0" orientation="portrait" r:id="rId1"/>
  <headerFooter>
    <oddHeader>&amp;L&amp;G&amp;R&amp;A</oddHeader>
    <oddFooter>Pagina &amp;P van &amp;N</oddFooter>
  </headerFooter>
  <drawing r:id="rId2"/>
  <legacyDrawing r:id="rId3"/>
  <legacyDrawingHF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FA2D64-593F-4FCE-9274-53D15CB0D579}">
  <sheetPr>
    <pageSetUpPr fitToPage="1"/>
  </sheetPr>
  <dimension ref="A1:CD160"/>
  <sheetViews>
    <sheetView showGridLines="0" zoomScaleNormal="100" workbookViewId="0">
      <pane xSplit="1" ySplit="4" topLeftCell="B5" activePane="bottomRight" state="frozen"/>
      <selection pane="topRight" activeCell="B1" sqref="B1"/>
      <selection pane="bottomLeft" activeCell="A5" sqref="A5"/>
      <selection pane="bottomRight"/>
    </sheetView>
  </sheetViews>
  <sheetFormatPr defaultColWidth="8.85546875" defaultRowHeight="14.45" customHeight="1" x14ac:dyDescent="0.2"/>
  <cols>
    <col min="1" max="1" width="2.42578125" style="223" customWidth="1"/>
    <col min="2" max="2" width="1.140625" style="249" customWidth="1"/>
    <col min="3" max="4" width="1.140625" style="44" customWidth="1"/>
    <col min="5" max="9" width="1.140625" style="249" customWidth="1"/>
    <col min="10" max="10" width="36.42578125" style="249" customWidth="1"/>
    <col min="11" max="11" width="46.42578125" style="223" customWidth="1"/>
    <col min="12" max="12" width="10.85546875" style="250" customWidth="1"/>
    <col min="13" max="14" width="16.42578125" style="221" customWidth="1"/>
    <col min="15" max="15" width="16.42578125" style="222" customWidth="1"/>
    <col min="16" max="16" width="1.140625" style="223" customWidth="1"/>
    <col min="17" max="23" width="1.140625" style="223" hidden="1" customWidth="1"/>
    <col min="24" max="24" width="2.42578125" style="223" hidden="1" customWidth="1"/>
    <col min="25" max="26" width="9.140625" style="223" hidden="1" customWidth="1"/>
    <col min="27" max="38" width="9" style="223" hidden="1" customWidth="1"/>
    <col min="39" max="40" width="9.140625" style="223" hidden="1" customWidth="1"/>
    <col min="41" max="44" width="9" style="223" hidden="1" customWidth="1"/>
    <col min="45" max="48" width="9" style="100" hidden="1" customWidth="1"/>
    <col min="49" max="60" width="9" style="223" hidden="1" customWidth="1"/>
    <col min="61" max="61" width="2.42578125" style="101" customWidth="1"/>
    <col min="62" max="70" width="8.85546875" style="223" customWidth="1"/>
    <col min="71" max="16384" width="8.85546875" style="223"/>
  </cols>
  <sheetData>
    <row r="1" spans="1:82" ht="24" customHeight="1" x14ac:dyDescent="0.2">
      <c r="A1" s="220"/>
      <c r="B1" s="41"/>
      <c r="C1" s="41"/>
      <c r="D1" s="41"/>
      <c r="E1" s="41"/>
      <c r="F1" s="41"/>
      <c r="G1" s="41"/>
      <c r="H1" s="41"/>
      <c r="I1" s="41"/>
      <c r="J1" s="41"/>
      <c r="K1" s="138"/>
      <c r="L1" s="138"/>
      <c r="Y1" s="136" t="str">
        <f ca="1">IF($AD$3&lt;&gt;0, IF(SUM(AG158:AI158, AS158:AT158, AW158:BB158)=1, Fout_zonder_rij_enkel, IF(SUM(AG158:AI158, AS158:AT158, AW158:BB158)&gt;1, SUM(AG158:AI158, AS158:AT158, AW158:BB158)&amp;Fout_zonder_rij_meer, IF(Y158&lt;&gt;0, "Vul het blad in.", ""))), "Selecteer minstens één doelstelling vooraleer je het blad invult.")</f>
        <v>Vul het blad in.</v>
      </c>
    </row>
    <row r="2" spans="1:82" customFormat="1" ht="14.1" customHeight="1" x14ac:dyDescent="0.25">
      <c r="B2" s="278" t="str">
        <f>"RESULTATENREKENING "&amp;Datum_werkingsjaar</f>
        <v>RESULTATENREKENING 2024</v>
      </c>
      <c r="C2" s="278"/>
      <c r="D2" s="278"/>
      <c r="E2" s="278"/>
      <c r="F2" s="278"/>
      <c r="G2" s="278"/>
      <c r="H2" s="278"/>
      <c r="I2" s="278"/>
      <c r="J2" s="278"/>
      <c r="K2" s="138"/>
      <c r="L2" s="139" t="s">
        <v>674</v>
      </c>
      <c r="M2" s="279"/>
      <c r="N2" s="280"/>
      <c r="O2" s="281"/>
      <c r="Y2" s="185" t="s">
        <v>622</v>
      </c>
      <c r="AD2" s="223" t="s">
        <v>623</v>
      </c>
      <c r="AM2" s="185" t="s">
        <v>624</v>
      </c>
      <c r="BI2" s="75" t="str">
        <f>IF(M2&lt;&gt;"", IF(Structuur_werking=Structuur_werking_enkel, "ⓘ Bij financiële inbreng enkel door uitvoerende organisatie is kolom 'O' niet van toepassing.", ""), "← Maak een keuze in veld 'M2' vooraleer u de tabel onderaan invult. ")</f>
        <v xml:space="preserve">← Maak een keuze in veld 'M2' vooraleer u de tabel onderaan invult. </v>
      </c>
    </row>
    <row r="3" spans="1:82" s="224" customFormat="1" ht="9.6" customHeight="1" x14ac:dyDescent="0.25">
      <c r="B3" s="278"/>
      <c r="C3" s="278"/>
      <c r="D3" s="278"/>
      <c r="E3" s="278"/>
      <c r="F3" s="278"/>
      <c r="G3" s="278"/>
      <c r="H3" s="278"/>
      <c r="I3" s="278"/>
      <c r="J3" s="278"/>
      <c r="K3" s="77"/>
      <c r="L3" s="77"/>
      <c r="M3"/>
      <c r="N3"/>
      <c r="O3"/>
      <c r="Y3" s="225" t="s">
        <v>625</v>
      </c>
      <c r="Z3" s="226" t="s">
        <v>93</v>
      </c>
      <c r="AA3" s="223"/>
      <c r="AB3" s="226" t="s">
        <v>306</v>
      </c>
      <c r="AC3" s="223"/>
      <c r="AD3" s="227" t="b" cm="1">
        <f t="array" ref="AD3">Structuur_werking&lt;&gt;""</f>
        <v>0</v>
      </c>
      <c r="AE3" s="220" t="b" cm="1">
        <f t="array" ref="AE3">Structuur_werking&lt;&gt;""</f>
        <v>0</v>
      </c>
      <c r="AF3" s="220" t="b" cm="1">
        <f t="array" ref="AF3">Structuur_werking=Structuur_werking_dubbel</f>
        <v>0</v>
      </c>
      <c r="AG3" s="226" t="s">
        <v>308</v>
      </c>
      <c r="AH3" s="223"/>
      <c r="AI3" s="223"/>
      <c r="AJ3" s="226" t="s">
        <v>307</v>
      </c>
      <c r="AK3" s="223"/>
      <c r="AL3" s="223"/>
      <c r="AM3" s="225" t="s">
        <v>136</v>
      </c>
      <c r="AN3" s="223"/>
      <c r="AO3" s="226" t="s">
        <v>130</v>
      </c>
      <c r="AP3" s="223"/>
      <c r="AQ3" s="223" t="s">
        <v>127</v>
      </c>
      <c r="AR3" s="223"/>
      <c r="AS3" s="105" t="s">
        <v>20</v>
      </c>
      <c r="AT3" s="100"/>
      <c r="AU3" s="100" t="s">
        <v>139</v>
      </c>
      <c r="AV3" s="100"/>
      <c r="AW3" s="223" t="s">
        <v>129</v>
      </c>
      <c r="AX3" s="223"/>
      <c r="AY3" s="271" t="s">
        <v>679</v>
      </c>
      <c r="AZ3" s="223"/>
      <c r="BA3" s="223" t="s">
        <v>593</v>
      </c>
      <c r="BB3" s="223"/>
      <c r="BC3" s="223"/>
      <c r="BD3" s="223"/>
      <c r="BE3" s="226" t="s">
        <v>14</v>
      </c>
      <c r="BF3" s="223"/>
      <c r="BG3" s="223"/>
      <c r="BH3" s="223"/>
      <c r="BI3" s="101"/>
    </row>
    <row r="4" spans="1:82" s="110" customFormat="1" ht="14.45" customHeight="1" x14ac:dyDescent="0.25">
      <c r="A4" s="74"/>
      <c r="B4" s="106" t="s">
        <v>41</v>
      </c>
      <c r="C4" s="106"/>
      <c r="D4" s="106"/>
      <c r="E4" s="106"/>
      <c r="F4" s="106"/>
      <c r="G4" s="106"/>
      <c r="H4" s="106"/>
      <c r="I4" s="106"/>
      <c r="J4" s="106"/>
      <c r="K4" s="74"/>
      <c r="L4" s="106" t="s">
        <v>0</v>
      </c>
      <c r="M4" s="126" t="str">
        <f>IF(Structuur_werking&lt;&gt;"", "Totaal", "")</f>
        <v/>
      </c>
      <c r="N4" s="107" t="str">
        <f>IF(Structuur_werking&lt;&gt;"", "Circus-werking", "")</f>
        <v/>
      </c>
      <c r="O4" s="107" t="str">
        <f>IF(Structuur_werking&lt;&gt;"", IF(Structuur_werking=Structuur_werking_dubbel, "Andere werking", "n.v.t."), "")</f>
        <v/>
      </c>
      <c r="P4" s="74"/>
      <c r="Q4" s="74"/>
      <c r="R4" s="74"/>
      <c r="S4" s="74"/>
      <c r="T4" s="74"/>
      <c r="U4" s="74"/>
      <c r="V4" s="74"/>
      <c r="W4" s="74"/>
      <c r="X4" s="74"/>
      <c r="Y4" s="189" t="s">
        <v>626</v>
      </c>
      <c r="Z4" s="88" t="str">
        <f>"""+"" én ""-"""</f>
        <v>"+" én "-"</v>
      </c>
      <c r="AA4" s="45" t="str">
        <f xml:space="preserve"> "Enkel ""-"""</f>
        <v>Enkel "-"</v>
      </c>
      <c r="AB4" s="88" t="str">
        <f>SUBSTITUTE(ADDRESS(1, COLUMN(N3), 4, 1), "1", "")</f>
        <v>N</v>
      </c>
      <c r="AC4" s="45" t="str">
        <f>SUBSTITUTE(ADDRESS(1, COLUMN(O3), 4, 1), "1", "")</f>
        <v>O</v>
      </c>
      <c r="AD4" s="88" t="str">
        <f>SUBSTITUTE(ADDRESS(1, COLUMN(M4), 4, 1), "1", "")</f>
        <v>M</v>
      </c>
      <c r="AE4" s="45" t="str">
        <f>SUBSTITUTE(ADDRESS(1, COLUMN(N3), 4, 1), "1", "")</f>
        <v>N</v>
      </c>
      <c r="AF4" s="45" t="str">
        <f>SUBSTITUTE(ADDRESS(1, COLUMN(O3), 4, 1), "1", "")</f>
        <v>O</v>
      </c>
      <c r="AG4" s="88" t="str">
        <f>SUBSTITUTE(ADDRESS(1, COLUMN(M4), 4, 1), "1", "")</f>
        <v>M</v>
      </c>
      <c r="AH4" s="45" t="str">
        <f>SUBSTITUTE(ADDRESS(1, COLUMN(N3), 4, 1), "1", "")</f>
        <v>N</v>
      </c>
      <c r="AI4" s="45" t="str">
        <f>SUBSTITUTE(ADDRESS(1, COLUMN(O3), 4, 1), "1", "")</f>
        <v>O</v>
      </c>
      <c r="AJ4" s="88" t="str">
        <f>SUBSTITUTE(ADDRESS(1, COLUMN(M4), 4, 1), "1", "")</f>
        <v>M</v>
      </c>
      <c r="AK4" s="45" t="str">
        <f>SUBSTITUTE(ADDRESS(1, COLUMN(N4), 4, 1), "1", "")</f>
        <v>N</v>
      </c>
      <c r="AL4" s="45" t="str">
        <f>SUBSTITUTE(ADDRESS(1, COLUMN(O4), 4, 1), "1", "")</f>
        <v>O</v>
      </c>
      <c r="AM4" s="189" t="s">
        <v>1</v>
      </c>
      <c r="AN4" s="45" t="s">
        <v>2</v>
      </c>
      <c r="AO4" s="78" t="str">
        <f>SUBSTITUTE(ADDRESS(1, COLUMN(N3), 4, 1), "1", "")</f>
        <v>N</v>
      </c>
      <c r="AP4" s="46" t="str">
        <f>SUBSTITUTE(ADDRESS(1, COLUMN(O3), 4, 1), "1", "")</f>
        <v>O</v>
      </c>
      <c r="AQ4" s="87" t="str">
        <f>SUBSTITUTE(ADDRESS(1, COLUMN(N3), 4, 1), "1", "")</f>
        <v>N</v>
      </c>
      <c r="AR4" s="46" t="str">
        <f>SUBSTITUTE(ADDRESS(1, COLUMN(O3), 4, 1), "1", "")</f>
        <v>O</v>
      </c>
      <c r="AS4" s="79" t="str">
        <f>SUBSTITUTE(ADDRESS(1, COLUMN(N3), 4, 1), "1", "")</f>
        <v>N</v>
      </c>
      <c r="AT4" s="47" t="str">
        <f>SUBSTITUTE(ADDRESS(1, COLUMN(O3), 4, 1), "1", "")</f>
        <v>O</v>
      </c>
      <c r="AU4" s="81" t="str">
        <f>SUBSTITUTE(ADDRESS(1, COLUMN(N3), 4, 1), "1", "")</f>
        <v>N</v>
      </c>
      <c r="AV4" s="47" t="str">
        <f>SUBSTITUTE(ADDRESS(1, COLUMN(O3), 4, 1), "1", "")</f>
        <v>O</v>
      </c>
      <c r="AW4" s="83" t="str">
        <f>SUBSTITUTE(ADDRESS(1, COLUMN(N3), 4, 1), "1", "")</f>
        <v>N</v>
      </c>
      <c r="AX4" s="45" t="str">
        <f>SUBSTITUTE(ADDRESS(1, COLUMN(O3), 4, 1), "1", "")</f>
        <v>O</v>
      </c>
      <c r="AY4" s="83" t="str">
        <f>SUBSTITUTE(ADDRESS(1, COLUMN(N3), 4, 1), "1", "")</f>
        <v>N</v>
      </c>
      <c r="AZ4" s="45" t="str">
        <f>SUBSTITUTE(ADDRESS(1, COLUMN(O3), 4, 1), "1", "")</f>
        <v>O</v>
      </c>
      <c r="BA4" s="191" t="str">
        <f>SUBSTITUTE(ADDRESS(1, COLUMN(N3), 4, 1), "1", "")</f>
        <v>N</v>
      </c>
      <c r="BB4" s="45" t="str">
        <f>SUBSTITUTE(ADDRESS(1, COLUMN(O3), 4, 1), "1", "")</f>
        <v>O</v>
      </c>
      <c r="BC4" s="108" t="s">
        <v>627</v>
      </c>
      <c r="BD4" s="85" t="s">
        <v>30</v>
      </c>
      <c r="BE4" s="88" t="str">
        <f>SUBSTITUTE(ADDRESS(1, COLUMN(N3), 4, 1), "1", "")</f>
        <v>N</v>
      </c>
      <c r="BF4" s="45" t="str">
        <f>SUBSTITUTE(ADDRESS(1, COLUMN(O3), 4, 1), "1", "")</f>
        <v>O</v>
      </c>
      <c r="BG4" s="108" t="s">
        <v>31</v>
      </c>
      <c r="BH4" s="45" t="s">
        <v>86</v>
      </c>
      <c r="BI4" s="109"/>
      <c r="CD4" s="97" t="s">
        <v>144</v>
      </c>
    </row>
    <row r="5" spans="1:82" s="228" customFormat="1" ht="14.25" customHeight="1" x14ac:dyDescent="0.25">
      <c r="A5" s="75" t="str">
        <f ca="1">IF(BD5&lt;&gt;"", "✘", "")</f>
        <v/>
      </c>
      <c r="B5" s="111"/>
      <c r="C5" s="111" t="s">
        <v>51</v>
      </c>
      <c r="D5" s="111"/>
      <c r="E5" s="111"/>
      <c r="F5" s="111"/>
      <c r="G5" s="111"/>
      <c r="H5" s="111"/>
      <c r="I5" s="111"/>
      <c r="J5" s="111"/>
      <c r="K5" s="30"/>
      <c r="L5" s="112" t="s">
        <v>71</v>
      </c>
      <c r="M5" s="192">
        <f t="shared" ref="M5:M36" si="0">IF(_xlfn.CONCAT(N5:O5)&lt;&gt;"", SUM(N5:O5), "")</f>
        <v>0</v>
      </c>
      <c r="N5" s="113">
        <f>SUM(N6,N31:N33,N81:N82)</f>
        <v>0</v>
      </c>
      <c r="O5" s="113">
        <f>SUM(O6,O31:O33,O81:O82)</f>
        <v>0</v>
      </c>
      <c r="P5" s="30"/>
      <c r="Q5" s="30"/>
      <c r="R5" s="30"/>
      <c r="S5" s="30"/>
      <c r="T5" s="30"/>
      <c r="U5" s="30"/>
      <c r="Y5" s="229">
        <f>IF(AD$3, IF(AND(
IF(AE$3, N5&lt;&gt;0, TRUE),
IF(AF$3, O5&lt;&gt;0, TRUE)),
0, 1), 1)</f>
        <v>1</v>
      </c>
      <c r="Z5" s="230"/>
      <c r="AB5" s="231"/>
      <c r="AC5" s="232"/>
      <c r="AD5" s="228">
        <f>IF(AD$3, 0, -1)</f>
        <v>-1</v>
      </c>
      <c r="AE5" s="228">
        <f>IF(AE$3, 0, -1)</f>
        <v>-1</v>
      </c>
      <c r="AF5" s="228">
        <f t="shared" ref="AF5:AF20" si="1">IF(AF$3, 0, -1)</f>
        <v>-1</v>
      </c>
      <c r="AG5" s="230"/>
      <c r="AJ5" s="230"/>
      <c r="AM5" s="229">
        <f>IF(C5&lt;&gt;"",1,IF(D5&lt;&gt;"",2,IF(E5&lt;&gt;"",3,IF(F5&lt;&gt;"",4,IF(G5&lt;&gt;"",5,IF(H5&lt;&gt;"",6,IF(I5&lt;&gt;"",7,IF(J5&lt;&gt;"",8))))))))</f>
        <v>1</v>
      </c>
      <c r="AN5" s="228">
        <f>IF($AM6&gt;$AM5, IFERROR(MATCH($AM5, $AM6:$AM$156, 0)-1, ROW($AN$156)-ROW()), "")</f>
        <v>77</v>
      </c>
      <c r="AO5" s="230" t="str">
        <f ca="1">IF(AE5&lt;&gt;-1, IF(AB5&lt;&gt;"", AB5, IF($AN5&lt;&gt;"", SUMIF(OFFSET($AM5, 1, 0, $AN5), $AM5+1, OFFSET(N5, 1, 0, $AN5)), N5)), "")</f>
        <v/>
      </c>
      <c r="AP5" s="228" t="str">
        <f ca="1">IF(AF5&lt;&gt;-1, IF(AC5&lt;&gt;"", AC5, IF($AN5&lt;&gt;"", SUMIF(OFFSET($AM5, 1, 0, $AN5), $AM5+1, OFFSET(O5, 1, 0, $AN5)), O5)), "")</f>
        <v/>
      </c>
      <c r="AQ5" s="233" t="str">
        <f ca="1">IF(AO5&lt;&gt;0, AO5, N5)</f>
        <v/>
      </c>
      <c r="AR5" s="228" t="str">
        <f ca="1">IF(AP5&lt;&gt;0, AP5, O5)</f>
        <v/>
      </c>
      <c r="AS5" s="80" t="str">
        <f t="shared" ref="AS5:AS36" si="2">IF(AE5&lt;&gt;-1, IF(ISTEXT(N5), IFERROR(IF(SEARCH(".", N5)&lt;&gt;0, "| Veld '"&amp;AS$4&amp;ROW()&amp;"': "&amp;Fout_punt), "| Veld '"&amp;AS$4&amp;ROW()&amp;"': "&amp;Fout_geen_getal), IF(N5&lt;&gt;AQ5, "| Veld '"&amp;AS$4&amp;ROW()&amp;"': "&amp;Fout_som&amp;TEXT(AQ5,"#.##0,00 €")&amp;"  ", IF($AA5&lt;&gt;0, IF(N5&gt;0, "| Veld '"&amp;AS$4&amp;ROW()&amp;"': "&amp;Fout_positief, ""), IF($Z5&lt;&gt;1, IF(N5&lt;0, "| Veld '"&amp;AS$4&amp;ROW()&amp;"': "&amp;Fout_negatief, ""), "")))), "")</f>
        <v/>
      </c>
      <c r="AT5" s="30" t="str">
        <f t="shared" ref="AT5:AT36" si="3">IF(AF5&lt;&gt;-1, IF(ISTEXT(O5), IFERROR(IF(SEARCH(".", O5)&lt;&gt;0, "| Veld '"&amp;AT$4&amp;ROW()&amp;"': "&amp;Fout_punt), "| Veld '"&amp;AT$4&amp;ROW()&amp;"': "&amp;Fout_geen_getal), IF(O5&lt;&gt;AR5, "| Veld '"&amp;AT$4&amp;ROW()&amp;"': "&amp;Fout_som&amp;TEXT(AR5,"#.##0,00 €")&amp;"  ", IF($AA5&lt;&gt;0, IF(O5&gt;0, "| Veld '"&amp;AT$4&amp;ROW()&amp;"': "&amp;Fout_positief, ""), IF($Z5&lt;&gt;1, IF(O5&lt;0, "| Veld '"&amp;AT$4&amp;ROW()&amp;"': "&amp;Fout_negatief, ""), "")))), "")</f>
        <v/>
      </c>
      <c r="AU5" s="82" t="str">
        <f>IF(AS5&lt;&gt;"", ROW(), "")</f>
        <v/>
      </c>
      <c r="AV5" s="30" t="str">
        <f>IF(AT5&lt;&gt;"", ROW(), "")</f>
        <v/>
      </c>
      <c r="AW5" s="233" t="str">
        <f ca="1">IF(AO5&lt;&gt;AQ5, "| Veld '"&amp;AW$4&amp;ROW()&amp;"': "&amp;Info_lege_velden, "")</f>
        <v/>
      </c>
      <c r="AX5" s="228" t="str">
        <f ca="1">IF(AP5&lt;&gt;AR5, "| Veld '"&amp;AX$4&amp;ROW()&amp;"': "&amp;Info_lege_velden, "")</f>
        <v/>
      </c>
      <c r="AY5" s="233" t="str">
        <f>IF(AE5&gt;0, "| Veld '"&amp;AY$4&amp;ROW()&amp;"': Dit veld is verplicht.  ", "")</f>
        <v/>
      </c>
      <c r="AZ5" s="228" t="str">
        <f>IF(AF5&gt;0, "| Veld '"&amp;AZ$4&amp;ROW()&amp;"': Dit veld is verplicht.  ", "")</f>
        <v/>
      </c>
      <c r="BA5" s="234" t="str">
        <f>IF(AE5&lt;0, IF(N5&lt;&gt;0, "| Veld '"&amp;BA$4&amp;ROW()&amp;"'"&amp;Fout_redundant, ""), "")</f>
        <v/>
      </c>
      <c r="BB5" s="228" t="str">
        <f>IF(AF5&lt;0, IF(O5&lt;&gt;0, "| Veld '"&amp;BB$4&amp;ROW()&amp;"'"&amp;Fout_redundant, ""), "")</f>
        <v/>
      </c>
      <c r="BC5" s="235"/>
      <c r="BD5" s="236" t="str">
        <f ca="1">_xlfn.CONCAT(AS5:AT5,AW5:AX5,BA5:BB5,AG5:AI5)</f>
        <v/>
      </c>
      <c r="BE5" s="237" t="str">
        <f t="shared" ref="BE5:BE36" ca="1" si="4">IF($AN5&lt;&gt;"", IF(SUMIF(OFFSET($AM5, 1, 0, $AN5), "&gt;"&amp;$AM5, OFFSET(AU5, 1, 0, $AN5))&lt;&gt;0, IFERROR( "| Veld '"&amp;BE$4&amp;ROW()&amp;"': "&amp;Waarschuwing_1&amp;_xlfn.TEXTJOIN(" &amp; ", TRUE, OFFSET(AU5,1,0,$AN5))&amp;" in kolom '"&amp;BE$4&amp;"'"&amp;Waarschuwing_2, "| Veld '"&amp;BE$4&amp;ROW()&amp;"': "&amp;Waarschuwing_legacy), ""), "")</f>
        <v/>
      </c>
      <c r="BF5" s="238" t="str">
        <f t="shared" ref="BF5:BF36" ca="1" si="5">IF($AN5&lt;&gt;"", IF(SUMIF(OFFSET($AM5, 1, 0, $AN5), "&gt;"&amp;$AM5, OFFSET(AV5, 1, 0, $AN5))&lt;&gt;0, IFERROR( "| Veld '"&amp;BF$4&amp;ROW()&amp;"': "&amp;Waarschuwing_1&amp;_xlfn.TEXTJOIN(" &amp; ", TRUE, OFFSET(AV5,1,0,$AN5))&amp;" in kolom '"&amp;BF$4&amp;"'"&amp;Waarschuwing_2, "| Veld '"&amp;BF$4&amp;ROW()&amp;"': "&amp;Waarschuwing_legacy), ""), "")</f>
        <v/>
      </c>
      <c r="BG5" s="239" t="str">
        <f ca="1">_xlfn.CONCAT(BE5:BF5, AJ5:AL5)</f>
        <v/>
      </c>
      <c r="BI5" s="28" t="str">
        <f ca="1">IF($BD5&lt;&gt;"", $BD5, $BG5)</f>
        <v/>
      </c>
    </row>
    <row r="6" spans="1:82" s="228" customFormat="1" ht="14.25" customHeight="1" x14ac:dyDescent="0.25">
      <c r="A6" s="75" t="str">
        <f t="shared" ref="A6:A69" ca="1" si="6">IF(BD6&lt;&gt;"", "✘", "")</f>
        <v/>
      </c>
      <c r="B6" s="240"/>
      <c r="C6" s="240" t="s">
        <v>36</v>
      </c>
      <c r="D6" s="240" t="s">
        <v>5</v>
      </c>
      <c r="E6" s="240"/>
      <c r="F6" s="240"/>
      <c r="G6" s="240"/>
      <c r="H6" s="240"/>
      <c r="I6" s="240"/>
      <c r="J6" s="240"/>
      <c r="L6" s="241">
        <v>70</v>
      </c>
      <c r="M6" s="192">
        <f t="shared" si="0"/>
        <v>0</v>
      </c>
      <c r="N6" s="242">
        <f>SUM(N7,N18,N25:N26,N30:N30)</f>
        <v>0</v>
      </c>
      <c r="O6" s="242">
        <f>SUM(O7,O18,O25:O26,O30:O30)</f>
        <v>0</v>
      </c>
      <c r="Y6" s="229"/>
      <c r="Z6" s="230"/>
      <c r="AB6" s="231"/>
      <c r="AC6" s="232"/>
      <c r="AD6" s="230">
        <f t="shared" ref="AD6:AF35" si="7">IF(AD$3, 0, -1)</f>
        <v>-1</v>
      </c>
      <c r="AE6" s="228">
        <f t="shared" si="7"/>
        <v>-1</v>
      </c>
      <c r="AF6" s="228">
        <f t="shared" si="1"/>
        <v>-1</v>
      </c>
      <c r="AG6" s="230"/>
      <c r="AJ6" s="230"/>
      <c r="AM6" s="229">
        <f t="shared" ref="AM6:AM69" si="8">IF(C6&lt;&gt;"",1,IF(D6&lt;&gt;"",2,IF(E6&lt;&gt;"",3,IF(F6&lt;&gt;"",4,IF(G6&lt;&gt;"",5,IF(H6&lt;&gt;"",6,IF(I6&lt;&gt;"",7,IF(J6&lt;&gt;"",8))))))))</f>
        <v>2</v>
      </c>
      <c r="AN6" s="228">
        <f>IF($AM7&gt;$AM6, IFERROR(MATCH($AM6, $AM7:$AM$156, 0)-1, ROW($AN$156)-ROW()), "")</f>
        <v>24</v>
      </c>
      <c r="AO6" s="230" t="str">
        <f t="shared" ref="AO6:AO69" ca="1" si="9">IF(AE6&lt;&gt;-1, IF(AB6&lt;&gt;"", AB6, IF($AN6&lt;&gt;"", SUMIF(OFFSET($AM6, 1, 0, $AN6), $AM6+1, OFFSET(N6, 1, 0, $AN6)), N6)), "")</f>
        <v/>
      </c>
      <c r="AP6" s="228" t="str">
        <f t="shared" ref="AP6:AP69" ca="1" si="10">IF(AF6&lt;&gt;-1, IF(AC6&lt;&gt;"", AC6, IF($AN6&lt;&gt;"", SUMIF(OFFSET($AM6, 1, 0, $AN6), $AM6+1, OFFSET(O6, 1, 0, $AN6)), O6)), "")</f>
        <v/>
      </c>
      <c r="AQ6" s="233" t="str">
        <f t="shared" ref="AQ6:AQ69" ca="1" si="11">IF(AO6&lt;&gt;0, AO6, N6)</f>
        <v/>
      </c>
      <c r="AR6" s="228" t="str">
        <f t="shared" ref="AR6:AR69" ca="1" si="12">IF(AP6&lt;&gt;0, AP6, O6)</f>
        <v/>
      </c>
      <c r="AS6" s="80" t="str">
        <f t="shared" si="2"/>
        <v/>
      </c>
      <c r="AT6" s="30" t="str">
        <f t="shared" si="3"/>
        <v/>
      </c>
      <c r="AU6" s="82" t="str">
        <f t="shared" ref="AU6:AU69" si="13">IF(AS6&lt;&gt;"", ROW(), "")</f>
        <v/>
      </c>
      <c r="AV6" s="30" t="str">
        <f t="shared" ref="AV6:AV69" si="14">IF(AT6&lt;&gt;"", ROW(), "")</f>
        <v/>
      </c>
      <c r="AW6" s="233" t="str">
        <f t="shared" ref="AW6:AW69" ca="1" si="15">IF(AO6&lt;&gt;AQ6, "| Veld '"&amp;AW$4&amp;ROW()&amp;"': "&amp;Info_lege_velden, "")</f>
        <v/>
      </c>
      <c r="AX6" s="228" t="str">
        <f t="shared" ref="AX6:AX69" ca="1" si="16">IF(AP6&lt;&gt;AR6, "| Veld '"&amp;AX$4&amp;ROW()&amp;"': "&amp;Info_lege_velden, "")</f>
        <v/>
      </c>
      <c r="AY6" s="233" t="str">
        <f t="shared" ref="AY6:AY69" si="17">IF(AE6&gt;0, "| Veld '"&amp;AY$4&amp;ROW()&amp;"': Dit veld is verplicht.  ", "")</f>
        <v/>
      </c>
      <c r="AZ6" s="228" t="str">
        <f t="shared" ref="AZ6:AZ69" si="18">IF(AF6&gt;0, "| Veld '"&amp;AZ$4&amp;ROW()&amp;"': Dit veld is verplicht.  ", "")</f>
        <v/>
      </c>
      <c r="BA6" s="234" t="str">
        <f t="shared" ref="BA6:BA69" si="19">IF(AE6&lt;0, IF(N6&lt;&gt;0, "| Veld '"&amp;BA$4&amp;ROW()&amp;"'"&amp;Fout_redundant, ""), "")</f>
        <v/>
      </c>
      <c r="BB6" s="228" t="str">
        <f t="shared" ref="BB6:BB69" si="20">IF(AF6&lt;0, IF(O6&lt;&gt;0, "| Veld '"&amp;BB$4&amp;ROW()&amp;"'"&amp;Fout_redundant, ""), "")</f>
        <v/>
      </c>
      <c r="BC6" s="235"/>
      <c r="BD6" s="236" t="str">
        <f t="shared" ref="BD6:BD69" ca="1" si="21">_xlfn.CONCAT(AS6:AT6,AW6:AX6,BA6:BB6,AG6:AI6)</f>
        <v/>
      </c>
      <c r="BE6" s="237" t="str">
        <f t="shared" ca="1" si="4"/>
        <v/>
      </c>
      <c r="BF6" s="238" t="str">
        <f t="shared" ca="1" si="5"/>
        <v/>
      </c>
      <c r="BG6" s="239" t="str">
        <f t="shared" ref="BG6:BG69" ca="1" si="22">_xlfn.CONCAT(BE6:BF6, AJ6:AL6)</f>
        <v/>
      </c>
      <c r="BI6" s="28" t="str">
        <f t="shared" ref="BI6:BI69" ca="1" si="23">IF($BD6&lt;&gt;"", $BD6, $BG6)</f>
        <v/>
      </c>
    </row>
    <row r="7" spans="1:82" s="228" customFormat="1" ht="14.25" customHeight="1" x14ac:dyDescent="0.25">
      <c r="A7" s="75" t="str">
        <f t="shared" ca="1" si="6"/>
        <v/>
      </c>
      <c r="B7" s="240"/>
      <c r="C7" s="240" t="s">
        <v>36</v>
      </c>
      <c r="D7" s="228" t="s">
        <v>36</v>
      </c>
      <c r="E7" s="228" t="s">
        <v>94</v>
      </c>
      <c r="L7" s="241">
        <v>700</v>
      </c>
      <c r="M7" s="192">
        <f t="shared" si="0"/>
        <v>0</v>
      </c>
      <c r="N7" s="243">
        <f>SUM(N8:N9,N12:N13,N16:N17)</f>
        <v>0</v>
      </c>
      <c r="O7" s="243">
        <f>SUM(O8:O9,O12:O13,O16:O17)</f>
        <v>0</v>
      </c>
      <c r="Y7" s="229"/>
      <c r="Z7" s="230"/>
      <c r="AB7" s="231"/>
      <c r="AC7" s="232"/>
      <c r="AD7" s="230">
        <f t="shared" si="7"/>
        <v>-1</v>
      </c>
      <c r="AE7" s="228">
        <f t="shared" si="7"/>
        <v>-1</v>
      </c>
      <c r="AF7" s="228">
        <f t="shared" si="1"/>
        <v>-1</v>
      </c>
      <c r="AG7" s="230"/>
      <c r="AJ7" s="230"/>
      <c r="AM7" s="229">
        <f t="shared" si="8"/>
        <v>3</v>
      </c>
      <c r="AN7" s="228">
        <f>IF($AM8&gt;$AM7, IFERROR(MATCH($AM7, $AM8:$AM$156, 0)-1, ROW($AN$156)-ROW()), "")</f>
        <v>10</v>
      </c>
      <c r="AO7" s="230" t="str">
        <f t="shared" ca="1" si="9"/>
        <v/>
      </c>
      <c r="AP7" s="228" t="str">
        <f t="shared" ca="1" si="10"/>
        <v/>
      </c>
      <c r="AQ7" s="233" t="str">
        <f t="shared" ca="1" si="11"/>
        <v/>
      </c>
      <c r="AR7" s="228" t="str">
        <f t="shared" ca="1" si="12"/>
        <v/>
      </c>
      <c r="AS7" s="80" t="str">
        <f t="shared" si="2"/>
        <v/>
      </c>
      <c r="AT7" s="30" t="str">
        <f t="shared" si="3"/>
        <v/>
      </c>
      <c r="AU7" s="82" t="str">
        <f t="shared" si="13"/>
        <v/>
      </c>
      <c r="AV7" s="30" t="str">
        <f t="shared" si="14"/>
        <v/>
      </c>
      <c r="AW7" s="233" t="str">
        <f t="shared" ca="1" si="15"/>
        <v/>
      </c>
      <c r="AX7" s="228" t="str">
        <f t="shared" ca="1" si="16"/>
        <v/>
      </c>
      <c r="AY7" s="233" t="str">
        <f t="shared" si="17"/>
        <v/>
      </c>
      <c r="AZ7" s="228" t="str">
        <f t="shared" si="18"/>
        <v/>
      </c>
      <c r="BA7" s="234" t="str">
        <f t="shared" si="19"/>
        <v/>
      </c>
      <c r="BB7" s="228" t="str">
        <f t="shared" si="20"/>
        <v/>
      </c>
      <c r="BC7" s="235"/>
      <c r="BD7" s="236" t="str">
        <f t="shared" ca="1" si="21"/>
        <v/>
      </c>
      <c r="BE7" s="237" t="str">
        <f t="shared" ca="1" si="4"/>
        <v/>
      </c>
      <c r="BF7" s="238" t="str">
        <f t="shared" ca="1" si="5"/>
        <v/>
      </c>
      <c r="BG7" s="239" t="str">
        <f t="shared" ca="1" si="22"/>
        <v/>
      </c>
      <c r="BI7" s="28" t="str">
        <f t="shared" ca="1" si="23"/>
        <v/>
      </c>
    </row>
    <row r="8" spans="1:82" s="228" customFormat="1" ht="14.25" customHeight="1" x14ac:dyDescent="0.25">
      <c r="A8" s="75" t="str">
        <f t="shared" ca="1" si="6"/>
        <v/>
      </c>
      <c r="B8" s="240"/>
      <c r="C8" s="240"/>
      <c r="F8" s="228" t="s">
        <v>363</v>
      </c>
      <c r="L8" s="241">
        <v>7000</v>
      </c>
      <c r="M8" s="192" t="str">
        <f t="shared" si="0"/>
        <v/>
      </c>
      <c r="N8" s="243"/>
      <c r="O8" s="243"/>
      <c r="Y8" s="229"/>
      <c r="Z8" s="230"/>
      <c r="AB8" s="231"/>
      <c r="AC8" s="232"/>
      <c r="AD8" s="230">
        <f t="shared" si="7"/>
        <v>-1</v>
      </c>
      <c r="AE8" s="228">
        <f t="shared" si="7"/>
        <v>-1</v>
      </c>
      <c r="AF8" s="228">
        <f t="shared" si="1"/>
        <v>-1</v>
      </c>
      <c r="AG8" s="230"/>
      <c r="AJ8" s="230"/>
      <c r="AM8" s="229">
        <f t="shared" si="8"/>
        <v>4</v>
      </c>
      <c r="AN8" s="228" t="str">
        <f>IF($AM9&gt;$AM8, IFERROR(MATCH($AM8, $AM9:$AM$156, 0)-1, ROW($AN$156)-ROW()), "")</f>
        <v/>
      </c>
      <c r="AO8" s="230" t="str">
        <f t="shared" ca="1" si="9"/>
        <v/>
      </c>
      <c r="AP8" s="228" t="str">
        <f t="shared" ca="1" si="10"/>
        <v/>
      </c>
      <c r="AQ8" s="233" t="str">
        <f t="shared" ca="1" si="11"/>
        <v/>
      </c>
      <c r="AR8" s="228" t="str">
        <f t="shared" ca="1" si="12"/>
        <v/>
      </c>
      <c r="AS8" s="80" t="str">
        <f t="shared" si="2"/>
        <v/>
      </c>
      <c r="AT8" s="30" t="str">
        <f t="shared" si="3"/>
        <v/>
      </c>
      <c r="AU8" s="82" t="str">
        <f t="shared" si="13"/>
        <v/>
      </c>
      <c r="AV8" s="30" t="str">
        <f t="shared" si="14"/>
        <v/>
      </c>
      <c r="AW8" s="233" t="str">
        <f t="shared" ca="1" si="15"/>
        <v/>
      </c>
      <c r="AX8" s="228" t="str">
        <f t="shared" ca="1" si="16"/>
        <v/>
      </c>
      <c r="AY8" s="233" t="str">
        <f t="shared" si="17"/>
        <v/>
      </c>
      <c r="AZ8" s="228" t="str">
        <f t="shared" si="18"/>
        <v/>
      </c>
      <c r="BA8" s="234" t="str">
        <f t="shared" si="19"/>
        <v/>
      </c>
      <c r="BB8" s="228" t="str">
        <f t="shared" si="20"/>
        <v/>
      </c>
      <c r="BC8" s="235"/>
      <c r="BD8" s="236" t="str">
        <f t="shared" ca="1" si="21"/>
        <v/>
      </c>
      <c r="BE8" s="237" t="str">
        <f t="shared" ca="1" si="4"/>
        <v/>
      </c>
      <c r="BF8" s="238" t="str">
        <f t="shared" ca="1" si="5"/>
        <v/>
      </c>
      <c r="BG8" s="239" t="str">
        <f t="shared" ca="1" si="22"/>
        <v/>
      </c>
      <c r="BI8" s="28" t="str">
        <f t="shared" ca="1" si="23"/>
        <v/>
      </c>
    </row>
    <row r="9" spans="1:82" s="228" customFormat="1" ht="14.25" customHeight="1" x14ac:dyDescent="0.25">
      <c r="A9" s="75" t="str">
        <f t="shared" ca="1" si="6"/>
        <v/>
      </c>
      <c r="B9" s="240"/>
      <c r="C9" s="240" t="s">
        <v>36</v>
      </c>
      <c r="D9" s="228" t="s">
        <v>36</v>
      </c>
      <c r="E9" s="228" t="s">
        <v>36</v>
      </c>
      <c r="F9" s="228" t="s">
        <v>297</v>
      </c>
      <c r="L9" s="241">
        <v>7001</v>
      </c>
      <c r="M9" s="192">
        <f t="shared" si="0"/>
        <v>0</v>
      </c>
      <c r="N9" s="243">
        <f>SUM(N10:N11)</f>
        <v>0</v>
      </c>
      <c r="O9" s="243">
        <f t="shared" ref="O9" si="24">SUM(O10:O11)</f>
        <v>0</v>
      </c>
      <c r="Y9" s="229"/>
      <c r="Z9" s="230"/>
      <c r="AB9" s="231"/>
      <c r="AC9" s="232"/>
      <c r="AD9" s="230">
        <f t="shared" si="7"/>
        <v>-1</v>
      </c>
      <c r="AE9" s="228">
        <f t="shared" si="7"/>
        <v>-1</v>
      </c>
      <c r="AF9" s="228">
        <f t="shared" si="1"/>
        <v>-1</v>
      </c>
      <c r="AG9" s="230"/>
      <c r="AJ9" s="230"/>
      <c r="AM9" s="229">
        <f t="shared" si="8"/>
        <v>4</v>
      </c>
      <c r="AN9" s="228">
        <f>IF($AM10&gt;$AM9, IFERROR(MATCH($AM9, $AM10:$AM$156, 0)-1, ROW($AN$156)-ROW()), "")</f>
        <v>2</v>
      </c>
      <c r="AO9" s="230" t="str">
        <f t="shared" ca="1" si="9"/>
        <v/>
      </c>
      <c r="AP9" s="228" t="str">
        <f t="shared" ca="1" si="10"/>
        <v/>
      </c>
      <c r="AQ9" s="233" t="str">
        <f t="shared" ca="1" si="11"/>
        <v/>
      </c>
      <c r="AR9" s="228" t="str">
        <f t="shared" ca="1" si="12"/>
        <v/>
      </c>
      <c r="AS9" s="80" t="str">
        <f t="shared" si="2"/>
        <v/>
      </c>
      <c r="AT9" s="30" t="str">
        <f t="shared" si="3"/>
        <v/>
      </c>
      <c r="AU9" s="82" t="str">
        <f t="shared" si="13"/>
        <v/>
      </c>
      <c r="AV9" s="30" t="str">
        <f t="shared" si="14"/>
        <v/>
      </c>
      <c r="AW9" s="233" t="str">
        <f t="shared" ca="1" si="15"/>
        <v/>
      </c>
      <c r="AX9" s="228" t="str">
        <f t="shared" ca="1" si="16"/>
        <v/>
      </c>
      <c r="AY9" s="233" t="str">
        <f t="shared" si="17"/>
        <v/>
      </c>
      <c r="AZ9" s="228" t="str">
        <f t="shared" si="18"/>
        <v/>
      </c>
      <c r="BA9" s="234" t="str">
        <f t="shared" si="19"/>
        <v/>
      </c>
      <c r="BB9" s="228" t="str">
        <f t="shared" si="20"/>
        <v/>
      </c>
      <c r="BC9" s="235"/>
      <c r="BD9" s="236" t="str">
        <f t="shared" ca="1" si="21"/>
        <v/>
      </c>
      <c r="BE9" s="237" t="str">
        <f t="shared" ca="1" si="4"/>
        <v/>
      </c>
      <c r="BF9" s="238" t="str">
        <f t="shared" ca="1" si="5"/>
        <v/>
      </c>
      <c r="BG9" s="239" t="str">
        <f t="shared" ca="1" si="22"/>
        <v/>
      </c>
      <c r="BI9" s="28" t="str">
        <f t="shared" ca="1" si="23"/>
        <v/>
      </c>
    </row>
    <row r="10" spans="1:82" s="228" customFormat="1" ht="14.25" customHeight="1" x14ac:dyDescent="0.25">
      <c r="A10" s="75" t="str">
        <f t="shared" ca="1" si="6"/>
        <v/>
      </c>
      <c r="B10" s="240"/>
      <c r="C10" s="240"/>
      <c r="G10" s="228" t="s">
        <v>612</v>
      </c>
      <c r="L10" s="241">
        <v>70010</v>
      </c>
      <c r="M10" s="192" t="str">
        <f t="shared" si="0"/>
        <v/>
      </c>
      <c r="N10" s="243"/>
      <c r="O10" s="243"/>
      <c r="Y10" s="229"/>
      <c r="Z10" s="230"/>
      <c r="AB10" s="231"/>
      <c r="AC10" s="232"/>
      <c r="AD10" s="230">
        <f t="shared" si="7"/>
        <v>-1</v>
      </c>
      <c r="AE10" s="228">
        <f t="shared" si="7"/>
        <v>-1</v>
      </c>
      <c r="AF10" s="228">
        <f t="shared" si="1"/>
        <v>-1</v>
      </c>
      <c r="AG10" s="230"/>
      <c r="AJ10" s="230"/>
      <c r="AM10" s="229">
        <f t="shared" si="8"/>
        <v>5</v>
      </c>
      <c r="AN10" s="228" t="str">
        <f>IF($AM11&gt;$AM10, IFERROR(MATCH($AM10, $AM11:$AM$156, 0)-1, ROW($AN$156)-ROW()), "")</f>
        <v/>
      </c>
      <c r="AO10" s="230" t="str">
        <f t="shared" ca="1" si="9"/>
        <v/>
      </c>
      <c r="AP10" s="228" t="str">
        <f t="shared" ca="1" si="10"/>
        <v/>
      </c>
      <c r="AQ10" s="233" t="str">
        <f t="shared" ca="1" si="11"/>
        <v/>
      </c>
      <c r="AR10" s="228" t="str">
        <f t="shared" ca="1" si="12"/>
        <v/>
      </c>
      <c r="AS10" s="80" t="str">
        <f t="shared" si="2"/>
        <v/>
      </c>
      <c r="AT10" s="30" t="str">
        <f t="shared" si="3"/>
        <v/>
      </c>
      <c r="AU10" s="82" t="str">
        <f t="shared" si="13"/>
        <v/>
      </c>
      <c r="AV10" s="30" t="str">
        <f t="shared" si="14"/>
        <v/>
      </c>
      <c r="AW10" s="233" t="str">
        <f t="shared" ca="1" si="15"/>
        <v/>
      </c>
      <c r="AX10" s="228" t="str">
        <f t="shared" ca="1" si="16"/>
        <v/>
      </c>
      <c r="AY10" s="233" t="str">
        <f t="shared" si="17"/>
        <v/>
      </c>
      <c r="AZ10" s="228" t="str">
        <f t="shared" si="18"/>
        <v/>
      </c>
      <c r="BA10" s="234" t="str">
        <f t="shared" si="19"/>
        <v/>
      </c>
      <c r="BB10" s="228" t="str">
        <f t="shared" si="20"/>
        <v/>
      </c>
      <c r="BC10" s="235"/>
      <c r="BD10" s="236" t="str">
        <f t="shared" ca="1" si="21"/>
        <v/>
      </c>
      <c r="BE10" s="237" t="str">
        <f t="shared" ca="1" si="4"/>
        <v/>
      </c>
      <c r="BF10" s="238" t="str">
        <f t="shared" ca="1" si="5"/>
        <v/>
      </c>
      <c r="BG10" s="239" t="str">
        <f t="shared" ca="1" si="22"/>
        <v/>
      </c>
      <c r="BI10" s="28" t="str">
        <f t="shared" ca="1" si="23"/>
        <v/>
      </c>
    </row>
    <row r="11" spans="1:82" s="228" customFormat="1" ht="14.25" customHeight="1" x14ac:dyDescent="0.25">
      <c r="A11" s="75" t="str">
        <f t="shared" ca="1" si="6"/>
        <v/>
      </c>
      <c r="B11" s="240"/>
      <c r="C11" s="240"/>
      <c r="G11" s="228" t="s">
        <v>353</v>
      </c>
      <c r="L11" s="241">
        <v>70011</v>
      </c>
      <c r="M11" s="192" t="str">
        <f t="shared" si="0"/>
        <v/>
      </c>
      <c r="N11" s="243"/>
      <c r="O11" s="243"/>
      <c r="Y11" s="229"/>
      <c r="Z11" s="230"/>
      <c r="AB11" s="231"/>
      <c r="AC11" s="232"/>
      <c r="AD11" s="230">
        <f t="shared" si="7"/>
        <v>-1</v>
      </c>
      <c r="AE11" s="228">
        <f t="shared" si="7"/>
        <v>-1</v>
      </c>
      <c r="AF11" s="228">
        <f t="shared" si="1"/>
        <v>-1</v>
      </c>
      <c r="AG11" s="230"/>
      <c r="AJ11" s="230"/>
      <c r="AM11" s="229">
        <f t="shared" si="8"/>
        <v>5</v>
      </c>
      <c r="AN11" s="228" t="str">
        <f>IF($AM12&gt;$AM11, IFERROR(MATCH($AM11, $AM12:$AM$156, 0)-1, ROW($AN$156)-ROW()), "")</f>
        <v/>
      </c>
      <c r="AO11" s="230" t="str">
        <f t="shared" ca="1" si="9"/>
        <v/>
      </c>
      <c r="AP11" s="228" t="str">
        <f t="shared" ca="1" si="10"/>
        <v/>
      </c>
      <c r="AQ11" s="233" t="str">
        <f t="shared" ca="1" si="11"/>
        <v/>
      </c>
      <c r="AR11" s="228" t="str">
        <f t="shared" ca="1" si="12"/>
        <v/>
      </c>
      <c r="AS11" s="80" t="str">
        <f t="shared" si="2"/>
        <v/>
      </c>
      <c r="AT11" s="30" t="str">
        <f t="shared" si="3"/>
        <v/>
      </c>
      <c r="AU11" s="82" t="str">
        <f t="shared" si="13"/>
        <v/>
      </c>
      <c r="AV11" s="30" t="str">
        <f t="shared" si="14"/>
        <v/>
      </c>
      <c r="AW11" s="233" t="str">
        <f t="shared" ca="1" si="15"/>
        <v/>
      </c>
      <c r="AX11" s="228" t="str">
        <f t="shared" ca="1" si="16"/>
        <v/>
      </c>
      <c r="AY11" s="233" t="str">
        <f t="shared" si="17"/>
        <v/>
      </c>
      <c r="AZ11" s="228" t="str">
        <f t="shared" si="18"/>
        <v/>
      </c>
      <c r="BA11" s="234" t="str">
        <f t="shared" si="19"/>
        <v/>
      </c>
      <c r="BB11" s="228" t="str">
        <f t="shared" si="20"/>
        <v/>
      </c>
      <c r="BC11" s="235"/>
      <c r="BD11" s="236" t="str">
        <f t="shared" ca="1" si="21"/>
        <v/>
      </c>
      <c r="BE11" s="237" t="str">
        <f t="shared" ca="1" si="4"/>
        <v/>
      </c>
      <c r="BF11" s="238" t="str">
        <f t="shared" ca="1" si="5"/>
        <v/>
      </c>
      <c r="BG11" s="239" t="str">
        <f t="shared" ca="1" si="22"/>
        <v/>
      </c>
      <c r="BI11" s="28" t="str">
        <f t="shared" ca="1" si="23"/>
        <v/>
      </c>
    </row>
    <row r="12" spans="1:82" s="228" customFormat="1" ht="14.25" customHeight="1" x14ac:dyDescent="0.25">
      <c r="A12" s="75" t="str">
        <f t="shared" ca="1" si="6"/>
        <v/>
      </c>
      <c r="B12" s="240"/>
      <c r="C12" s="240"/>
      <c r="F12" s="228" t="s">
        <v>364</v>
      </c>
      <c r="L12" s="241">
        <v>7002</v>
      </c>
      <c r="M12" s="192" t="str">
        <f t="shared" si="0"/>
        <v/>
      </c>
      <c r="N12" s="243"/>
      <c r="O12" s="243"/>
      <c r="Y12" s="229"/>
      <c r="Z12" s="230"/>
      <c r="AB12" s="231"/>
      <c r="AC12" s="232"/>
      <c r="AD12" s="230">
        <f t="shared" si="7"/>
        <v>-1</v>
      </c>
      <c r="AE12" s="228">
        <f t="shared" si="7"/>
        <v>-1</v>
      </c>
      <c r="AF12" s="228">
        <f t="shared" si="1"/>
        <v>-1</v>
      </c>
      <c r="AG12" s="230"/>
      <c r="AJ12" s="230"/>
      <c r="AM12" s="229">
        <f t="shared" si="8"/>
        <v>4</v>
      </c>
      <c r="AN12" s="228" t="str">
        <f>IF($AM13&gt;$AM12, IFERROR(MATCH($AM12, $AM13:$AM$156, 0)-1, ROW($AN$156)-ROW()), "")</f>
        <v/>
      </c>
      <c r="AO12" s="230" t="str">
        <f t="shared" ca="1" si="9"/>
        <v/>
      </c>
      <c r="AP12" s="228" t="str">
        <f t="shared" ca="1" si="10"/>
        <v/>
      </c>
      <c r="AQ12" s="233" t="str">
        <f t="shared" ca="1" si="11"/>
        <v/>
      </c>
      <c r="AR12" s="228" t="str">
        <f t="shared" ca="1" si="12"/>
        <v/>
      </c>
      <c r="AS12" s="80" t="str">
        <f t="shared" si="2"/>
        <v/>
      </c>
      <c r="AT12" s="30" t="str">
        <f t="shared" si="3"/>
        <v/>
      </c>
      <c r="AU12" s="82" t="str">
        <f t="shared" si="13"/>
        <v/>
      </c>
      <c r="AV12" s="30" t="str">
        <f t="shared" si="14"/>
        <v/>
      </c>
      <c r="AW12" s="233" t="str">
        <f t="shared" ca="1" si="15"/>
        <v/>
      </c>
      <c r="AX12" s="228" t="str">
        <f t="shared" ca="1" si="16"/>
        <v/>
      </c>
      <c r="AY12" s="233" t="str">
        <f t="shared" si="17"/>
        <v/>
      </c>
      <c r="AZ12" s="228" t="str">
        <f t="shared" si="18"/>
        <v/>
      </c>
      <c r="BA12" s="234" t="str">
        <f t="shared" si="19"/>
        <v/>
      </c>
      <c r="BB12" s="228" t="str">
        <f t="shared" si="20"/>
        <v/>
      </c>
      <c r="BC12" s="235"/>
      <c r="BD12" s="236" t="str">
        <f t="shared" ca="1" si="21"/>
        <v/>
      </c>
      <c r="BE12" s="237" t="str">
        <f t="shared" ca="1" si="4"/>
        <v/>
      </c>
      <c r="BF12" s="238" t="str">
        <f t="shared" ca="1" si="5"/>
        <v/>
      </c>
      <c r="BG12" s="239" t="str">
        <f t="shared" ca="1" si="22"/>
        <v/>
      </c>
      <c r="BI12" s="28" t="str">
        <f t="shared" ca="1" si="23"/>
        <v/>
      </c>
    </row>
    <row r="13" spans="1:82" s="228" customFormat="1" ht="14.25" customHeight="1" x14ac:dyDescent="0.25">
      <c r="A13" s="75" t="str">
        <f t="shared" ca="1" si="6"/>
        <v/>
      </c>
      <c r="B13" s="240"/>
      <c r="C13" s="240"/>
      <c r="F13" s="228" t="s">
        <v>365</v>
      </c>
      <c r="L13" s="241">
        <v>7003</v>
      </c>
      <c r="M13" s="192">
        <f t="shared" si="0"/>
        <v>0</v>
      </c>
      <c r="N13" s="243">
        <f>SUM(N14:N15)</f>
        <v>0</v>
      </c>
      <c r="O13" s="243">
        <f t="shared" ref="O13" si="25">SUM(O14:O15)</f>
        <v>0</v>
      </c>
      <c r="Y13" s="229"/>
      <c r="Z13" s="230"/>
      <c r="AB13" s="231"/>
      <c r="AC13" s="232"/>
      <c r="AD13" s="230">
        <f t="shared" si="7"/>
        <v>-1</v>
      </c>
      <c r="AE13" s="228">
        <f t="shared" si="7"/>
        <v>-1</v>
      </c>
      <c r="AF13" s="228">
        <f t="shared" si="1"/>
        <v>-1</v>
      </c>
      <c r="AG13" s="230"/>
      <c r="AJ13" s="230"/>
      <c r="AM13" s="229">
        <f t="shared" si="8"/>
        <v>4</v>
      </c>
      <c r="AN13" s="228">
        <f>IF($AM14&gt;$AM13, IFERROR(MATCH($AM13, $AM14:$AM$156, 0)-1, ROW($AN$156)-ROW()), "")</f>
        <v>2</v>
      </c>
      <c r="AO13" s="230" t="str">
        <f t="shared" ca="1" si="9"/>
        <v/>
      </c>
      <c r="AP13" s="228" t="str">
        <f t="shared" ca="1" si="10"/>
        <v/>
      </c>
      <c r="AQ13" s="233" t="str">
        <f t="shared" ca="1" si="11"/>
        <v/>
      </c>
      <c r="AR13" s="228" t="str">
        <f t="shared" ca="1" si="12"/>
        <v/>
      </c>
      <c r="AS13" s="80" t="str">
        <f t="shared" si="2"/>
        <v/>
      </c>
      <c r="AT13" s="30" t="str">
        <f t="shared" si="3"/>
        <v/>
      </c>
      <c r="AU13" s="82" t="str">
        <f t="shared" si="13"/>
        <v/>
      </c>
      <c r="AV13" s="30" t="str">
        <f t="shared" si="14"/>
        <v/>
      </c>
      <c r="AW13" s="233" t="str">
        <f t="shared" ca="1" si="15"/>
        <v/>
      </c>
      <c r="AX13" s="228" t="str">
        <f t="shared" ca="1" si="16"/>
        <v/>
      </c>
      <c r="AY13" s="233" t="str">
        <f t="shared" si="17"/>
        <v/>
      </c>
      <c r="AZ13" s="228" t="str">
        <f t="shared" si="18"/>
        <v/>
      </c>
      <c r="BA13" s="234" t="str">
        <f t="shared" si="19"/>
        <v/>
      </c>
      <c r="BB13" s="228" t="str">
        <f t="shared" si="20"/>
        <v/>
      </c>
      <c r="BC13" s="235"/>
      <c r="BD13" s="236" t="str">
        <f t="shared" ca="1" si="21"/>
        <v/>
      </c>
      <c r="BE13" s="237" t="str">
        <f t="shared" ca="1" si="4"/>
        <v/>
      </c>
      <c r="BF13" s="238" t="str">
        <f t="shared" ca="1" si="5"/>
        <v/>
      </c>
      <c r="BG13" s="239" t="str">
        <f t="shared" ca="1" si="22"/>
        <v/>
      </c>
      <c r="BI13" s="28" t="str">
        <f t="shared" ca="1" si="23"/>
        <v/>
      </c>
    </row>
    <row r="14" spans="1:82" s="228" customFormat="1" ht="14.25" customHeight="1" x14ac:dyDescent="0.25">
      <c r="A14" s="75" t="str">
        <f t="shared" ca="1" si="6"/>
        <v/>
      </c>
      <c r="B14" s="240"/>
      <c r="C14" s="240"/>
      <c r="G14" s="228" t="s">
        <v>318</v>
      </c>
      <c r="L14" s="241">
        <v>70030</v>
      </c>
      <c r="M14" s="192" t="str">
        <f t="shared" si="0"/>
        <v/>
      </c>
      <c r="N14" s="243"/>
      <c r="O14" s="243"/>
      <c r="Y14" s="229"/>
      <c r="Z14" s="230"/>
      <c r="AB14" s="231"/>
      <c r="AC14" s="232"/>
      <c r="AD14" s="230">
        <f t="shared" si="7"/>
        <v>-1</v>
      </c>
      <c r="AE14" s="228">
        <f t="shared" si="7"/>
        <v>-1</v>
      </c>
      <c r="AF14" s="228">
        <f t="shared" si="1"/>
        <v>-1</v>
      </c>
      <c r="AG14" s="230"/>
      <c r="AJ14" s="230"/>
      <c r="AM14" s="229">
        <f t="shared" si="8"/>
        <v>5</v>
      </c>
      <c r="AN14" s="228" t="str">
        <f>IF($AM15&gt;$AM14, IFERROR(MATCH($AM14, $AM15:$AM$156, 0)-1, ROW($AN$156)-ROW()), "")</f>
        <v/>
      </c>
      <c r="AO14" s="230" t="str">
        <f t="shared" ca="1" si="9"/>
        <v/>
      </c>
      <c r="AP14" s="228" t="str">
        <f t="shared" ca="1" si="10"/>
        <v/>
      </c>
      <c r="AQ14" s="233" t="str">
        <f t="shared" ca="1" si="11"/>
        <v/>
      </c>
      <c r="AR14" s="228" t="str">
        <f t="shared" ca="1" si="12"/>
        <v/>
      </c>
      <c r="AS14" s="80" t="str">
        <f t="shared" si="2"/>
        <v/>
      </c>
      <c r="AT14" s="30" t="str">
        <f t="shared" si="3"/>
        <v/>
      </c>
      <c r="AU14" s="82" t="str">
        <f t="shared" si="13"/>
        <v/>
      </c>
      <c r="AV14" s="30" t="str">
        <f t="shared" si="14"/>
        <v/>
      </c>
      <c r="AW14" s="233" t="str">
        <f t="shared" ca="1" si="15"/>
        <v/>
      </c>
      <c r="AX14" s="228" t="str">
        <f t="shared" ca="1" si="16"/>
        <v/>
      </c>
      <c r="AY14" s="233" t="str">
        <f t="shared" si="17"/>
        <v/>
      </c>
      <c r="AZ14" s="228" t="str">
        <f t="shared" si="18"/>
        <v/>
      </c>
      <c r="BA14" s="234" t="str">
        <f t="shared" si="19"/>
        <v/>
      </c>
      <c r="BB14" s="228" t="str">
        <f t="shared" si="20"/>
        <v/>
      </c>
      <c r="BC14" s="235"/>
      <c r="BD14" s="236" t="str">
        <f t="shared" ca="1" si="21"/>
        <v/>
      </c>
      <c r="BE14" s="237" t="str">
        <f t="shared" ca="1" si="4"/>
        <v/>
      </c>
      <c r="BF14" s="238" t="str">
        <f t="shared" ca="1" si="5"/>
        <v/>
      </c>
      <c r="BG14" s="239" t="str">
        <f t="shared" ca="1" si="22"/>
        <v/>
      </c>
      <c r="BI14" s="28" t="str">
        <f t="shared" ca="1" si="23"/>
        <v/>
      </c>
    </row>
    <row r="15" spans="1:82" s="228" customFormat="1" ht="14.25" customHeight="1" x14ac:dyDescent="0.25">
      <c r="A15" s="75" t="str">
        <f t="shared" ca="1" si="6"/>
        <v/>
      </c>
      <c r="B15" s="240"/>
      <c r="C15" s="240"/>
      <c r="G15" s="228" t="s">
        <v>319</v>
      </c>
      <c r="L15" s="241">
        <v>70031</v>
      </c>
      <c r="M15" s="192" t="str">
        <f t="shared" si="0"/>
        <v/>
      </c>
      <c r="N15" s="243"/>
      <c r="O15" s="243"/>
      <c r="Y15" s="229"/>
      <c r="Z15" s="230"/>
      <c r="AB15" s="231"/>
      <c r="AC15" s="232"/>
      <c r="AD15" s="230">
        <f t="shared" si="7"/>
        <v>-1</v>
      </c>
      <c r="AE15" s="228">
        <f t="shared" si="7"/>
        <v>-1</v>
      </c>
      <c r="AF15" s="228">
        <f t="shared" si="1"/>
        <v>-1</v>
      </c>
      <c r="AG15" s="230"/>
      <c r="AJ15" s="230"/>
      <c r="AM15" s="229">
        <f t="shared" si="8"/>
        <v>5</v>
      </c>
      <c r="AN15" s="228" t="str">
        <f>IF($AM16&gt;$AM15, IFERROR(MATCH($AM15, $AM16:$AM$156, 0)-1, ROW($AN$156)-ROW()), "")</f>
        <v/>
      </c>
      <c r="AO15" s="230" t="str">
        <f t="shared" ca="1" si="9"/>
        <v/>
      </c>
      <c r="AP15" s="228" t="str">
        <f t="shared" ca="1" si="10"/>
        <v/>
      </c>
      <c r="AQ15" s="233" t="str">
        <f t="shared" ca="1" si="11"/>
        <v/>
      </c>
      <c r="AR15" s="228" t="str">
        <f t="shared" ca="1" si="12"/>
        <v/>
      </c>
      <c r="AS15" s="80" t="str">
        <f t="shared" si="2"/>
        <v/>
      </c>
      <c r="AT15" s="30" t="str">
        <f t="shared" si="3"/>
        <v/>
      </c>
      <c r="AU15" s="82" t="str">
        <f t="shared" si="13"/>
        <v/>
      </c>
      <c r="AV15" s="30" t="str">
        <f t="shared" si="14"/>
        <v/>
      </c>
      <c r="AW15" s="233" t="str">
        <f t="shared" ca="1" si="15"/>
        <v/>
      </c>
      <c r="AX15" s="228" t="str">
        <f t="shared" ca="1" si="16"/>
        <v/>
      </c>
      <c r="AY15" s="233" t="str">
        <f t="shared" si="17"/>
        <v/>
      </c>
      <c r="AZ15" s="228" t="str">
        <f t="shared" si="18"/>
        <v/>
      </c>
      <c r="BA15" s="234" t="str">
        <f t="shared" si="19"/>
        <v/>
      </c>
      <c r="BB15" s="228" t="str">
        <f t="shared" si="20"/>
        <v/>
      </c>
      <c r="BC15" s="235"/>
      <c r="BD15" s="236" t="str">
        <f t="shared" ca="1" si="21"/>
        <v/>
      </c>
      <c r="BE15" s="237" t="str">
        <f t="shared" ca="1" si="4"/>
        <v/>
      </c>
      <c r="BF15" s="238" t="str">
        <f t="shared" ca="1" si="5"/>
        <v/>
      </c>
      <c r="BG15" s="239" t="str">
        <f t="shared" ca="1" si="22"/>
        <v/>
      </c>
      <c r="BI15" s="28" t="str">
        <f t="shared" ca="1" si="23"/>
        <v/>
      </c>
    </row>
    <row r="16" spans="1:82" s="228" customFormat="1" ht="14.25" customHeight="1" x14ac:dyDescent="0.25">
      <c r="A16" s="75" t="str">
        <f t="shared" ca="1" si="6"/>
        <v/>
      </c>
      <c r="B16" s="240"/>
      <c r="C16" s="240"/>
      <c r="F16" s="228" t="s">
        <v>132</v>
      </c>
      <c r="L16" s="241">
        <v>7005</v>
      </c>
      <c r="M16" s="192" t="str">
        <f t="shared" si="0"/>
        <v/>
      </c>
      <c r="N16" s="243"/>
      <c r="O16" s="243"/>
      <c r="Y16" s="229"/>
      <c r="Z16" s="230"/>
      <c r="AB16" s="231"/>
      <c r="AC16" s="232"/>
      <c r="AD16" s="230">
        <f t="shared" si="7"/>
        <v>-1</v>
      </c>
      <c r="AE16" s="228">
        <f t="shared" si="7"/>
        <v>-1</v>
      </c>
      <c r="AF16" s="228">
        <f t="shared" si="1"/>
        <v>-1</v>
      </c>
      <c r="AG16" s="230"/>
      <c r="AJ16" s="230"/>
      <c r="AM16" s="229">
        <f t="shared" si="8"/>
        <v>4</v>
      </c>
      <c r="AN16" s="228" t="str">
        <f>IF($AM17&gt;$AM16, IFERROR(MATCH($AM16, $AM17:$AM$156, 0)-1, ROW($AN$156)-ROW()), "")</f>
        <v/>
      </c>
      <c r="AO16" s="230" t="str">
        <f t="shared" ca="1" si="9"/>
        <v/>
      </c>
      <c r="AP16" s="228" t="str">
        <f t="shared" ca="1" si="10"/>
        <v/>
      </c>
      <c r="AQ16" s="233" t="str">
        <f t="shared" ca="1" si="11"/>
        <v/>
      </c>
      <c r="AR16" s="228" t="str">
        <f t="shared" ca="1" si="12"/>
        <v/>
      </c>
      <c r="AS16" s="80" t="str">
        <f t="shared" si="2"/>
        <v/>
      </c>
      <c r="AT16" s="30" t="str">
        <f t="shared" si="3"/>
        <v/>
      </c>
      <c r="AU16" s="82" t="str">
        <f t="shared" si="13"/>
        <v/>
      </c>
      <c r="AV16" s="30" t="str">
        <f t="shared" si="14"/>
        <v/>
      </c>
      <c r="AW16" s="233" t="str">
        <f t="shared" ca="1" si="15"/>
        <v/>
      </c>
      <c r="AX16" s="228" t="str">
        <f t="shared" ca="1" si="16"/>
        <v/>
      </c>
      <c r="AY16" s="233" t="str">
        <f t="shared" si="17"/>
        <v/>
      </c>
      <c r="AZ16" s="228" t="str">
        <f t="shared" si="18"/>
        <v/>
      </c>
      <c r="BA16" s="234" t="str">
        <f t="shared" si="19"/>
        <v/>
      </c>
      <c r="BB16" s="228" t="str">
        <f t="shared" si="20"/>
        <v/>
      </c>
      <c r="BC16" s="235"/>
      <c r="BD16" s="236" t="str">
        <f t="shared" ca="1" si="21"/>
        <v/>
      </c>
      <c r="BE16" s="237" t="str">
        <f t="shared" ca="1" si="4"/>
        <v/>
      </c>
      <c r="BF16" s="238" t="str">
        <f t="shared" ca="1" si="5"/>
        <v/>
      </c>
      <c r="BG16" s="239" t="str">
        <f t="shared" ca="1" si="22"/>
        <v/>
      </c>
      <c r="BI16" s="28" t="str">
        <f t="shared" ca="1" si="23"/>
        <v/>
      </c>
    </row>
    <row r="17" spans="1:61" s="228" customFormat="1" ht="14.25" customHeight="1" x14ac:dyDescent="0.25">
      <c r="A17" s="75" t="str">
        <f t="shared" ca="1" si="6"/>
        <v/>
      </c>
      <c r="B17" s="240"/>
      <c r="C17" s="240" t="s">
        <v>36</v>
      </c>
      <c r="D17" s="228" t="s">
        <v>36</v>
      </c>
      <c r="E17" s="228" t="s">
        <v>36</v>
      </c>
      <c r="F17" s="228" t="s">
        <v>296</v>
      </c>
      <c r="L17" s="241">
        <v>7008</v>
      </c>
      <c r="M17" s="192" t="str">
        <f t="shared" si="0"/>
        <v/>
      </c>
      <c r="N17" s="243"/>
      <c r="O17" s="243"/>
      <c r="Y17" s="229"/>
      <c r="Z17" s="230"/>
      <c r="AB17" s="231"/>
      <c r="AC17" s="232"/>
      <c r="AD17" s="230">
        <f t="shared" si="7"/>
        <v>-1</v>
      </c>
      <c r="AE17" s="228">
        <f t="shared" si="7"/>
        <v>-1</v>
      </c>
      <c r="AF17" s="228">
        <f t="shared" si="1"/>
        <v>-1</v>
      </c>
      <c r="AG17" s="230"/>
      <c r="AJ17" s="230"/>
      <c r="AM17" s="229">
        <f t="shared" si="8"/>
        <v>4</v>
      </c>
      <c r="AN17" s="228" t="str">
        <f>IF($AM18&gt;$AM17, IFERROR(MATCH($AM17, $AM18:$AM$156, 0)-1, ROW($AN$156)-ROW()), "")</f>
        <v/>
      </c>
      <c r="AO17" s="230" t="str">
        <f t="shared" ca="1" si="9"/>
        <v/>
      </c>
      <c r="AP17" s="228" t="str">
        <f t="shared" ca="1" si="10"/>
        <v/>
      </c>
      <c r="AQ17" s="233" t="str">
        <f t="shared" ca="1" si="11"/>
        <v/>
      </c>
      <c r="AR17" s="228" t="str">
        <f t="shared" ca="1" si="12"/>
        <v/>
      </c>
      <c r="AS17" s="80" t="str">
        <f t="shared" si="2"/>
        <v/>
      </c>
      <c r="AT17" s="30" t="str">
        <f t="shared" si="3"/>
        <v/>
      </c>
      <c r="AU17" s="82" t="str">
        <f t="shared" si="13"/>
        <v/>
      </c>
      <c r="AV17" s="30" t="str">
        <f t="shared" si="14"/>
        <v/>
      </c>
      <c r="AW17" s="233" t="str">
        <f t="shared" ca="1" si="15"/>
        <v/>
      </c>
      <c r="AX17" s="228" t="str">
        <f t="shared" ca="1" si="16"/>
        <v/>
      </c>
      <c r="AY17" s="233" t="str">
        <f t="shared" si="17"/>
        <v/>
      </c>
      <c r="AZ17" s="228" t="str">
        <f t="shared" si="18"/>
        <v/>
      </c>
      <c r="BA17" s="234" t="str">
        <f t="shared" si="19"/>
        <v/>
      </c>
      <c r="BB17" s="228" t="str">
        <f t="shared" si="20"/>
        <v/>
      </c>
      <c r="BC17" s="235"/>
      <c r="BD17" s="236" t="str">
        <f t="shared" ca="1" si="21"/>
        <v/>
      </c>
      <c r="BE17" s="237" t="str">
        <f t="shared" ca="1" si="4"/>
        <v/>
      </c>
      <c r="BF17" s="238" t="str">
        <f t="shared" ca="1" si="5"/>
        <v/>
      </c>
      <c r="BG17" s="239" t="str">
        <f t="shared" ca="1" si="22"/>
        <v/>
      </c>
      <c r="BI17" s="28" t="str">
        <f t="shared" ca="1" si="23"/>
        <v/>
      </c>
    </row>
    <row r="18" spans="1:61" s="228" customFormat="1" ht="14.25" customHeight="1" x14ac:dyDescent="0.25">
      <c r="A18" s="75" t="str">
        <f t="shared" ca="1" si="6"/>
        <v/>
      </c>
      <c r="B18" s="240"/>
      <c r="C18" s="240" t="s">
        <v>36</v>
      </c>
      <c r="D18" s="240" t="s">
        <v>36</v>
      </c>
      <c r="E18" s="240" t="s">
        <v>95</v>
      </c>
      <c r="F18" s="240"/>
      <c r="G18" s="240"/>
      <c r="H18" s="240"/>
      <c r="I18" s="240"/>
      <c r="J18" s="240"/>
      <c r="L18" s="241">
        <v>701</v>
      </c>
      <c r="M18" s="192">
        <f t="shared" si="0"/>
        <v>0</v>
      </c>
      <c r="N18" s="242">
        <f>SUM(N19,N22)</f>
        <v>0</v>
      </c>
      <c r="O18" s="242">
        <f t="shared" ref="O18" si="26">SUM(O19,O22)</f>
        <v>0</v>
      </c>
      <c r="Y18" s="229"/>
      <c r="Z18" s="230"/>
      <c r="AB18" s="231"/>
      <c r="AC18" s="232"/>
      <c r="AD18" s="230">
        <f t="shared" si="7"/>
        <v>-1</v>
      </c>
      <c r="AE18" s="228">
        <f t="shared" si="7"/>
        <v>-1</v>
      </c>
      <c r="AF18" s="228">
        <f t="shared" si="1"/>
        <v>-1</v>
      </c>
      <c r="AG18" s="230"/>
      <c r="AJ18" s="230"/>
      <c r="AM18" s="229">
        <f t="shared" si="8"/>
        <v>3</v>
      </c>
      <c r="AN18" s="228">
        <f>IF($AM19&gt;$AM18, IFERROR(MATCH($AM18, $AM19:$AM$156, 0)-1, ROW($AN$156)-ROW()), "")</f>
        <v>6</v>
      </c>
      <c r="AO18" s="230" t="str">
        <f t="shared" ca="1" si="9"/>
        <v/>
      </c>
      <c r="AP18" s="228" t="str">
        <f t="shared" ca="1" si="10"/>
        <v/>
      </c>
      <c r="AQ18" s="233" t="str">
        <f t="shared" ca="1" si="11"/>
        <v/>
      </c>
      <c r="AR18" s="228" t="str">
        <f t="shared" ca="1" si="12"/>
        <v/>
      </c>
      <c r="AS18" s="80" t="str">
        <f t="shared" si="2"/>
        <v/>
      </c>
      <c r="AT18" s="30" t="str">
        <f t="shared" si="3"/>
        <v/>
      </c>
      <c r="AU18" s="82" t="str">
        <f t="shared" si="13"/>
        <v/>
      </c>
      <c r="AV18" s="30" t="str">
        <f t="shared" si="14"/>
        <v/>
      </c>
      <c r="AW18" s="233" t="str">
        <f t="shared" ca="1" si="15"/>
        <v/>
      </c>
      <c r="AX18" s="228" t="str">
        <f t="shared" ca="1" si="16"/>
        <v/>
      </c>
      <c r="AY18" s="233" t="str">
        <f t="shared" si="17"/>
        <v/>
      </c>
      <c r="AZ18" s="228" t="str">
        <f t="shared" si="18"/>
        <v/>
      </c>
      <c r="BA18" s="234" t="str">
        <f t="shared" si="19"/>
        <v/>
      </c>
      <c r="BB18" s="228" t="str">
        <f t="shared" si="20"/>
        <v/>
      </c>
      <c r="BC18" s="235"/>
      <c r="BD18" s="236" t="str">
        <f t="shared" ca="1" si="21"/>
        <v/>
      </c>
      <c r="BE18" s="237" t="str">
        <f t="shared" ca="1" si="4"/>
        <v/>
      </c>
      <c r="BF18" s="238" t="str">
        <f t="shared" ca="1" si="5"/>
        <v/>
      </c>
      <c r="BG18" s="239" t="str">
        <f t="shared" ca="1" si="22"/>
        <v/>
      </c>
      <c r="BI18" s="28" t="str">
        <f t="shared" ca="1" si="23"/>
        <v/>
      </c>
    </row>
    <row r="19" spans="1:61" s="228" customFormat="1" ht="14.25" customHeight="1" x14ac:dyDescent="0.25">
      <c r="A19" s="75" t="str">
        <f t="shared" ca="1" si="6"/>
        <v/>
      </c>
      <c r="B19" s="240"/>
      <c r="C19" s="240" t="s">
        <v>36</v>
      </c>
      <c r="D19" s="240" t="s">
        <v>36</v>
      </c>
      <c r="E19" s="240" t="s">
        <v>36</v>
      </c>
      <c r="F19" s="240" t="s">
        <v>280</v>
      </c>
      <c r="G19" s="240"/>
      <c r="H19" s="240"/>
      <c r="I19" s="240"/>
      <c r="J19" s="240"/>
      <c r="L19" s="241">
        <v>7010</v>
      </c>
      <c r="M19" s="192">
        <f t="shared" si="0"/>
        <v>0</v>
      </c>
      <c r="N19" s="242">
        <f>SUM(N20:N21)</f>
        <v>0</v>
      </c>
      <c r="O19" s="242">
        <f t="shared" ref="O19" si="27">SUM(O20:O21)</f>
        <v>0</v>
      </c>
      <c r="Y19" s="229"/>
      <c r="Z19" s="230"/>
      <c r="AB19" s="231"/>
      <c r="AC19" s="232"/>
      <c r="AD19" s="230">
        <f t="shared" si="7"/>
        <v>-1</v>
      </c>
      <c r="AE19" s="228">
        <f t="shared" si="7"/>
        <v>-1</v>
      </c>
      <c r="AF19" s="228">
        <f t="shared" si="1"/>
        <v>-1</v>
      </c>
      <c r="AG19" s="230"/>
      <c r="AJ19" s="230"/>
      <c r="AM19" s="229">
        <f t="shared" si="8"/>
        <v>4</v>
      </c>
      <c r="AN19" s="228">
        <f>IF($AM20&gt;$AM19, IFERROR(MATCH($AM19, $AM20:$AM$156, 0)-1, ROW($AN$156)-ROW()), "")</f>
        <v>2</v>
      </c>
      <c r="AO19" s="230" t="str">
        <f t="shared" ca="1" si="9"/>
        <v/>
      </c>
      <c r="AP19" s="228" t="str">
        <f t="shared" ca="1" si="10"/>
        <v/>
      </c>
      <c r="AQ19" s="233" t="str">
        <f t="shared" ca="1" si="11"/>
        <v/>
      </c>
      <c r="AR19" s="228" t="str">
        <f t="shared" ca="1" si="12"/>
        <v/>
      </c>
      <c r="AS19" s="80" t="str">
        <f t="shared" si="2"/>
        <v/>
      </c>
      <c r="AT19" s="30" t="str">
        <f t="shared" si="3"/>
        <v/>
      </c>
      <c r="AU19" s="82" t="str">
        <f t="shared" si="13"/>
        <v/>
      </c>
      <c r="AV19" s="30" t="str">
        <f t="shared" si="14"/>
        <v/>
      </c>
      <c r="AW19" s="233" t="str">
        <f t="shared" ca="1" si="15"/>
        <v/>
      </c>
      <c r="AX19" s="228" t="str">
        <f t="shared" ca="1" si="16"/>
        <v/>
      </c>
      <c r="AY19" s="233" t="str">
        <f t="shared" si="17"/>
        <v/>
      </c>
      <c r="AZ19" s="228" t="str">
        <f t="shared" si="18"/>
        <v/>
      </c>
      <c r="BA19" s="234" t="str">
        <f t="shared" si="19"/>
        <v/>
      </c>
      <c r="BB19" s="228" t="str">
        <f t="shared" si="20"/>
        <v/>
      </c>
      <c r="BC19" s="235"/>
      <c r="BD19" s="236" t="str">
        <f t="shared" ca="1" si="21"/>
        <v/>
      </c>
      <c r="BE19" s="237" t="str">
        <f t="shared" ca="1" si="4"/>
        <v/>
      </c>
      <c r="BF19" s="238" t="str">
        <f t="shared" ca="1" si="5"/>
        <v/>
      </c>
      <c r="BG19" s="239" t="str">
        <f t="shared" ca="1" si="22"/>
        <v/>
      </c>
      <c r="BI19" s="28" t="str">
        <f t="shared" ca="1" si="23"/>
        <v/>
      </c>
    </row>
    <row r="20" spans="1:61" s="228" customFormat="1" ht="14.25" customHeight="1" x14ac:dyDescent="0.25">
      <c r="A20" s="75" t="str">
        <f t="shared" ca="1" si="6"/>
        <v/>
      </c>
      <c r="B20" s="240"/>
      <c r="C20" s="240"/>
      <c r="D20" s="240"/>
      <c r="E20" s="240"/>
      <c r="F20" s="240"/>
      <c r="G20" s="240" t="s">
        <v>318</v>
      </c>
      <c r="H20" s="240"/>
      <c r="I20" s="240"/>
      <c r="J20" s="240"/>
      <c r="L20" s="241">
        <v>70100</v>
      </c>
      <c r="M20" s="192" t="str">
        <f t="shared" si="0"/>
        <v/>
      </c>
      <c r="N20" s="242"/>
      <c r="O20" s="242"/>
      <c r="Y20" s="229"/>
      <c r="Z20" s="230"/>
      <c r="AB20" s="231"/>
      <c r="AC20" s="232"/>
      <c r="AD20" s="230">
        <f t="shared" si="7"/>
        <v>-1</v>
      </c>
      <c r="AE20" s="228">
        <f t="shared" si="7"/>
        <v>-1</v>
      </c>
      <c r="AF20" s="228">
        <f t="shared" si="1"/>
        <v>-1</v>
      </c>
      <c r="AG20" s="230"/>
      <c r="AJ20" s="230"/>
      <c r="AM20" s="229">
        <f t="shared" si="8"/>
        <v>5</v>
      </c>
      <c r="AN20" s="228" t="str">
        <f>IF($AM21&gt;$AM20, IFERROR(MATCH($AM20, $AM21:$AM$156, 0)-1, ROW($AN$156)-ROW()), "")</f>
        <v/>
      </c>
      <c r="AO20" s="230" t="str">
        <f t="shared" ca="1" si="9"/>
        <v/>
      </c>
      <c r="AP20" s="228" t="str">
        <f t="shared" ca="1" si="10"/>
        <v/>
      </c>
      <c r="AQ20" s="233" t="str">
        <f t="shared" ca="1" si="11"/>
        <v/>
      </c>
      <c r="AR20" s="228" t="str">
        <f t="shared" ca="1" si="12"/>
        <v/>
      </c>
      <c r="AS20" s="80" t="str">
        <f t="shared" si="2"/>
        <v/>
      </c>
      <c r="AT20" s="30" t="str">
        <f t="shared" si="3"/>
        <v/>
      </c>
      <c r="AU20" s="82" t="str">
        <f t="shared" si="13"/>
        <v/>
      </c>
      <c r="AV20" s="30" t="str">
        <f t="shared" si="14"/>
        <v/>
      </c>
      <c r="AW20" s="233" t="str">
        <f t="shared" ca="1" si="15"/>
        <v/>
      </c>
      <c r="AX20" s="228" t="str">
        <f t="shared" ca="1" si="16"/>
        <v/>
      </c>
      <c r="AY20" s="233" t="str">
        <f t="shared" si="17"/>
        <v/>
      </c>
      <c r="AZ20" s="228" t="str">
        <f t="shared" si="18"/>
        <v/>
      </c>
      <c r="BA20" s="234" t="str">
        <f t="shared" si="19"/>
        <v/>
      </c>
      <c r="BB20" s="228" t="str">
        <f t="shared" si="20"/>
        <v/>
      </c>
      <c r="BC20" s="235"/>
      <c r="BD20" s="236" t="str">
        <f t="shared" ca="1" si="21"/>
        <v/>
      </c>
      <c r="BE20" s="237" t="str">
        <f t="shared" ca="1" si="4"/>
        <v/>
      </c>
      <c r="BF20" s="238" t="str">
        <f t="shared" ca="1" si="5"/>
        <v/>
      </c>
      <c r="BG20" s="239" t="str">
        <f t="shared" ca="1" si="22"/>
        <v/>
      </c>
      <c r="BI20" s="28" t="str">
        <f t="shared" ca="1" si="23"/>
        <v/>
      </c>
    </row>
    <row r="21" spans="1:61" s="228" customFormat="1" ht="14.25" customHeight="1" x14ac:dyDescent="0.25">
      <c r="A21" s="75" t="str">
        <f t="shared" ca="1" si="6"/>
        <v/>
      </c>
      <c r="B21" s="240"/>
      <c r="C21" s="240"/>
      <c r="D21" s="240"/>
      <c r="E21" s="240"/>
      <c r="F21" s="240"/>
      <c r="G21" s="240" t="s">
        <v>319</v>
      </c>
      <c r="H21" s="240"/>
      <c r="I21" s="240"/>
      <c r="J21" s="240"/>
      <c r="L21" s="241">
        <v>70101</v>
      </c>
      <c r="M21" s="192" t="str">
        <f t="shared" si="0"/>
        <v/>
      </c>
      <c r="N21" s="242"/>
      <c r="O21" s="242"/>
      <c r="Y21" s="229"/>
      <c r="Z21" s="230"/>
      <c r="AB21" s="231"/>
      <c r="AC21" s="232"/>
      <c r="AD21" s="230">
        <f t="shared" si="7"/>
        <v>-1</v>
      </c>
      <c r="AE21" s="228">
        <f t="shared" si="7"/>
        <v>-1</v>
      </c>
      <c r="AF21" s="228">
        <f t="shared" si="7"/>
        <v>-1</v>
      </c>
      <c r="AG21" s="230"/>
      <c r="AJ21" s="230"/>
      <c r="AM21" s="229">
        <f t="shared" si="8"/>
        <v>5</v>
      </c>
      <c r="AN21" s="228" t="str">
        <f>IF($AM22&gt;$AM21, IFERROR(MATCH($AM21, $AM22:$AM$156, 0)-1, ROW($AN$156)-ROW()), "")</f>
        <v/>
      </c>
      <c r="AO21" s="230" t="str">
        <f t="shared" ca="1" si="9"/>
        <v/>
      </c>
      <c r="AP21" s="228" t="str">
        <f t="shared" ca="1" si="10"/>
        <v/>
      </c>
      <c r="AQ21" s="233" t="str">
        <f t="shared" ca="1" si="11"/>
        <v/>
      </c>
      <c r="AR21" s="228" t="str">
        <f t="shared" ca="1" si="12"/>
        <v/>
      </c>
      <c r="AS21" s="80" t="str">
        <f t="shared" si="2"/>
        <v/>
      </c>
      <c r="AT21" s="30" t="str">
        <f t="shared" si="3"/>
        <v/>
      </c>
      <c r="AU21" s="82" t="str">
        <f t="shared" si="13"/>
        <v/>
      </c>
      <c r="AV21" s="30" t="str">
        <f t="shared" si="14"/>
        <v/>
      </c>
      <c r="AW21" s="233" t="str">
        <f t="shared" ca="1" si="15"/>
        <v/>
      </c>
      <c r="AX21" s="228" t="str">
        <f t="shared" ca="1" si="16"/>
        <v/>
      </c>
      <c r="AY21" s="233" t="str">
        <f t="shared" si="17"/>
        <v/>
      </c>
      <c r="AZ21" s="228" t="str">
        <f t="shared" si="18"/>
        <v/>
      </c>
      <c r="BA21" s="234" t="str">
        <f t="shared" si="19"/>
        <v/>
      </c>
      <c r="BB21" s="228" t="str">
        <f t="shared" si="20"/>
        <v/>
      </c>
      <c r="BC21" s="235"/>
      <c r="BD21" s="236" t="str">
        <f t="shared" ca="1" si="21"/>
        <v/>
      </c>
      <c r="BE21" s="237" t="str">
        <f t="shared" ca="1" si="4"/>
        <v/>
      </c>
      <c r="BF21" s="238" t="str">
        <f t="shared" ca="1" si="5"/>
        <v/>
      </c>
      <c r="BG21" s="239" t="str">
        <f t="shared" ca="1" si="22"/>
        <v/>
      </c>
      <c r="BI21" s="28" t="str">
        <f t="shared" ca="1" si="23"/>
        <v/>
      </c>
    </row>
    <row r="22" spans="1:61" s="228" customFormat="1" ht="14.25" customHeight="1" x14ac:dyDescent="0.25">
      <c r="A22" s="75" t="str">
        <f t="shared" ca="1" si="6"/>
        <v/>
      </c>
      <c r="B22" s="240"/>
      <c r="C22" s="240" t="s">
        <v>36</v>
      </c>
      <c r="D22" s="240" t="s">
        <v>36</v>
      </c>
      <c r="E22" s="240" t="s">
        <v>36</v>
      </c>
      <c r="F22" s="240" t="s">
        <v>96</v>
      </c>
      <c r="G22" s="240"/>
      <c r="H22" s="240"/>
      <c r="I22" s="240"/>
      <c r="J22" s="240"/>
      <c r="L22" s="241">
        <v>7011</v>
      </c>
      <c r="M22" s="192">
        <f t="shared" si="0"/>
        <v>0</v>
      </c>
      <c r="N22" s="242">
        <f>SUM(N23:N24)</f>
        <v>0</v>
      </c>
      <c r="O22" s="242">
        <f t="shared" ref="O22" si="28">SUM(O23:O24)</f>
        <v>0</v>
      </c>
      <c r="Y22" s="229"/>
      <c r="Z22" s="230"/>
      <c r="AB22" s="231"/>
      <c r="AC22" s="232"/>
      <c r="AD22" s="230">
        <f t="shared" si="7"/>
        <v>-1</v>
      </c>
      <c r="AE22" s="228">
        <f t="shared" si="7"/>
        <v>-1</v>
      </c>
      <c r="AF22" s="228">
        <f t="shared" si="7"/>
        <v>-1</v>
      </c>
      <c r="AG22" s="230"/>
      <c r="AJ22" s="230"/>
      <c r="AM22" s="229">
        <f t="shared" si="8"/>
        <v>4</v>
      </c>
      <c r="AN22" s="228">
        <f>IF($AM23&gt;$AM22, IFERROR(MATCH($AM22, $AM23:$AM$156, 0)-1, ROW($AN$156)-ROW()), "")</f>
        <v>4</v>
      </c>
      <c r="AO22" s="230" t="str">
        <f t="shared" ca="1" si="9"/>
        <v/>
      </c>
      <c r="AP22" s="228" t="str">
        <f t="shared" ca="1" si="10"/>
        <v/>
      </c>
      <c r="AQ22" s="233" t="str">
        <f t="shared" ca="1" si="11"/>
        <v/>
      </c>
      <c r="AR22" s="228" t="str">
        <f t="shared" ca="1" si="12"/>
        <v/>
      </c>
      <c r="AS22" s="80" t="str">
        <f t="shared" si="2"/>
        <v/>
      </c>
      <c r="AT22" s="30" t="str">
        <f t="shared" si="3"/>
        <v/>
      </c>
      <c r="AU22" s="82" t="str">
        <f t="shared" si="13"/>
        <v/>
      </c>
      <c r="AV22" s="30" t="str">
        <f t="shared" si="14"/>
        <v/>
      </c>
      <c r="AW22" s="233" t="str">
        <f t="shared" ca="1" si="15"/>
        <v/>
      </c>
      <c r="AX22" s="228" t="str">
        <f t="shared" ca="1" si="16"/>
        <v/>
      </c>
      <c r="AY22" s="233" t="str">
        <f t="shared" si="17"/>
        <v/>
      </c>
      <c r="AZ22" s="228" t="str">
        <f t="shared" si="18"/>
        <v/>
      </c>
      <c r="BA22" s="234" t="str">
        <f t="shared" si="19"/>
        <v/>
      </c>
      <c r="BB22" s="228" t="str">
        <f t="shared" si="20"/>
        <v/>
      </c>
      <c r="BC22" s="235"/>
      <c r="BD22" s="236" t="str">
        <f t="shared" ca="1" si="21"/>
        <v/>
      </c>
      <c r="BE22" s="237" t="str">
        <f t="shared" ca="1" si="4"/>
        <v/>
      </c>
      <c r="BF22" s="238" t="str">
        <f t="shared" ca="1" si="5"/>
        <v/>
      </c>
      <c r="BG22" s="239" t="str">
        <f t="shared" ca="1" si="22"/>
        <v/>
      </c>
      <c r="BI22" s="28" t="str">
        <f t="shared" ca="1" si="23"/>
        <v/>
      </c>
    </row>
    <row r="23" spans="1:61" s="228" customFormat="1" ht="14.25" customHeight="1" x14ac:dyDescent="0.25">
      <c r="A23" s="75" t="str">
        <f t="shared" ca="1" si="6"/>
        <v/>
      </c>
      <c r="B23" s="240"/>
      <c r="C23" s="240"/>
      <c r="D23" s="240"/>
      <c r="E23" s="240"/>
      <c r="F23" s="240"/>
      <c r="G23" s="240" t="s">
        <v>318</v>
      </c>
      <c r="H23" s="240"/>
      <c r="I23" s="240"/>
      <c r="J23" s="240"/>
      <c r="L23" s="241">
        <v>70110</v>
      </c>
      <c r="M23" s="192" t="str">
        <f t="shared" si="0"/>
        <v/>
      </c>
      <c r="N23" s="242"/>
      <c r="O23" s="242"/>
      <c r="Y23" s="229"/>
      <c r="Z23" s="230"/>
      <c r="AB23" s="231"/>
      <c r="AC23" s="232"/>
      <c r="AD23" s="230">
        <f t="shared" si="7"/>
        <v>-1</v>
      </c>
      <c r="AE23" s="228">
        <f t="shared" si="7"/>
        <v>-1</v>
      </c>
      <c r="AF23" s="228">
        <f t="shared" si="7"/>
        <v>-1</v>
      </c>
      <c r="AG23" s="230"/>
      <c r="AJ23" s="230"/>
      <c r="AM23" s="229">
        <f t="shared" si="8"/>
        <v>5</v>
      </c>
      <c r="AN23" s="228" t="str">
        <f>IF($AM24&gt;$AM23, IFERROR(MATCH($AM23, $AM24:$AM$156, 0)-1, ROW($AN$156)-ROW()), "")</f>
        <v/>
      </c>
      <c r="AO23" s="230" t="str">
        <f t="shared" ca="1" si="9"/>
        <v/>
      </c>
      <c r="AP23" s="228" t="str">
        <f t="shared" ca="1" si="10"/>
        <v/>
      </c>
      <c r="AQ23" s="233" t="str">
        <f t="shared" ca="1" si="11"/>
        <v/>
      </c>
      <c r="AR23" s="228" t="str">
        <f t="shared" ca="1" si="12"/>
        <v/>
      </c>
      <c r="AS23" s="80" t="str">
        <f t="shared" si="2"/>
        <v/>
      </c>
      <c r="AT23" s="30" t="str">
        <f t="shared" si="3"/>
        <v/>
      </c>
      <c r="AU23" s="82" t="str">
        <f t="shared" si="13"/>
        <v/>
      </c>
      <c r="AV23" s="30" t="str">
        <f t="shared" si="14"/>
        <v/>
      </c>
      <c r="AW23" s="233" t="str">
        <f t="shared" ca="1" si="15"/>
        <v/>
      </c>
      <c r="AX23" s="228" t="str">
        <f t="shared" ca="1" si="16"/>
        <v/>
      </c>
      <c r="AY23" s="233" t="str">
        <f t="shared" si="17"/>
        <v/>
      </c>
      <c r="AZ23" s="228" t="str">
        <f t="shared" si="18"/>
        <v/>
      </c>
      <c r="BA23" s="234" t="str">
        <f t="shared" si="19"/>
        <v/>
      </c>
      <c r="BB23" s="228" t="str">
        <f t="shared" si="20"/>
        <v/>
      </c>
      <c r="BC23" s="235"/>
      <c r="BD23" s="236" t="str">
        <f t="shared" ca="1" si="21"/>
        <v/>
      </c>
      <c r="BE23" s="237" t="str">
        <f t="shared" ca="1" si="4"/>
        <v/>
      </c>
      <c r="BF23" s="238" t="str">
        <f t="shared" ca="1" si="5"/>
        <v/>
      </c>
      <c r="BG23" s="239" t="str">
        <f t="shared" ca="1" si="22"/>
        <v/>
      </c>
      <c r="BI23" s="28" t="str">
        <f t="shared" ca="1" si="23"/>
        <v/>
      </c>
    </row>
    <row r="24" spans="1:61" s="228" customFormat="1" ht="14.25" customHeight="1" x14ac:dyDescent="0.25">
      <c r="A24" s="75" t="str">
        <f t="shared" ca="1" si="6"/>
        <v/>
      </c>
      <c r="B24" s="240"/>
      <c r="C24" s="240"/>
      <c r="D24" s="240"/>
      <c r="E24" s="240"/>
      <c r="F24" s="240"/>
      <c r="G24" s="240" t="s">
        <v>319</v>
      </c>
      <c r="H24" s="240"/>
      <c r="I24" s="240"/>
      <c r="J24" s="240"/>
      <c r="L24" s="241">
        <v>70111</v>
      </c>
      <c r="M24" s="192" t="str">
        <f t="shared" si="0"/>
        <v/>
      </c>
      <c r="N24" s="242"/>
      <c r="O24" s="242"/>
      <c r="Y24" s="229"/>
      <c r="Z24" s="230"/>
      <c r="AB24" s="231"/>
      <c r="AC24" s="232"/>
      <c r="AD24" s="230">
        <f t="shared" si="7"/>
        <v>-1</v>
      </c>
      <c r="AE24" s="228">
        <f t="shared" si="7"/>
        <v>-1</v>
      </c>
      <c r="AF24" s="228">
        <f t="shared" si="7"/>
        <v>-1</v>
      </c>
      <c r="AG24" s="230"/>
      <c r="AJ24" s="230"/>
      <c r="AM24" s="229">
        <f t="shared" si="8"/>
        <v>5</v>
      </c>
      <c r="AN24" s="228" t="str">
        <f>IF($AM25&gt;$AM24, IFERROR(MATCH($AM24, $AM25:$AM$156, 0)-1, ROW($AN$156)-ROW()), "")</f>
        <v/>
      </c>
      <c r="AO24" s="230" t="str">
        <f t="shared" ca="1" si="9"/>
        <v/>
      </c>
      <c r="AP24" s="228" t="str">
        <f t="shared" ca="1" si="10"/>
        <v/>
      </c>
      <c r="AQ24" s="233" t="str">
        <f t="shared" ca="1" si="11"/>
        <v/>
      </c>
      <c r="AR24" s="228" t="str">
        <f t="shared" ca="1" si="12"/>
        <v/>
      </c>
      <c r="AS24" s="80" t="str">
        <f t="shared" si="2"/>
        <v/>
      </c>
      <c r="AT24" s="30" t="str">
        <f t="shared" si="3"/>
        <v/>
      </c>
      <c r="AU24" s="82" t="str">
        <f t="shared" si="13"/>
        <v/>
      </c>
      <c r="AV24" s="30" t="str">
        <f t="shared" si="14"/>
        <v/>
      </c>
      <c r="AW24" s="233" t="str">
        <f t="shared" ca="1" si="15"/>
        <v/>
      </c>
      <c r="AX24" s="228" t="str">
        <f t="shared" ca="1" si="16"/>
        <v/>
      </c>
      <c r="AY24" s="233" t="str">
        <f t="shared" si="17"/>
        <v/>
      </c>
      <c r="AZ24" s="228" t="str">
        <f t="shared" si="18"/>
        <v/>
      </c>
      <c r="BA24" s="234" t="str">
        <f t="shared" si="19"/>
        <v/>
      </c>
      <c r="BB24" s="228" t="str">
        <f t="shared" si="20"/>
        <v/>
      </c>
      <c r="BC24" s="235"/>
      <c r="BD24" s="236" t="str">
        <f t="shared" ca="1" si="21"/>
        <v/>
      </c>
      <c r="BE24" s="237" t="str">
        <f t="shared" ca="1" si="4"/>
        <v/>
      </c>
      <c r="BF24" s="238" t="str">
        <f t="shared" ca="1" si="5"/>
        <v/>
      </c>
      <c r="BG24" s="239" t="str">
        <f t="shared" ca="1" si="22"/>
        <v/>
      </c>
      <c r="BI24" s="28" t="str">
        <f t="shared" ca="1" si="23"/>
        <v/>
      </c>
    </row>
    <row r="25" spans="1:61" s="228" customFormat="1" ht="14.25" customHeight="1" x14ac:dyDescent="0.25">
      <c r="A25" s="75" t="str">
        <f t="shared" ca="1" si="6"/>
        <v/>
      </c>
      <c r="B25" s="240"/>
      <c r="C25" s="240" t="s">
        <v>36</v>
      </c>
      <c r="D25" s="240" t="s">
        <v>36</v>
      </c>
      <c r="E25" s="240" t="s">
        <v>97</v>
      </c>
      <c r="F25" s="240"/>
      <c r="G25" s="240"/>
      <c r="H25" s="240"/>
      <c r="I25" s="240"/>
      <c r="J25" s="240"/>
      <c r="L25" s="241">
        <v>702</v>
      </c>
      <c r="M25" s="192" t="str">
        <f t="shared" si="0"/>
        <v/>
      </c>
      <c r="N25" s="242"/>
      <c r="O25" s="242"/>
      <c r="Y25" s="229"/>
      <c r="Z25" s="230"/>
      <c r="AB25" s="231"/>
      <c r="AC25" s="232"/>
      <c r="AD25" s="230">
        <f t="shared" si="7"/>
        <v>-1</v>
      </c>
      <c r="AE25" s="228">
        <f t="shared" si="7"/>
        <v>-1</v>
      </c>
      <c r="AF25" s="228">
        <f t="shared" si="7"/>
        <v>-1</v>
      </c>
      <c r="AG25" s="230"/>
      <c r="AJ25" s="230"/>
      <c r="AM25" s="229">
        <f t="shared" si="8"/>
        <v>3</v>
      </c>
      <c r="AN25" s="228" t="str">
        <f>IF($AM26&gt;$AM25, IFERROR(MATCH($AM25, $AM26:$AM$156, 0)-1, ROW($AN$156)-ROW()), "")</f>
        <v/>
      </c>
      <c r="AO25" s="230" t="str">
        <f t="shared" ca="1" si="9"/>
        <v/>
      </c>
      <c r="AP25" s="228" t="str">
        <f t="shared" ca="1" si="10"/>
        <v/>
      </c>
      <c r="AQ25" s="233" t="str">
        <f t="shared" ca="1" si="11"/>
        <v/>
      </c>
      <c r="AR25" s="228" t="str">
        <f t="shared" ca="1" si="12"/>
        <v/>
      </c>
      <c r="AS25" s="80" t="str">
        <f t="shared" si="2"/>
        <v/>
      </c>
      <c r="AT25" s="30" t="str">
        <f t="shared" si="3"/>
        <v/>
      </c>
      <c r="AU25" s="82" t="str">
        <f t="shared" si="13"/>
        <v/>
      </c>
      <c r="AV25" s="30" t="str">
        <f t="shared" si="14"/>
        <v/>
      </c>
      <c r="AW25" s="233" t="str">
        <f t="shared" ca="1" si="15"/>
        <v/>
      </c>
      <c r="AX25" s="228" t="str">
        <f t="shared" ca="1" si="16"/>
        <v/>
      </c>
      <c r="AY25" s="233" t="str">
        <f t="shared" si="17"/>
        <v/>
      </c>
      <c r="AZ25" s="228" t="str">
        <f t="shared" si="18"/>
        <v/>
      </c>
      <c r="BA25" s="234" t="str">
        <f t="shared" si="19"/>
        <v/>
      </c>
      <c r="BB25" s="228" t="str">
        <f t="shared" si="20"/>
        <v/>
      </c>
      <c r="BC25" s="235"/>
      <c r="BD25" s="236" t="str">
        <f t="shared" ca="1" si="21"/>
        <v/>
      </c>
      <c r="BE25" s="237" t="str">
        <f t="shared" ca="1" si="4"/>
        <v/>
      </c>
      <c r="BF25" s="238" t="str">
        <f t="shared" ca="1" si="5"/>
        <v/>
      </c>
      <c r="BG25" s="239" t="str">
        <f t="shared" ca="1" si="22"/>
        <v/>
      </c>
      <c r="BI25" s="28" t="str">
        <f t="shared" ca="1" si="23"/>
        <v/>
      </c>
    </row>
    <row r="26" spans="1:61" s="228" customFormat="1" ht="14.25" customHeight="1" x14ac:dyDescent="0.25">
      <c r="A26" s="75" t="str">
        <f t="shared" ca="1" si="6"/>
        <v/>
      </c>
      <c r="B26" s="240"/>
      <c r="C26" s="240" t="s">
        <v>36</v>
      </c>
      <c r="D26" s="240" t="s">
        <v>36</v>
      </c>
      <c r="E26" s="240" t="s">
        <v>98</v>
      </c>
      <c r="F26" s="240"/>
      <c r="G26" s="240"/>
      <c r="H26" s="240"/>
      <c r="I26" s="240"/>
      <c r="J26" s="240"/>
      <c r="L26" s="241">
        <v>703</v>
      </c>
      <c r="M26" s="192">
        <f t="shared" si="0"/>
        <v>0</v>
      </c>
      <c r="N26" s="242">
        <f>SUM(N27:N29)</f>
        <v>0</v>
      </c>
      <c r="O26" s="242">
        <f t="shared" ref="O26" si="29">SUM(O27:O29)</f>
        <v>0</v>
      </c>
      <c r="Y26" s="229"/>
      <c r="Z26" s="230"/>
      <c r="AB26" s="231"/>
      <c r="AC26" s="232"/>
      <c r="AD26" s="230">
        <f t="shared" si="7"/>
        <v>-1</v>
      </c>
      <c r="AE26" s="228">
        <f t="shared" si="7"/>
        <v>-1</v>
      </c>
      <c r="AF26" s="228">
        <f t="shared" si="7"/>
        <v>-1</v>
      </c>
      <c r="AG26" s="230"/>
      <c r="AJ26" s="230"/>
      <c r="AM26" s="229">
        <f t="shared" si="8"/>
        <v>3</v>
      </c>
      <c r="AN26" s="228">
        <f>IF($AM27&gt;$AM26, IFERROR(MATCH($AM26, $AM27:$AM$156, 0)-1, ROW($AN$156)-ROW()), "")</f>
        <v>3</v>
      </c>
      <c r="AO26" s="230" t="str">
        <f t="shared" ca="1" si="9"/>
        <v/>
      </c>
      <c r="AP26" s="228" t="str">
        <f t="shared" ca="1" si="10"/>
        <v/>
      </c>
      <c r="AQ26" s="233" t="str">
        <f t="shared" ca="1" si="11"/>
        <v/>
      </c>
      <c r="AR26" s="228" t="str">
        <f t="shared" ca="1" si="12"/>
        <v/>
      </c>
      <c r="AS26" s="80" t="str">
        <f t="shared" si="2"/>
        <v/>
      </c>
      <c r="AT26" s="30" t="str">
        <f t="shared" si="3"/>
        <v/>
      </c>
      <c r="AU26" s="82" t="str">
        <f t="shared" si="13"/>
        <v/>
      </c>
      <c r="AV26" s="30" t="str">
        <f t="shared" si="14"/>
        <v/>
      </c>
      <c r="AW26" s="233" t="str">
        <f t="shared" ca="1" si="15"/>
        <v/>
      </c>
      <c r="AX26" s="228" t="str">
        <f t="shared" ca="1" si="16"/>
        <v/>
      </c>
      <c r="AY26" s="233" t="str">
        <f t="shared" si="17"/>
        <v/>
      </c>
      <c r="AZ26" s="228" t="str">
        <f t="shared" si="18"/>
        <v/>
      </c>
      <c r="BA26" s="234" t="str">
        <f t="shared" si="19"/>
        <v/>
      </c>
      <c r="BB26" s="228" t="str">
        <f t="shared" si="20"/>
        <v/>
      </c>
      <c r="BC26" s="235"/>
      <c r="BD26" s="236" t="str">
        <f t="shared" ca="1" si="21"/>
        <v/>
      </c>
      <c r="BE26" s="237" t="str">
        <f t="shared" ca="1" si="4"/>
        <v/>
      </c>
      <c r="BF26" s="238" t="str">
        <f t="shared" ca="1" si="5"/>
        <v/>
      </c>
      <c r="BG26" s="239" t="str">
        <f t="shared" ca="1" si="22"/>
        <v/>
      </c>
      <c r="BI26" s="28" t="str">
        <f t="shared" ca="1" si="23"/>
        <v/>
      </c>
    </row>
    <row r="27" spans="1:61" s="228" customFormat="1" ht="14.25" customHeight="1" x14ac:dyDescent="0.25">
      <c r="A27" s="75" t="str">
        <f t="shared" ca="1" si="6"/>
        <v/>
      </c>
      <c r="B27" s="240"/>
      <c r="C27" s="240" t="s">
        <v>36</v>
      </c>
      <c r="D27" s="240" t="s">
        <v>36</v>
      </c>
      <c r="E27" s="240" t="s">
        <v>36</v>
      </c>
      <c r="F27" s="240" t="s">
        <v>99</v>
      </c>
      <c r="G27" s="240"/>
      <c r="H27" s="240"/>
      <c r="I27" s="240"/>
      <c r="J27" s="240"/>
      <c r="L27" s="241">
        <v>7030</v>
      </c>
      <c r="M27" s="192" t="str">
        <f t="shared" si="0"/>
        <v/>
      </c>
      <c r="N27" s="242"/>
      <c r="O27" s="242"/>
      <c r="Y27" s="229"/>
      <c r="Z27" s="230"/>
      <c r="AB27" s="231"/>
      <c r="AC27" s="232"/>
      <c r="AD27" s="230">
        <f t="shared" si="7"/>
        <v>-1</v>
      </c>
      <c r="AE27" s="228">
        <f t="shared" si="7"/>
        <v>-1</v>
      </c>
      <c r="AF27" s="228">
        <f t="shared" si="7"/>
        <v>-1</v>
      </c>
      <c r="AG27" s="230"/>
      <c r="AJ27" s="230"/>
      <c r="AM27" s="229">
        <f t="shared" si="8"/>
        <v>4</v>
      </c>
      <c r="AN27" s="228" t="str">
        <f>IF($AM28&gt;$AM27, IFERROR(MATCH($AM27, $AM28:$AM$156, 0)-1, ROW($AN$156)-ROW()), "")</f>
        <v/>
      </c>
      <c r="AO27" s="230" t="str">
        <f t="shared" ca="1" si="9"/>
        <v/>
      </c>
      <c r="AP27" s="228" t="str">
        <f t="shared" ca="1" si="10"/>
        <v/>
      </c>
      <c r="AQ27" s="233" t="str">
        <f t="shared" ca="1" si="11"/>
        <v/>
      </c>
      <c r="AR27" s="228" t="str">
        <f t="shared" ca="1" si="12"/>
        <v/>
      </c>
      <c r="AS27" s="80" t="str">
        <f t="shared" si="2"/>
        <v/>
      </c>
      <c r="AT27" s="30" t="str">
        <f t="shared" si="3"/>
        <v/>
      </c>
      <c r="AU27" s="82" t="str">
        <f t="shared" si="13"/>
        <v/>
      </c>
      <c r="AV27" s="30" t="str">
        <f t="shared" si="14"/>
        <v/>
      </c>
      <c r="AW27" s="233" t="str">
        <f t="shared" ca="1" si="15"/>
        <v/>
      </c>
      <c r="AX27" s="228" t="str">
        <f t="shared" ca="1" si="16"/>
        <v/>
      </c>
      <c r="AY27" s="233" t="str">
        <f t="shared" si="17"/>
        <v/>
      </c>
      <c r="AZ27" s="228" t="str">
        <f t="shared" si="18"/>
        <v/>
      </c>
      <c r="BA27" s="234" t="str">
        <f t="shared" si="19"/>
        <v/>
      </c>
      <c r="BB27" s="228" t="str">
        <f t="shared" si="20"/>
        <v/>
      </c>
      <c r="BC27" s="235"/>
      <c r="BD27" s="236" t="str">
        <f t="shared" ca="1" si="21"/>
        <v/>
      </c>
      <c r="BE27" s="237" t="str">
        <f t="shared" ca="1" si="4"/>
        <v/>
      </c>
      <c r="BF27" s="238" t="str">
        <f t="shared" ca="1" si="5"/>
        <v/>
      </c>
      <c r="BG27" s="239" t="str">
        <f t="shared" ca="1" si="22"/>
        <v/>
      </c>
      <c r="BI27" s="28" t="str">
        <f t="shared" ca="1" si="23"/>
        <v/>
      </c>
    </row>
    <row r="28" spans="1:61" s="228" customFormat="1" ht="14.25" customHeight="1" x14ac:dyDescent="0.25">
      <c r="A28" s="75" t="str">
        <f t="shared" ca="1" si="6"/>
        <v/>
      </c>
      <c r="B28" s="240"/>
      <c r="C28" s="240"/>
      <c r="D28" s="240"/>
      <c r="E28" s="240"/>
      <c r="F28" s="240" t="s">
        <v>100</v>
      </c>
      <c r="G28" s="240"/>
      <c r="H28" s="240"/>
      <c r="I28" s="240"/>
      <c r="J28" s="240"/>
      <c r="L28" s="241">
        <v>7031</v>
      </c>
      <c r="M28" s="192" t="str">
        <f t="shared" si="0"/>
        <v/>
      </c>
      <c r="N28" s="242"/>
      <c r="O28" s="242"/>
      <c r="Y28" s="229"/>
      <c r="Z28" s="230"/>
      <c r="AB28" s="231"/>
      <c r="AC28" s="232"/>
      <c r="AD28" s="230">
        <f t="shared" si="7"/>
        <v>-1</v>
      </c>
      <c r="AE28" s="228">
        <f t="shared" si="7"/>
        <v>-1</v>
      </c>
      <c r="AF28" s="228">
        <f t="shared" si="7"/>
        <v>-1</v>
      </c>
      <c r="AG28" s="230"/>
      <c r="AJ28" s="230"/>
      <c r="AM28" s="229">
        <f t="shared" si="8"/>
        <v>4</v>
      </c>
      <c r="AN28" s="228" t="str">
        <f>IF($AM29&gt;$AM28, IFERROR(MATCH($AM28, $AM29:$AM$156, 0)-1, ROW($AN$156)-ROW()), "")</f>
        <v/>
      </c>
      <c r="AO28" s="230" t="str">
        <f t="shared" ca="1" si="9"/>
        <v/>
      </c>
      <c r="AP28" s="228" t="str">
        <f t="shared" ca="1" si="10"/>
        <v/>
      </c>
      <c r="AQ28" s="233" t="str">
        <f t="shared" ca="1" si="11"/>
        <v/>
      </c>
      <c r="AR28" s="228" t="str">
        <f t="shared" ca="1" si="12"/>
        <v/>
      </c>
      <c r="AS28" s="80" t="str">
        <f t="shared" si="2"/>
        <v/>
      </c>
      <c r="AT28" s="30" t="str">
        <f t="shared" si="3"/>
        <v/>
      </c>
      <c r="AU28" s="82" t="str">
        <f t="shared" si="13"/>
        <v/>
      </c>
      <c r="AV28" s="30" t="str">
        <f t="shared" si="14"/>
        <v/>
      </c>
      <c r="AW28" s="233" t="str">
        <f t="shared" ca="1" si="15"/>
        <v/>
      </c>
      <c r="AX28" s="228" t="str">
        <f t="shared" ca="1" si="16"/>
        <v/>
      </c>
      <c r="AY28" s="233" t="str">
        <f t="shared" si="17"/>
        <v/>
      </c>
      <c r="AZ28" s="228" t="str">
        <f t="shared" si="18"/>
        <v/>
      </c>
      <c r="BA28" s="234" t="str">
        <f t="shared" si="19"/>
        <v/>
      </c>
      <c r="BB28" s="228" t="str">
        <f t="shared" si="20"/>
        <v/>
      </c>
      <c r="BC28" s="235"/>
      <c r="BD28" s="236" t="str">
        <f t="shared" ca="1" si="21"/>
        <v/>
      </c>
      <c r="BE28" s="237" t="str">
        <f t="shared" ca="1" si="4"/>
        <v/>
      </c>
      <c r="BF28" s="238" t="str">
        <f t="shared" ca="1" si="5"/>
        <v/>
      </c>
      <c r="BG28" s="239" t="str">
        <f t="shared" ca="1" si="22"/>
        <v/>
      </c>
      <c r="BI28" s="28" t="str">
        <f t="shared" ca="1" si="23"/>
        <v/>
      </c>
    </row>
    <row r="29" spans="1:61" s="228" customFormat="1" ht="14.25" customHeight="1" x14ac:dyDescent="0.25">
      <c r="A29" s="75" t="str">
        <f t="shared" ca="1" si="6"/>
        <v/>
      </c>
      <c r="B29" s="240"/>
      <c r="C29" s="240" t="s">
        <v>36</v>
      </c>
      <c r="D29" s="240" t="s">
        <v>36</v>
      </c>
      <c r="E29" s="240" t="s">
        <v>36</v>
      </c>
      <c r="F29" s="240" t="s">
        <v>101</v>
      </c>
      <c r="G29" s="240"/>
      <c r="H29" s="240"/>
      <c r="I29" s="240"/>
      <c r="J29" s="240"/>
      <c r="L29" s="241">
        <v>7038</v>
      </c>
      <c r="M29" s="192" t="str">
        <f t="shared" si="0"/>
        <v/>
      </c>
      <c r="N29" s="242"/>
      <c r="O29" s="242"/>
      <c r="Y29" s="229"/>
      <c r="Z29" s="230"/>
      <c r="AB29" s="231"/>
      <c r="AC29" s="232"/>
      <c r="AD29" s="230">
        <f t="shared" si="7"/>
        <v>-1</v>
      </c>
      <c r="AE29" s="228">
        <f t="shared" si="7"/>
        <v>-1</v>
      </c>
      <c r="AF29" s="228">
        <f t="shared" si="7"/>
        <v>-1</v>
      </c>
      <c r="AG29" s="230"/>
      <c r="AJ29" s="230"/>
      <c r="AM29" s="229">
        <f t="shared" si="8"/>
        <v>4</v>
      </c>
      <c r="AN29" s="228" t="str">
        <f>IF($AM30&gt;$AM29, IFERROR(MATCH($AM29, $AM30:$AM$156, 0)-1, ROW($AN$156)-ROW()), "")</f>
        <v/>
      </c>
      <c r="AO29" s="230" t="str">
        <f t="shared" ca="1" si="9"/>
        <v/>
      </c>
      <c r="AP29" s="228" t="str">
        <f t="shared" ca="1" si="10"/>
        <v/>
      </c>
      <c r="AQ29" s="233" t="str">
        <f t="shared" ca="1" si="11"/>
        <v/>
      </c>
      <c r="AR29" s="228" t="str">
        <f t="shared" ca="1" si="12"/>
        <v/>
      </c>
      <c r="AS29" s="80" t="str">
        <f t="shared" si="2"/>
        <v/>
      </c>
      <c r="AT29" s="30" t="str">
        <f t="shared" si="3"/>
        <v/>
      </c>
      <c r="AU29" s="82" t="str">
        <f t="shared" si="13"/>
        <v/>
      </c>
      <c r="AV29" s="30" t="str">
        <f t="shared" si="14"/>
        <v/>
      </c>
      <c r="AW29" s="233" t="str">
        <f t="shared" ca="1" si="15"/>
        <v/>
      </c>
      <c r="AX29" s="228" t="str">
        <f t="shared" ca="1" si="16"/>
        <v/>
      </c>
      <c r="AY29" s="233" t="str">
        <f t="shared" si="17"/>
        <v/>
      </c>
      <c r="AZ29" s="228" t="str">
        <f t="shared" si="18"/>
        <v/>
      </c>
      <c r="BA29" s="234" t="str">
        <f t="shared" si="19"/>
        <v/>
      </c>
      <c r="BB29" s="228" t="str">
        <f t="shared" si="20"/>
        <v/>
      </c>
      <c r="BC29" s="235"/>
      <c r="BD29" s="236" t="str">
        <f t="shared" ca="1" si="21"/>
        <v/>
      </c>
      <c r="BE29" s="237" t="str">
        <f t="shared" ca="1" si="4"/>
        <v/>
      </c>
      <c r="BF29" s="238" t="str">
        <f t="shared" ca="1" si="5"/>
        <v/>
      </c>
      <c r="BG29" s="239" t="str">
        <f t="shared" ca="1" si="22"/>
        <v/>
      </c>
      <c r="BI29" s="28" t="str">
        <f t="shared" ca="1" si="23"/>
        <v/>
      </c>
    </row>
    <row r="30" spans="1:61" s="228" customFormat="1" ht="14.25" customHeight="1" x14ac:dyDescent="0.25">
      <c r="A30" s="75" t="str">
        <f t="shared" ca="1" si="6"/>
        <v/>
      </c>
      <c r="B30" s="240"/>
      <c r="C30" s="240" t="s">
        <v>36</v>
      </c>
      <c r="D30" s="240" t="s">
        <v>36</v>
      </c>
      <c r="E30" s="240" t="s">
        <v>102</v>
      </c>
      <c r="F30" s="240"/>
      <c r="G30" s="240"/>
      <c r="H30" s="240"/>
      <c r="I30" s="240"/>
      <c r="J30" s="240"/>
      <c r="L30" s="241">
        <v>708</v>
      </c>
      <c r="M30" s="192" t="str">
        <f t="shared" si="0"/>
        <v/>
      </c>
      <c r="N30" s="242"/>
      <c r="O30" s="242"/>
      <c r="Y30" s="229"/>
      <c r="Z30" s="230"/>
      <c r="AA30" s="228">
        <v>1</v>
      </c>
      <c r="AB30" s="231"/>
      <c r="AC30" s="232"/>
      <c r="AD30" s="230">
        <f t="shared" si="7"/>
        <v>-1</v>
      </c>
      <c r="AE30" s="228">
        <f t="shared" si="7"/>
        <v>-1</v>
      </c>
      <c r="AF30" s="228">
        <f t="shared" si="7"/>
        <v>-1</v>
      </c>
      <c r="AG30" s="230"/>
      <c r="AJ30" s="230"/>
      <c r="AM30" s="229">
        <f t="shared" si="8"/>
        <v>3</v>
      </c>
      <c r="AN30" s="228" t="str">
        <f>IF($AM31&gt;$AM30, IFERROR(MATCH($AM30, $AM31:$AM$156, 0)-1, ROW($AN$156)-ROW()), "")</f>
        <v/>
      </c>
      <c r="AO30" s="230" t="str">
        <f t="shared" ca="1" si="9"/>
        <v/>
      </c>
      <c r="AP30" s="228" t="str">
        <f t="shared" ca="1" si="10"/>
        <v/>
      </c>
      <c r="AQ30" s="233" t="str">
        <f t="shared" ca="1" si="11"/>
        <v/>
      </c>
      <c r="AR30" s="228" t="str">
        <f t="shared" ca="1" si="12"/>
        <v/>
      </c>
      <c r="AS30" s="80" t="str">
        <f t="shared" si="2"/>
        <v/>
      </c>
      <c r="AT30" s="30" t="str">
        <f t="shared" si="3"/>
        <v/>
      </c>
      <c r="AU30" s="82" t="str">
        <f t="shared" si="13"/>
        <v/>
      </c>
      <c r="AV30" s="30" t="str">
        <f t="shared" si="14"/>
        <v/>
      </c>
      <c r="AW30" s="233" t="str">
        <f t="shared" ca="1" si="15"/>
        <v/>
      </c>
      <c r="AX30" s="228" t="str">
        <f t="shared" ca="1" si="16"/>
        <v/>
      </c>
      <c r="AY30" s="233" t="str">
        <f t="shared" si="17"/>
        <v/>
      </c>
      <c r="AZ30" s="228" t="str">
        <f t="shared" si="18"/>
        <v/>
      </c>
      <c r="BA30" s="234" t="str">
        <f t="shared" si="19"/>
        <v/>
      </c>
      <c r="BB30" s="228" t="str">
        <f t="shared" si="20"/>
        <v/>
      </c>
      <c r="BC30" s="235"/>
      <c r="BD30" s="236" t="str">
        <f t="shared" ca="1" si="21"/>
        <v/>
      </c>
      <c r="BE30" s="237" t="str">
        <f t="shared" ca="1" si="4"/>
        <v/>
      </c>
      <c r="BF30" s="238" t="str">
        <f t="shared" ca="1" si="5"/>
        <v/>
      </c>
      <c r="BG30" s="239" t="str">
        <f t="shared" ca="1" si="22"/>
        <v/>
      </c>
      <c r="BI30" s="28" t="str">
        <f t="shared" ca="1" si="23"/>
        <v/>
      </c>
    </row>
    <row r="31" spans="1:61" s="228" customFormat="1" ht="14.25" customHeight="1" x14ac:dyDescent="0.25">
      <c r="A31" s="75" t="str">
        <f t="shared" ca="1" si="6"/>
        <v/>
      </c>
      <c r="B31" s="240"/>
      <c r="C31" s="240" t="s">
        <v>36</v>
      </c>
      <c r="D31" s="240" t="s">
        <v>27</v>
      </c>
      <c r="E31" s="240"/>
      <c r="F31" s="240"/>
      <c r="G31" s="240"/>
      <c r="H31" s="240"/>
      <c r="I31" s="240"/>
      <c r="J31" s="240"/>
      <c r="L31" s="241">
        <v>71</v>
      </c>
      <c r="M31" s="192" t="str">
        <f t="shared" si="0"/>
        <v/>
      </c>
      <c r="N31" s="242"/>
      <c r="O31" s="242"/>
      <c r="Y31" s="229"/>
      <c r="Z31" s="230">
        <v>1</v>
      </c>
      <c r="AB31" s="231"/>
      <c r="AC31" s="232"/>
      <c r="AD31" s="230">
        <f t="shared" si="7"/>
        <v>-1</v>
      </c>
      <c r="AE31" s="228">
        <f t="shared" si="7"/>
        <v>-1</v>
      </c>
      <c r="AF31" s="228">
        <f t="shared" si="7"/>
        <v>-1</v>
      </c>
      <c r="AG31" s="230"/>
      <c r="AJ31" s="230"/>
      <c r="AM31" s="229">
        <f t="shared" si="8"/>
        <v>2</v>
      </c>
      <c r="AN31" s="228" t="str">
        <f>IF($AM32&gt;$AM31, IFERROR(MATCH($AM31, $AM32:$AM$156, 0)-1, ROW($AN$156)-ROW()), "")</f>
        <v/>
      </c>
      <c r="AO31" s="230" t="str">
        <f t="shared" ca="1" si="9"/>
        <v/>
      </c>
      <c r="AP31" s="228" t="str">
        <f t="shared" ca="1" si="10"/>
        <v/>
      </c>
      <c r="AQ31" s="233" t="str">
        <f t="shared" ca="1" si="11"/>
        <v/>
      </c>
      <c r="AR31" s="228" t="str">
        <f t="shared" ca="1" si="12"/>
        <v/>
      </c>
      <c r="AS31" s="80" t="str">
        <f t="shared" si="2"/>
        <v/>
      </c>
      <c r="AT31" s="30" t="str">
        <f t="shared" si="3"/>
        <v/>
      </c>
      <c r="AU31" s="82" t="str">
        <f t="shared" si="13"/>
        <v/>
      </c>
      <c r="AV31" s="30" t="str">
        <f t="shared" si="14"/>
        <v/>
      </c>
      <c r="AW31" s="233" t="str">
        <f t="shared" ca="1" si="15"/>
        <v/>
      </c>
      <c r="AX31" s="228" t="str">
        <f t="shared" ca="1" si="16"/>
        <v/>
      </c>
      <c r="AY31" s="233" t="str">
        <f t="shared" si="17"/>
        <v/>
      </c>
      <c r="AZ31" s="228" t="str">
        <f t="shared" si="18"/>
        <v/>
      </c>
      <c r="BA31" s="234" t="str">
        <f t="shared" si="19"/>
        <v/>
      </c>
      <c r="BB31" s="228" t="str">
        <f t="shared" si="20"/>
        <v/>
      </c>
      <c r="BC31" s="235"/>
      <c r="BD31" s="236" t="str">
        <f t="shared" ca="1" si="21"/>
        <v/>
      </c>
      <c r="BE31" s="237" t="str">
        <f t="shared" ca="1" si="4"/>
        <v/>
      </c>
      <c r="BF31" s="238" t="str">
        <f t="shared" ca="1" si="5"/>
        <v/>
      </c>
      <c r="BG31" s="239" t="str">
        <f t="shared" ca="1" si="22"/>
        <v/>
      </c>
      <c r="BI31" s="28" t="str">
        <f t="shared" ca="1" si="23"/>
        <v/>
      </c>
    </row>
    <row r="32" spans="1:61" s="228" customFormat="1" ht="14.25" customHeight="1" x14ac:dyDescent="0.25">
      <c r="A32" s="75" t="str">
        <f t="shared" ca="1" si="6"/>
        <v/>
      </c>
      <c r="B32" s="240"/>
      <c r="C32" s="240" t="s">
        <v>36</v>
      </c>
      <c r="D32" s="240" t="s">
        <v>6</v>
      </c>
      <c r="E32" s="240"/>
      <c r="F32" s="240"/>
      <c r="G32" s="240"/>
      <c r="H32" s="240"/>
      <c r="I32" s="240"/>
      <c r="J32" s="240"/>
      <c r="L32" s="241">
        <v>72</v>
      </c>
      <c r="M32" s="192" t="str">
        <f t="shared" si="0"/>
        <v/>
      </c>
      <c r="N32" s="242"/>
      <c r="O32" s="242"/>
      <c r="Y32" s="229"/>
      <c r="Z32" s="230"/>
      <c r="AB32" s="231"/>
      <c r="AC32" s="232"/>
      <c r="AD32" s="230">
        <f t="shared" si="7"/>
        <v>-1</v>
      </c>
      <c r="AE32" s="228">
        <f t="shared" si="7"/>
        <v>-1</v>
      </c>
      <c r="AF32" s="228">
        <f t="shared" si="7"/>
        <v>-1</v>
      </c>
      <c r="AG32" s="230"/>
      <c r="AJ32" s="230"/>
      <c r="AM32" s="229">
        <f t="shared" si="8"/>
        <v>2</v>
      </c>
      <c r="AN32" s="228" t="str">
        <f>IF($AM33&gt;$AM32, IFERROR(MATCH($AM32, $AM33:$AM$156, 0)-1, ROW($AN$156)-ROW()), "")</f>
        <v/>
      </c>
      <c r="AO32" s="230" t="str">
        <f t="shared" ca="1" si="9"/>
        <v/>
      </c>
      <c r="AP32" s="228" t="str">
        <f t="shared" ca="1" si="10"/>
        <v/>
      </c>
      <c r="AQ32" s="233" t="str">
        <f t="shared" ca="1" si="11"/>
        <v/>
      </c>
      <c r="AR32" s="228" t="str">
        <f t="shared" ca="1" si="12"/>
        <v/>
      </c>
      <c r="AS32" s="80" t="str">
        <f t="shared" si="2"/>
        <v/>
      </c>
      <c r="AT32" s="30" t="str">
        <f t="shared" si="3"/>
        <v/>
      </c>
      <c r="AU32" s="82" t="str">
        <f t="shared" si="13"/>
        <v/>
      </c>
      <c r="AV32" s="30" t="str">
        <f t="shared" si="14"/>
        <v/>
      </c>
      <c r="AW32" s="233" t="str">
        <f t="shared" ca="1" si="15"/>
        <v/>
      </c>
      <c r="AX32" s="228" t="str">
        <f t="shared" ca="1" si="16"/>
        <v/>
      </c>
      <c r="AY32" s="233" t="str">
        <f t="shared" si="17"/>
        <v/>
      </c>
      <c r="AZ32" s="228" t="str">
        <f t="shared" si="18"/>
        <v/>
      </c>
      <c r="BA32" s="234" t="str">
        <f t="shared" si="19"/>
        <v/>
      </c>
      <c r="BB32" s="228" t="str">
        <f t="shared" si="20"/>
        <v/>
      </c>
      <c r="BC32" s="235"/>
      <c r="BD32" s="236" t="str">
        <f t="shared" ca="1" si="21"/>
        <v/>
      </c>
      <c r="BE32" s="237" t="str">
        <f t="shared" ca="1" si="4"/>
        <v/>
      </c>
      <c r="BF32" s="238" t="str">
        <f t="shared" ca="1" si="5"/>
        <v/>
      </c>
      <c r="BG32" s="239" t="str">
        <f t="shared" ca="1" si="22"/>
        <v/>
      </c>
      <c r="BI32" s="28" t="str">
        <f t="shared" ca="1" si="23"/>
        <v/>
      </c>
    </row>
    <row r="33" spans="1:61" s="228" customFormat="1" ht="14.25" customHeight="1" x14ac:dyDescent="0.25">
      <c r="A33" s="75" t="str">
        <f t="shared" ca="1" si="6"/>
        <v/>
      </c>
      <c r="B33" s="240"/>
      <c r="C33" s="240" t="s">
        <v>36</v>
      </c>
      <c r="D33" s="240" t="s">
        <v>28</v>
      </c>
      <c r="E33" s="240"/>
      <c r="F33" s="240"/>
      <c r="G33" s="240"/>
      <c r="H33" s="240"/>
      <c r="I33" s="240"/>
      <c r="J33" s="240"/>
      <c r="L33" s="241">
        <v>73</v>
      </c>
      <c r="M33" s="192">
        <f t="shared" si="0"/>
        <v>0</v>
      </c>
      <c r="N33" s="242">
        <f>SUM(N34:N37,N74,N79:N80)</f>
        <v>0</v>
      </c>
      <c r="O33" s="242">
        <f>SUM(O34:O37,O74,O79:O80)</f>
        <v>0</v>
      </c>
      <c r="Y33" s="229"/>
      <c r="Z33" s="230"/>
      <c r="AB33" s="231"/>
      <c r="AC33" s="232"/>
      <c r="AD33" s="230">
        <f t="shared" si="7"/>
        <v>-1</v>
      </c>
      <c r="AE33" s="228">
        <f t="shared" si="7"/>
        <v>-1</v>
      </c>
      <c r="AF33" s="228">
        <f t="shared" si="7"/>
        <v>-1</v>
      </c>
      <c r="AG33" s="230"/>
      <c r="AJ33" s="230"/>
      <c r="AM33" s="229">
        <f t="shared" si="8"/>
        <v>2</v>
      </c>
      <c r="AN33" s="228">
        <f>IF($AM34&gt;$AM33, IFERROR(MATCH($AM33, $AM34:$AM$156, 0)-1, ROW($AN$156)-ROW()), "")</f>
        <v>47</v>
      </c>
      <c r="AO33" s="230" t="str">
        <f t="shared" ca="1" si="9"/>
        <v/>
      </c>
      <c r="AP33" s="228" t="str">
        <f t="shared" ca="1" si="10"/>
        <v/>
      </c>
      <c r="AQ33" s="233" t="str">
        <f t="shared" ca="1" si="11"/>
        <v/>
      </c>
      <c r="AR33" s="228" t="str">
        <f t="shared" ca="1" si="12"/>
        <v/>
      </c>
      <c r="AS33" s="80" t="str">
        <f t="shared" si="2"/>
        <v/>
      </c>
      <c r="AT33" s="30" t="str">
        <f t="shared" si="3"/>
        <v/>
      </c>
      <c r="AU33" s="82" t="str">
        <f t="shared" si="13"/>
        <v/>
      </c>
      <c r="AV33" s="30" t="str">
        <f t="shared" si="14"/>
        <v/>
      </c>
      <c r="AW33" s="233" t="str">
        <f t="shared" ca="1" si="15"/>
        <v/>
      </c>
      <c r="AX33" s="228" t="str">
        <f t="shared" ca="1" si="16"/>
        <v/>
      </c>
      <c r="AY33" s="233" t="str">
        <f t="shared" si="17"/>
        <v/>
      </c>
      <c r="AZ33" s="228" t="str">
        <f t="shared" si="18"/>
        <v/>
      </c>
      <c r="BA33" s="234" t="str">
        <f t="shared" si="19"/>
        <v/>
      </c>
      <c r="BB33" s="228" t="str">
        <f t="shared" si="20"/>
        <v/>
      </c>
      <c r="BC33" s="235"/>
      <c r="BD33" s="236" t="str">
        <f t="shared" ca="1" si="21"/>
        <v/>
      </c>
      <c r="BE33" s="237" t="str">
        <f t="shared" ca="1" si="4"/>
        <v/>
      </c>
      <c r="BF33" s="238" t="str">
        <f t="shared" ca="1" si="5"/>
        <v/>
      </c>
      <c r="BG33" s="239" t="str">
        <f t="shared" ca="1" si="22"/>
        <v/>
      </c>
      <c r="BI33" s="28" t="str">
        <f t="shared" ca="1" si="23"/>
        <v/>
      </c>
    </row>
    <row r="34" spans="1:61" s="228" customFormat="1" ht="14.25" customHeight="1" x14ac:dyDescent="0.25">
      <c r="A34" s="75" t="str">
        <f t="shared" ca="1" si="6"/>
        <v/>
      </c>
      <c r="B34" s="240"/>
      <c r="C34" s="240" t="s">
        <v>36</v>
      </c>
      <c r="D34" s="240" t="s">
        <v>36</v>
      </c>
      <c r="E34" s="240" t="s">
        <v>103</v>
      </c>
      <c r="F34" s="240"/>
      <c r="G34" s="240"/>
      <c r="H34" s="240"/>
      <c r="I34" s="240"/>
      <c r="J34" s="240"/>
      <c r="L34" s="241">
        <v>730</v>
      </c>
      <c r="M34" s="192" t="str">
        <f t="shared" si="0"/>
        <v/>
      </c>
      <c r="N34" s="242"/>
      <c r="O34" s="242"/>
      <c r="Y34" s="229"/>
      <c r="Z34" s="230"/>
      <c r="AB34" s="231"/>
      <c r="AC34" s="232"/>
      <c r="AD34" s="230">
        <f t="shared" si="7"/>
        <v>-1</v>
      </c>
      <c r="AE34" s="228">
        <f t="shared" si="7"/>
        <v>-1</v>
      </c>
      <c r="AF34" s="228">
        <f t="shared" si="7"/>
        <v>-1</v>
      </c>
      <c r="AG34" s="230"/>
      <c r="AJ34" s="230"/>
      <c r="AM34" s="229">
        <f t="shared" si="8"/>
        <v>3</v>
      </c>
      <c r="AN34" s="228" t="str">
        <f>IF($AM35&gt;$AM34, IFERROR(MATCH($AM34, $AM35:$AM$156, 0)-1, ROW($AN$156)-ROW()), "")</f>
        <v/>
      </c>
      <c r="AO34" s="230" t="str">
        <f t="shared" ca="1" si="9"/>
        <v/>
      </c>
      <c r="AP34" s="228" t="str">
        <f t="shared" ca="1" si="10"/>
        <v/>
      </c>
      <c r="AQ34" s="233" t="str">
        <f t="shared" ca="1" si="11"/>
        <v/>
      </c>
      <c r="AR34" s="228" t="str">
        <f t="shared" ca="1" si="12"/>
        <v/>
      </c>
      <c r="AS34" s="80" t="str">
        <f t="shared" si="2"/>
        <v/>
      </c>
      <c r="AT34" s="30" t="str">
        <f t="shared" si="3"/>
        <v/>
      </c>
      <c r="AU34" s="82" t="str">
        <f t="shared" si="13"/>
        <v/>
      </c>
      <c r="AV34" s="30" t="str">
        <f t="shared" si="14"/>
        <v/>
      </c>
      <c r="AW34" s="233" t="str">
        <f t="shared" ca="1" si="15"/>
        <v/>
      </c>
      <c r="AX34" s="228" t="str">
        <f t="shared" ca="1" si="16"/>
        <v/>
      </c>
      <c r="AY34" s="233" t="str">
        <f t="shared" si="17"/>
        <v/>
      </c>
      <c r="AZ34" s="228" t="str">
        <f t="shared" si="18"/>
        <v/>
      </c>
      <c r="BA34" s="234" t="str">
        <f t="shared" si="19"/>
        <v/>
      </c>
      <c r="BB34" s="228" t="str">
        <f t="shared" si="20"/>
        <v/>
      </c>
      <c r="BC34" s="235"/>
      <c r="BD34" s="236" t="str">
        <f t="shared" ca="1" si="21"/>
        <v/>
      </c>
      <c r="BE34" s="237" t="str">
        <f t="shared" ca="1" si="4"/>
        <v/>
      </c>
      <c r="BF34" s="238" t="str">
        <f t="shared" ca="1" si="5"/>
        <v/>
      </c>
      <c r="BG34" s="239" t="str">
        <f t="shared" ca="1" si="22"/>
        <v/>
      </c>
      <c r="BI34" s="28" t="str">
        <f t="shared" ca="1" si="23"/>
        <v/>
      </c>
    </row>
    <row r="35" spans="1:61" s="228" customFormat="1" ht="14.25" customHeight="1" x14ac:dyDescent="0.25">
      <c r="A35" s="75" t="str">
        <f t="shared" ca="1" si="6"/>
        <v/>
      </c>
      <c r="B35" s="240"/>
      <c r="C35" s="240" t="s">
        <v>36</v>
      </c>
      <c r="D35" s="240" t="s">
        <v>36</v>
      </c>
      <c r="E35" s="228" t="s">
        <v>104</v>
      </c>
      <c r="L35" s="241">
        <v>731</v>
      </c>
      <c r="M35" s="192" t="str">
        <f t="shared" si="0"/>
        <v/>
      </c>
      <c r="N35" s="242"/>
      <c r="O35" s="242"/>
      <c r="Y35" s="229"/>
      <c r="Z35" s="230"/>
      <c r="AB35" s="231"/>
      <c r="AC35" s="232"/>
      <c r="AD35" s="230">
        <f t="shared" si="7"/>
        <v>-1</v>
      </c>
      <c r="AE35" s="228">
        <f t="shared" si="7"/>
        <v>-1</v>
      </c>
      <c r="AF35" s="228">
        <f t="shared" si="7"/>
        <v>-1</v>
      </c>
      <c r="AG35" s="230"/>
      <c r="AJ35" s="230"/>
      <c r="AM35" s="229">
        <f t="shared" si="8"/>
        <v>3</v>
      </c>
      <c r="AN35" s="228" t="str">
        <f>IF($AM36&gt;$AM35, IFERROR(MATCH($AM35, $AM36:$AM$156, 0)-1, ROW($AN$156)-ROW()), "")</f>
        <v/>
      </c>
      <c r="AO35" s="230" t="str">
        <f t="shared" ca="1" si="9"/>
        <v/>
      </c>
      <c r="AP35" s="228" t="str">
        <f t="shared" ca="1" si="10"/>
        <v/>
      </c>
      <c r="AQ35" s="233" t="str">
        <f t="shared" ca="1" si="11"/>
        <v/>
      </c>
      <c r="AR35" s="228" t="str">
        <f t="shared" ca="1" si="12"/>
        <v/>
      </c>
      <c r="AS35" s="80" t="str">
        <f t="shared" si="2"/>
        <v/>
      </c>
      <c r="AT35" s="30" t="str">
        <f t="shared" si="3"/>
        <v/>
      </c>
      <c r="AU35" s="82" t="str">
        <f t="shared" si="13"/>
        <v/>
      </c>
      <c r="AV35" s="30" t="str">
        <f t="shared" si="14"/>
        <v/>
      </c>
      <c r="AW35" s="233" t="str">
        <f t="shared" ca="1" si="15"/>
        <v/>
      </c>
      <c r="AX35" s="228" t="str">
        <f t="shared" ca="1" si="16"/>
        <v/>
      </c>
      <c r="AY35" s="233" t="str">
        <f t="shared" si="17"/>
        <v/>
      </c>
      <c r="AZ35" s="228" t="str">
        <f t="shared" si="18"/>
        <v/>
      </c>
      <c r="BA35" s="234" t="str">
        <f t="shared" si="19"/>
        <v/>
      </c>
      <c r="BB35" s="228" t="str">
        <f t="shared" si="20"/>
        <v/>
      </c>
      <c r="BC35" s="235"/>
      <c r="BD35" s="236" t="str">
        <f t="shared" ca="1" si="21"/>
        <v/>
      </c>
      <c r="BE35" s="237" t="str">
        <f t="shared" ca="1" si="4"/>
        <v/>
      </c>
      <c r="BF35" s="238" t="str">
        <f t="shared" ca="1" si="5"/>
        <v/>
      </c>
      <c r="BG35" s="239" t="str">
        <f t="shared" ca="1" si="22"/>
        <v/>
      </c>
      <c r="BI35" s="28" t="str">
        <f t="shared" ca="1" si="23"/>
        <v/>
      </c>
    </row>
    <row r="36" spans="1:61" s="228" customFormat="1" ht="14.25" customHeight="1" x14ac:dyDescent="0.25">
      <c r="A36" s="75" t="str">
        <f t="shared" ca="1" si="6"/>
        <v/>
      </c>
      <c r="B36" s="240"/>
      <c r="C36" s="240" t="s">
        <v>36</v>
      </c>
      <c r="D36" s="240" t="s">
        <v>36</v>
      </c>
      <c r="E36" s="240" t="s">
        <v>105</v>
      </c>
      <c r="F36" s="240"/>
      <c r="G36" s="240"/>
      <c r="H36" s="240"/>
      <c r="I36" s="240"/>
      <c r="J36" s="240"/>
      <c r="L36" s="241">
        <v>732</v>
      </c>
      <c r="M36" s="192" t="str">
        <f t="shared" si="0"/>
        <v/>
      </c>
      <c r="N36" s="242"/>
      <c r="O36" s="242"/>
      <c r="Y36" s="229"/>
      <c r="Z36" s="230"/>
      <c r="AB36" s="231"/>
      <c r="AC36" s="232"/>
      <c r="AD36" s="230">
        <f t="shared" ref="AD36:AF67" si="30">IF(AD$3, 0, -1)</f>
        <v>-1</v>
      </c>
      <c r="AE36" s="228">
        <f t="shared" si="30"/>
        <v>-1</v>
      </c>
      <c r="AF36" s="228">
        <f t="shared" si="30"/>
        <v>-1</v>
      </c>
      <c r="AG36" s="230"/>
      <c r="AJ36" s="230"/>
      <c r="AM36" s="229">
        <f t="shared" si="8"/>
        <v>3</v>
      </c>
      <c r="AN36" s="228" t="str">
        <f>IF($AM37&gt;$AM36, IFERROR(MATCH($AM36, $AM37:$AM$156, 0)-1, ROW($AN$156)-ROW()), "")</f>
        <v/>
      </c>
      <c r="AO36" s="230" t="str">
        <f t="shared" ca="1" si="9"/>
        <v/>
      </c>
      <c r="AP36" s="228" t="str">
        <f t="shared" ca="1" si="10"/>
        <v/>
      </c>
      <c r="AQ36" s="233" t="str">
        <f t="shared" ca="1" si="11"/>
        <v/>
      </c>
      <c r="AR36" s="228" t="str">
        <f t="shared" ca="1" si="12"/>
        <v/>
      </c>
      <c r="AS36" s="80" t="str">
        <f t="shared" si="2"/>
        <v/>
      </c>
      <c r="AT36" s="30" t="str">
        <f t="shared" si="3"/>
        <v/>
      </c>
      <c r="AU36" s="82" t="str">
        <f t="shared" si="13"/>
        <v/>
      </c>
      <c r="AV36" s="30" t="str">
        <f t="shared" si="14"/>
        <v/>
      </c>
      <c r="AW36" s="233" t="str">
        <f t="shared" ca="1" si="15"/>
        <v/>
      </c>
      <c r="AX36" s="228" t="str">
        <f t="shared" ca="1" si="16"/>
        <v/>
      </c>
      <c r="AY36" s="233" t="str">
        <f t="shared" si="17"/>
        <v/>
      </c>
      <c r="AZ36" s="228" t="str">
        <f t="shared" si="18"/>
        <v/>
      </c>
      <c r="BA36" s="234" t="str">
        <f t="shared" si="19"/>
        <v/>
      </c>
      <c r="BB36" s="228" t="str">
        <f t="shared" si="20"/>
        <v/>
      </c>
      <c r="BC36" s="235"/>
      <c r="BD36" s="236" t="str">
        <f t="shared" ca="1" si="21"/>
        <v/>
      </c>
      <c r="BE36" s="237" t="str">
        <f t="shared" ca="1" si="4"/>
        <v/>
      </c>
      <c r="BF36" s="238" t="str">
        <f t="shared" ca="1" si="5"/>
        <v/>
      </c>
      <c r="BG36" s="239" t="str">
        <f t="shared" ca="1" si="22"/>
        <v/>
      </c>
      <c r="BI36" s="28" t="str">
        <f t="shared" ca="1" si="23"/>
        <v/>
      </c>
    </row>
    <row r="37" spans="1:61" s="228" customFormat="1" ht="14.25" customHeight="1" x14ac:dyDescent="0.25">
      <c r="A37" s="75" t="str">
        <f t="shared" ca="1" si="6"/>
        <v/>
      </c>
      <c r="B37" s="240"/>
      <c r="C37" s="240" t="s">
        <v>36</v>
      </c>
      <c r="D37" s="240" t="s">
        <v>36</v>
      </c>
      <c r="E37" s="240" t="s">
        <v>106</v>
      </c>
      <c r="F37" s="240"/>
      <c r="G37" s="240"/>
      <c r="H37" s="240"/>
      <c r="I37" s="240"/>
      <c r="J37" s="240"/>
      <c r="L37" s="241">
        <v>733</v>
      </c>
      <c r="M37" s="192">
        <f t="shared" ref="M37:M68" si="31">IF(_xlfn.CONCAT(N37:O37)&lt;&gt;"", SUM(N37:O37), "")</f>
        <v>0</v>
      </c>
      <c r="N37" s="242">
        <f>SUM(N38:N40,N50,N57:N58,N72:N73)</f>
        <v>0</v>
      </c>
      <c r="O37" s="242">
        <f>SUM(O38:O40,O50,O57:O58,O72:O73)</f>
        <v>0</v>
      </c>
      <c r="Y37" s="229"/>
      <c r="Z37" s="230"/>
      <c r="AB37" s="231"/>
      <c r="AC37" s="232"/>
      <c r="AD37" s="230">
        <f t="shared" si="30"/>
        <v>-1</v>
      </c>
      <c r="AE37" s="228">
        <f t="shared" si="30"/>
        <v>-1</v>
      </c>
      <c r="AF37" s="228">
        <f t="shared" si="30"/>
        <v>-1</v>
      </c>
      <c r="AG37" s="230"/>
      <c r="AJ37" s="230"/>
      <c r="AM37" s="229">
        <f t="shared" si="8"/>
        <v>3</v>
      </c>
      <c r="AN37" s="228">
        <f>IF($AM38&gt;$AM37, IFERROR(MATCH($AM37, $AM38:$AM$156, 0)-1, ROW($AN$156)-ROW()), "")</f>
        <v>36</v>
      </c>
      <c r="AO37" s="230" t="str">
        <f t="shared" ca="1" si="9"/>
        <v/>
      </c>
      <c r="AP37" s="228" t="str">
        <f t="shared" ca="1" si="10"/>
        <v/>
      </c>
      <c r="AQ37" s="233" t="str">
        <f t="shared" ca="1" si="11"/>
        <v/>
      </c>
      <c r="AR37" s="228" t="str">
        <f t="shared" ca="1" si="12"/>
        <v/>
      </c>
      <c r="AS37" s="80" t="str">
        <f t="shared" ref="AS37:AS68" si="32">IF(AE37&lt;&gt;-1, IF(ISTEXT(N37), IFERROR(IF(SEARCH(".", N37)&lt;&gt;0, "| Veld '"&amp;AS$4&amp;ROW()&amp;"': "&amp;Fout_punt), "| Veld '"&amp;AS$4&amp;ROW()&amp;"': "&amp;Fout_geen_getal), IF(N37&lt;&gt;AQ37, "| Veld '"&amp;AS$4&amp;ROW()&amp;"': "&amp;Fout_som&amp;TEXT(AQ37,"#.##0,00 €")&amp;"  ", IF($AA37&lt;&gt;0, IF(N37&gt;0, "| Veld '"&amp;AS$4&amp;ROW()&amp;"': "&amp;Fout_positief, ""), IF($Z37&lt;&gt;1, IF(N37&lt;0, "| Veld '"&amp;AS$4&amp;ROW()&amp;"': "&amp;Fout_negatief, ""), "")))), "")</f>
        <v/>
      </c>
      <c r="AT37" s="30" t="str">
        <f t="shared" ref="AT37:AT68" si="33">IF(AF37&lt;&gt;-1, IF(ISTEXT(O37), IFERROR(IF(SEARCH(".", O37)&lt;&gt;0, "| Veld '"&amp;AT$4&amp;ROW()&amp;"': "&amp;Fout_punt), "| Veld '"&amp;AT$4&amp;ROW()&amp;"': "&amp;Fout_geen_getal), IF(O37&lt;&gt;AR37, "| Veld '"&amp;AT$4&amp;ROW()&amp;"': "&amp;Fout_som&amp;TEXT(AR37,"#.##0,00 €")&amp;"  ", IF($AA37&lt;&gt;0, IF(O37&gt;0, "| Veld '"&amp;AT$4&amp;ROW()&amp;"': "&amp;Fout_positief, ""), IF($Z37&lt;&gt;1, IF(O37&lt;0, "| Veld '"&amp;AT$4&amp;ROW()&amp;"': "&amp;Fout_negatief, ""), "")))), "")</f>
        <v/>
      </c>
      <c r="AU37" s="82" t="str">
        <f t="shared" si="13"/>
        <v/>
      </c>
      <c r="AV37" s="30" t="str">
        <f t="shared" si="14"/>
        <v/>
      </c>
      <c r="AW37" s="233" t="str">
        <f t="shared" ca="1" si="15"/>
        <v/>
      </c>
      <c r="AX37" s="228" t="str">
        <f t="shared" ca="1" si="16"/>
        <v/>
      </c>
      <c r="AY37" s="233" t="str">
        <f t="shared" si="17"/>
        <v/>
      </c>
      <c r="AZ37" s="228" t="str">
        <f t="shared" si="18"/>
        <v/>
      </c>
      <c r="BA37" s="234" t="str">
        <f t="shared" si="19"/>
        <v/>
      </c>
      <c r="BB37" s="228" t="str">
        <f t="shared" si="20"/>
        <v/>
      </c>
      <c r="BC37" s="235"/>
      <c r="BD37" s="236" t="str">
        <f t="shared" ca="1" si="21"/>
        <v/>
      </c>
      <c r="BE37" s="237" t="str">
        <f t="shared" ref="BE37:BE68" ca="1" si="34">IF($AN37&lt;&gt;"", IF(SUMIF(OFFSET($AM37, 1, 0, $AN37), "&gt;"&amp;$AM37, OFFSET(AU37, 1, 0, $AN37))&lt;&gt;0, IFERROR( "| Veld '"&amp;BE$4&amp;ROW()&amp;"': "&amp;Waarschuwing_1&amp;_xlfn.TEXTJOIN(" &amp; ", TRUE, OFFSET(AU37,1,0,$AN37))&amp;" in kolom '"&amp;BE$4&amp;"'"&amp;Waarschuwing_2, "| Veld '"&amp;BE$4&amp;ROW()&amp;"': "&amp;Waarschuwing_legacy), ""), "")</f>
        <v/>
      </c>
      <c r="BF37" s="238" t="str">
        <f t="shared" ref="BF37:BF68" ca="1" si="35">IF($AN37&lt;&gt;"", IF(SUMIF(OFFSET($AM37, 1, 0, $AN37), "&gt;"&amp;$AM37, OFFSET(AV37, 1, 0, $AN37))&lt;&gt;0, IFERROR( "| Veld '"&amp;BF$4&amp;ROW()&amp;"': "&amp;Waarschuwing_1&amp;_xlfn.TEXTJOIN(" &amp; ", TRUE, OFFSET(AV37,1,0,$AN37))&amp;" in kolom '"&amp;BF$4&amp;"'"&amp;Waarschuwing_2, "| Veld '"&amp;BF$4&amp;ROW()&amp;"': "&amp;Waarschuwing_legacy), ""), "")</f>
        <v/>
      </c>
      <c r="BG37" s="239" t="str">
        <f t="shared" ca="1" si="22"/>
        <v/>
      </c>
      <c r="BI37" s="28" t="str">
        <f t="shared" ca="1" si="23"/>
        <v/>
      </c>
    </row>
    <row r="38" spans="1:61" s="228" customFormat="1" ht="14.25" customHeight="1" x14ac:dyDescent="0.25">
      <c r="A38" s="75" t="str">
        <f t="shared" ca="1" si="6"/>
        <v/>
      </c>
      <c r="B38" s="240"/>
      <c r="C38" s="228" t="s">
        <v>36</v>
      </c>
      <c r="D38" s="228" t="s">
        <v>36</v>
      </c>
      <c r="E38" s="228" t="s">
        <v>36</v>
      </c>
      <c r="F38" s="228" t="s">
        <v>107</v>
      </c>
      <c r="L38" s="241">
        <v>7330</v>
      </c>
      <c r="M38" s="192" t="str">
        <f t="shared" si="31"/>
        <v/>
      </c>
      <c r="N38" s="242"/>
      <c r="O38" s="242"/>
      <c r="Y38" s="229"/>
      <c r="Z38" s="230"/>
      <c r="AB38" s="231"/>
      <c r="AC38" s="232"/>
      <c r="AD38" s="230">
        <f t="shared" si="30"/>
        <v>-1</v>
      </c>
      <c r="AE38" s="228">
        <f t="shared" si="30"/>
        <v>-1</v>
      </c>
      <c r="AF38" s="228">
        <f t="shared" si="30"/>
        <v>-1</v>
      </c>
      <c r="AG38" s="230"/>
      <c r="AJ38" s="230"/>
      <c r="AM38" s="229">
        <f t="shared" si="8"/>
        <v>4</v>
      </c>
      <c r="AN38" s="228" t="str">
        <f>IF($AM39&gt;$AM38, IFERROR(MATCH($AM38, $AM39:$AM$156, 0)-1, ROW($AN$156)-ROW()), "")</f>
        <v/>
      </c>
      <c r="AO38" s="230" t="str">
        <f t="shared" ca="1" si="9"/>
        <v/>
      </c>
      <c r="AP38" s="228" t="str">
        <f t="shared" ca="1" si="10"/>
        <v/>
      </c>
      <c r="AQ38" s="233" t="str">
        <f t="shared" ca="1" si="11"/>
        <v/>
      </c>
      <c r="AR38" s="228" t="str">
        <f t="shared" ca="1" si="12"/>
        <v/>
      </c>
      <c r="AS38" s="80" t="str">
        <f t="shared" si="32"/>
        <v/>
      </c>
      <c r="AT38" s="30" t="str">
        <f t="shared" si="33"/>
        <v/>
      </c>
      <c r="AU38" s="82" t="str">
        <f t="shared" si="13"/>
        <v/>
      </c>
      <c r="AV38" s="30" t="str">
        <f t="shared" si="14"/>
        <v/>
      </c>
      <c r="AW38" s="233" t="str">
        <f t="shared" ca="1" si="15"/>
        <v/>
      </c>
      <c r="AX38" s="228" t="str">
        <f t="shared" ca="1" si="16"/>
        <v/>
      </c>
      <c r="AY38" s="233" t="str">
        <f t="shared" si="17"/>
        <v/>
      </c>
      <c r="AZ38" s="228" t="str">
        <f t="shared" si="18"/>
        <v/>
      </c>
      <c r="BA38" s="234" t="str">
        <f t="shared" si="19"/>
        <v/>
      </c>
      <c r="BB38" s="228" t="str">
        <f t="shared" si="20"/>
        <v/>
      </c>
      <c r="BC38" s="235"/>
      <c r="BD38" s="236" t="str">
        <f t="shared" ca="1" si="21"/>
        <v/>
      </c>
      <c r="BE38" s="237" t="str">
        <f t="shared" ca="1" si="34"/>
        <v/>
      </c>
      <c r="BF38" s="238" t="str">
        <f t="shared" ca="1" si="35"/>
        <v/>
      </c>
      <c r="BG38" s="239" t="str">
        <f t="shared" ca="1" si="22"/>
        <v/>
      </c>
      <c r="BI38" s="28" t="str">
        <f t="shared" ca="1" si="23"/>
        <v/>
      </c>
    </row>
    <row r="39" spans="1:61" s="228" customFormat="1" ht="14.25" customHeight="1" x14ac:dyDescent="0.25">
      <c r="A39" s="75" t="str">
        <f t="shared" ca="1" si="6"/>
        <v/>
      </c>
      <c r="B39" s="240"/>
      <c r="C39" s="240" t="s">
        <v>36</v>
      </c>
      <c r="D39" s="228" t="s">
        <v>36</v>
      </c>
      <c r="E39" s="228" t="s">
        <v>36</v>
      </c>
      <c r="F39" s="228" t="s">
        <v>108</v>
      </c>
      <c r="L39" s="241">
        <v>7331</v>
      </c>
      <c r="M39" s="192" t="str">
        <f t="shared" si="31"/>
        <v/>
      </c>
      <c r="N39" s="242"/>
      <c r="O39" s="242"/>
      <c r="Y39" s="229"/>
      <c r="Z39" s="230"/>
      <c r="AB39" s="231"/>
      <c r="AC39" s="232"/>
      <c r="AD39" s="230">
        <f t="shared" si="30"/>
        <v>-1</v>
      </c>
      <c r="AE39" s="228">
        <f t="shared" si="30"/>
        <v>-1</v>
      </c>
      <c r="AF39" s="228">
        <f t="shared" si="30"/>
        <v>-1</v>
      </c>
      <c r="AG39" s="230"/>
      <c r="AJ39" s="230"/>
      <c r="AM39" s="229">
        <f t="shared" si="8"/>
        <v>4</v>
      </c>
      <c r="AN39" s="228" t="str">
        <f>IF($AM40&gt;$AM39, IFERROR(MATCH($AM39, $AM40:$AM$156, 0)-1, ROW($AN$156)-ROW()), "")</f>
        <v/>
      </c>
      <c r="AO39" s="230" t="str">
        <f t="shared" ca="1" si="9"/>
        <v/>
      </c>
      <c r="AP39" s="228" t="str">
        <f t="shared" ca="1" si="10"/>
        <v/>
      </c>
      <c r="AQ39" s="233" t="str">
        <f t="shared" ca="1" si="11"/>
        <v/>
      </c>
      <c r="AR39" s="228" t="str">
        <f t="shared" ca="1" si="12"/>
        <v/>
      </c>
      <c r="AS39" s="80" t="str">
        <f t="shared" si="32"/>
        <v/>
      </c>
      <c r="AT39" s="30" t="str">
        <f t="shared" si="33"/>
        <v/>
      </c>
      <c r="AU39" s="82" t="str">
        <f t="shared" si="13"/>
        <v/>
      </c>
      <c r="AV39" s="30" t="str">
        <f t="shared" si="14"/>
        <v/>
      </c>
      <c r="AW39" s="233" t="str">
        <f t="shared" ca="1" si="15"/>
        <v/>
      </c>
      <c r="AX39" s="228" t="str">
        <f t="shared" ca="1" si="16"/>
        <v/>
      </c>
      <c r="AY39" s="233" t="str">
        <f t="shared" si="17"/>
        <v/>
      </c>
      <c r="AZ39" s="228" t="str">
        <f t="shared" si="18"/>
        <v/>
      </c>
      <c r="BA39" s="234" t="str">
        <f t="shared" si="19"/>
        <v/>
      </c>
      <c r="BB39" s="228" t="str">
        <f t="shared" si="20"/>
        <v/>
      </c>
      <c r="BC39" s="235"/>
      <c r="BD39" s="236" t="str">
        <f t="shared" ca="1" si="21"/>
        <v/>
      </c>
      <c r="BE39" s="237" t="str">
        <f t="shared" ca="1" si="34"/>
        <v/>
      </c>
      <c r="BF39" s="238" t="str">
        <f t="shared" ca="1" si="35"/>
        <v/>
      </c>
      <c r="BG39" s="239" t="str">
        <f t="shared" ca="1" si="22"/>
        <v/>
      </c>
      <c r="BI39" s="28" t="str">
        <f t="shared" ca="1" si="23"/>
        <v/>
      </c>
    </row>
    <row r="40" spans="1:61" s="228" customFormat="1" ht="14.25" customHeight="1" x14ac:dyDescent="0.25">
      <c r="A40" s="75" t="str">
        <f t="shared" ca="1" si="6"/>
        <v/>
      </c>
      <c r="B40" s="240"/>
      <c r="C40" s="240" t="s">
        <v>36</v>
      </c>
      <c r="D40" s="240" t="s">
        <v>36</v>
      </c>
      <c r="E40" s="240" t="s">
        <v>36</v>
      </c>
      <c r="F40" s="240" t="s">
        <v>109</v>
      </c>
      <c r="G40" s="240"/>
      <c r="H40" s="240"/>
      <c r="I40" s="240"/>
      <c r="J40" s="240"/>
      <c r="L40" s="241">
        <v>7332</v>
      </c>
      <c r="M40" s="192">
        <f t="shared" si="31"/>
        <v>0</v>
      </c>
      <c r="N40" s="242">
        <f>SUM(N41:N49)</f>
        <v>0</v>
      </c>
      <c r="O40" s="242">
        <f>SUM(O41:O49)</f>
        <v>0</v>
      </c>
      <c r="Y40" s="229"/>
      <c r="Z40" s="230"/>
      <c r="AB40" s="231"/>
      <c r="AC40" s="232"/>
      <c r="AD40" s="230">
        <f t="shared" si="30"/>
        <v>-1</v>
      </c>
      <c r="AE40" s="228">
        <f t="shared" si="30"/>
        <v>-1</v>
      </c>
      <c r="AF40" s="228">
        <f t="shared" si="30"/>
        <v>-1</v>
      </c>
      <c r="AG40" s="230"/>
      <c r="AJ40" s="230"/>
      <c r="AM40" s="229">
        <f t="shared" si="8"/>
        <v>4</v>
      </c>
      <c r="AN40" s="228">
        <f>IF($AM41&gt;$AM40, IFERROR(MATCH($AM40, $AM41:$AM$156, 0)-1, ROW($AN$156)-ROW()), "")</f>
        <v>9</v>
      </c>
      <c r="AO40" s="230" t="str">
        <f t="shared" ca="1" si="9"/>
        <v/>
      </c>
      <c r="AP40" s="228" t="str">
        <f t="shared" ca="1" si="10"/>
        <v/>
      </c>
      <c r="AQ40" s="233" t="str">
        <f t="shared" ca="1" si="11"/>
        <v/>
      </c>
      <c r="AR40" s="228" t="str">
        <f t="shared" ca="1" si="12"/>
        <v/>
      </c>
      <c r="AS40" s="80" t="str">
        <f t="shared" si="32"/>
        <v/>
      </c>
      <c r="AT40" s="30" t="str">
        <f t="shared" si="33"/>
        <v/>
      </c>
      <c r="AU40" s="82" t="str">
        <f t="shared" si="13"/>
        <v/>
      </c>
      <c r="AV40" s="30" t="str">
        <f t="shared" si="14"/>
        <v/>
      </c>
      <c r="AW40" s="233" t="str">
        <f t="shared" ca="1" si="15"/>
        <v/>
      </c>
      <c r="AX40" s="228" t="str">
        <f t="shared" ca="1" si="16"/>
        <v/>
      </c>
      <c r="AY40" s="233" t="str">
        <f t="shared" si="17"/>
        <v/>
      </c>
      <c r="AZ40" s="228" t="str">
        <f t="shared" si="18"/>
        <v/>
      </c>
      <c r="BA40" s="234" t="str">
        <f t="shared" si="19"/>
        <v/>
      </c>
      <c r="BB40" s="228" t="str">
        <f t="shared" si="20"/>
        <v/>
      </c>
      <c r="BC40" s="235"/>
      <c r="BD40" s="236" t="str">
        <f t="shared" ca="1" si="21"/>
        <v/>
      </c>
      <c r="BE40" s="237" t="str">
        <f t="shared" ca="1" si="34"/>
        <v/>
      </c>
      <c r="BF40" s="238" t="str">
        <f t="shared" ca="1" si="35"/>
        <v/>
      </c>
      <c r="BG40" s="239" t="str">
        <f t="shared" ca="1" si="22"/>
        <v/>
      </c>
      <c r="BI40" s="28" t="str">
        <f t="shared" ca="1" si="23"/>
        <v/>
      </c>
    </row>
    <row r="41" spans="1:61" s="228" customFormat="1" ht="14.25" customHeight="1" x14ac:dyDescent="0.25">
      <c r="A41" s="75" t="str">
        <f t="shared" ca="1" si="6"/>
        <v/>
      </c>
      <c r="B41" s="240"/>
      <c r="C41" s="240" t="s">
        <v>36</v>
      </c>
      <c r="D41" s="240" t="s">
        <v>36</v>
      </c>
      <c r="E41" s="240" t="s">
        <v>36</v>
      </c>
      <c r="F41" s="240" t="s">
        <v>36</v>
      </c>
      <c r="G41" s="240" t="s">
        <v>606</v>
      </c>
      <c r="H41" s="240"/>
      <c r="I41" s="240"/>
      <c r="J41" s="240"/>
      <c r="L41" s="241"/>
      <c r="M41" s="192" t="str">
        <f t="shared" si="31"/>
        <v/>
      </c>
      <c r="N41" s="242"/>
      <c r="O41" s="242"/>
      <c r="Y41" s="229"/>
      <c r="Z41" s="230"/>
      <c r="AB41" s="231"/>
      <c r="AC41" s="232"/>
      <c r="AD41" s="230">
        <f t="shared" si="30"/>
        <v>-1</v>
      </c>
      <c r="AE41" s="228">
        <f>IF(AE$3, IF(N41&lt;&gt;0, 0, 1), -1)</f>
        <v>-1</v>
      </c>
      <c r="AF41" s="228">
        <f t="shared" si="30"/>
        <v>-1</v>
      </c>
      <c r="AG41" s="230"/>
      <c r="AJ41" s="230"/>
      <c r="AM41" s="229">
        <f t="shared" si="8"/>
        <v>5</v>
      </c>
      <c r="AN41" s="228" t="str">
        <f>IF($AM42&gt;$AM41, IFERROR(MATCH($AM41, $AM42:$AM$156, 0)-1, ROW($AN$156)-ROW()), "")</f>
        <v/>
      </c>
      <c r="AO41" s="230" t="str">
        <f t="shared" ca="1" si="9"/>
        <v/>
      </c>
      <c r="AP41" s="228" t="str">
        <f t="shared" ca="1" si="10"/>
        <v/>
      </c>
      <c r="AQ41" s="233" t="str">
        <f t="shared" ca="1" si="11"/>
        <v/>
      </c>
      <c r="AR41" s="228" t="str">
        <f t="shared" ca="1" si="12"/>
        <v/>
      </c>
      <c r="AS41" s="80" t="str">
        <f t="shared" si="32"/>
        <v/>
      </c>
      <c r="AT41" s="30" t="str">
        <f t="shared" si="33"/>
        <v/>
      </c>
      <c r="AU41" s="82" t="str">
        <f t="shared" si="13"/>
        <v/>
      </c>
      <c r="AV41" s="30" t="str">
        <f t="shared" si="14"/>
        <v/>
      </c>
      <c r="AW41" s="233" t="str">
        <f t="shared" ca="1" si="15"/>
        <v/>
      </c>
      <c r="AX41" s="228" t="str">
        <f t="shared" ca="1" si="16"/>
        <v/>
      </c>
      <c r="AY41" s="233" t="str">
        <f t="shared" si="17"/>
        <v/>
      </c>
      <c r="AZ41" s="228" t="str">
        <f t="shared" si="18"/>
        <v/>
      </c>
      <c r="BA41" s="234" t="str">
        <f t="shared" si="19"/>
        <v/>
      </c>
      <c r="BB41" s="228" t="str">
        <f t="shared" si="20"/>
        <v/>
      </c>
      <c r="BC41" s="235"/>
      <c r="BD41" s="236" t="str">
        <f t="shared" ca="1" si="21"/>
        <v/>
      </c>
      <c r="BE41" s="237" t="str">
        <f t="shared" ca="1" si="34"/>
        <v/>
      </c>
      <c r="BF41" s="238" t="str">
        <f t="shared" ca="1" si="35"/>
        <v/>
      </c>
      <c r="BG41" s="239" t="str">
        <f t="shared" ca="1" si="22"/>
        <v/>
      </c>
      <c r="BI41" s="28" t="str">
        <f t="shared" ca="1" si="23"/>
        <v/>
      </c>
    </row>
    <row r="42" spans="1:61" s="228" customFormat="1" ht="14.25" customHeight="1" x14ac:dyDescent="0.25">
      <c r="A42" s="75" t="str">
        <f t="shared" ca="1" si="6"/>
        <v/>
      </c>
      <c r="B42" s="240"/>
      <c r="C42" s="240" t="s">
        <v>36</v>
      </c>
      <c r="D42" s="240" t="s">
        <v>36</v>
      </c>
      <c r="E42" s="240" t="s">
        <v>36</v>
      </c>
      <c r="F42" s="240" t="s">
        <v>36</v>
      </c>
      <c r="G42" s="240" t="s">
        <v>161</v>
      </c>
      <c r="H42" s="240"/>
      <c r="I42" s="240"/>
      <c r="J42" s="240"/>
      <c r="L42" s="241"/>
      <c r="M42" s="192" t="str">
        <f t="shared" si="31"/>
        <v/>
      </c>
      <c r="N42" s="242"/>
      <c r="O42" s="242"/>
      <c r="Y42" s="229"/>
      <c r="Z42" s="230"/>
      <c r="AB42" s="231"/>
      <c r="AC42" s="232"/>
      <c r="AD42" s="230">
        <f t="shared" si="30"/>
        <v>-1</v>
      </c>
      <c r="AE42" s="228">
        <f t="shared" si="30"/>
        <v>-1</v>
      </c>
      <c r="AF42" s="228">
        <f t="shared" si="30"/>
        <v>-1</v>
      </c>
      <c r="AG42" s="230"/>
      <c r="AJ42" s="230"/>
      <c r="AM42" s="229">
        <f t="shared" si="8"/>
        <v>5</v>
      </c>
      <c r="AN42" s="228" t="str">
        <f>IF($AM43&gt;$AM42, IFERROR(MATCH($AM42, $AM43:$AM$156, 0)-1, ROW($AN$156)-ROW()), "")</f>
        <v/>
      </c>
      <c r="AO42" s="230" t="str">
        <f t="shared" ca="1" si="9"/>
        <v/>
      </c>
      <c r="AP42" s="228" t="str">
        <f t="shared" ca="1" si="10"/>
        <v/>
      </c>
      <c r="AQ42" s="233" t="str">
        <f t="shared" ca="1" si="11"/>
        <v/>
      </c>
      <c r="AR42" s="228" t="str">
        <f t="shared" ca="1" si="12"/>
        <v/>
      </c>
      <c r="AS42" s="80" t="str">
        <f t="shared" si="32"/>
        <v/>
      </c>
      <c r="AT42" s="30" t="str">
        <f t="shared" si="33"/>
        <v/>
      </c>
      <c r="AU42" s="82" t="str">
        <f t="shared" si="13"/>
        <v/>
      </c>
      <c r="AV42" s="30" t="str">
        <f t="shared" si="14"/>
        <v/>
      </c>
      <c r="AW42" s="233" t="str">
        <f t="shared" ca="1" si="15"/>
        <v/>
      </c>
      <c r="AX42" s="228" t="str">
        <f t="shared" ca="1" si="16"/>
        <v/>
      </c>
      <c r="AY42" s="233" t="str">
        <f t="shared" si="17"/>
        <v/>
      </c>
      <c r="AZ42" s="228" t="str">
        <f t="shared" si="18"/>
        <v/>
      </c>
      <c r="BA42" s="234" t="str">
        <f t="shared" si="19"/>
        <v/>
      </c>
      <c r="BB42" s="228" t="str">
        <f t="shared" si="20"/>
        <v/>
      </c>
      <c r="BC42" s="235"/>
      <c r="BD42" s="236" t="str">
        <f t="shared" ca="1" si="21"/>
        <v/>
      </c>
      <c r="BE42" s="237" t="str">
        <f t="shared" ca="1" si="34"/>
        <v/>
      </c>
      <c r="BF42" s="238" t="str">
        <f t="shared" ca="1" si="35"/>
        <v/>
      </c>
      <c r="BG42" s="239" t="str">
        <f t="shared" ca="1" si="22"/>
        <v/>
      </c>
      <c r="BI42" s="28" t="str">
        <f t="shared" ca="1" si="23"/>
        <v/>
      </c>
    </row>
    <row r="43" spans="1:61" s="228" customFormat="1" ht="14.25" customHeight="1" x14ac:dyDescent="0.25">
      <c r="A43" s="75" t="str">
        <f t="shared" ca="1" si="6"/>
        <v/>
      </c>
      <c r="B43" s="240"/>
      <c r="C43" s="240"/>
      <c r="D43" s="240"/>
      <c r="E43" s="240"/>
      <c r="F43" s="240"/>
      <c r="G43" s="240" t="s">
        <v>162</v>
      </c>
      <c r="H43" s="240"/>
      <c r="I43" s="240"/>
      <c r="J43" s="240"/>
      <c r="L43" s="241"/>
      <c r="M43" s="192" t="str">
        <f t="shared" si="31"/>
        <v/>
      </c>
      <c r="N43" s="242"/>
      <c r="O43" s="242"/>
      <c r="Y43" s="229"/>
      <c r="Z43" s="230"/>
      <c r="AB43" s="231"/>
      <c r="AC43" s="232"/>
      <c r="AD43" s="230">
        <f t="shared" si="30"/>
        <v>-1</v>
      </c>
      <c r="AE43" s="228">
        <f t="shared" si="30"/>
        <v>-1</v>
      </c>
      <c r="AF43" s="228">
        <f t="shared" si="30"/>
        <v>-1</v>
      </c>
      <c r="AG43" s="230"/>
      <c r="AJ43" s="230"/>
      <c r="AM43" s="229">
        <f t="shared" si="8"/>
        <v>5</v>
      </c>
      <c r="AN43" s="228" t="str">
        <f>IF($AM44&gt;$AM43, IFERROR(MATCH($AM43, $AM44:$AM$156, 0)-1, ROW($AN$156)-ROW()), "")</f>
        <v/>
      </c>
      <c r="AO43" s="230" t="str">
        <f t="shared" ca="1" si="9"/>
        <v/>
      </c>
      <c r="AP43" s="228" t="str">
        <f t="shared" ca="1" si="10"/>
        <v/>
      </c>
      <c r="AQ43" s="233" t="str">
        <f t="shared" ca="1" si="11"/>
        <v/>
      </c>
      <c r="AR43" s="228" t="str">
        <f t="shared" ca="1" si="12"/>
        <v/>
      </c>
      <c r="AS43" s="80" t="str">
        <f t="shared" si="32"/>
        <v/>
      </c>
      <c r="AT43" s="30" t="str">
        <f t="shared" si="33"/>
        <v/>
      </c>
      <c r="AU43" s="82" t="str">
        <f t="shared" si="13"/>
        <v/>
      </c>
      <c r="AV43" s="30" t="str">
        <f t="shared" si="14"/>
        <v/>
      </c>
      <c r="AW43" s="233" t="str">
        <f t="shared" ca="1" si="15"/>
        <v/>
      </c>
      <c r="AX43" s="228" t="str">
        <f t="shared" ca="1" si="16"/>
        <v/>
      </c>
      <c r="AY43" s="233" t="str">
        <f t="shared" si="17"/>
        <v/>
      </c>
      <c r="AZ43" s="228" t="str">
        <f t="shared" si="18"/>
        <v/>
      </c>
      <c r="BA43" s="234" t="str">
        <f t="shared" si="19"/>
        <v/>
      </c>
      <c r="BB43" s="228" t="str">
        <f t="shared" si="20"/>
        <v/>
      </c>
      <c r="BC43" s="235"/>
      <c r="BD43" s="236" t="str">
        <f t="shared" ca="1" si="21"/>
        <v/>
      </c>
      <c r="BE43" s="237" t="str">
        <f t="shared" ca="1" si="34"/>
        <v/>
      </c>
      <c r="BF43" s="238" t="str">
        <f t="shared" ca="1" si="35"/>
        <v/>
      </c>
      <c r="BG43" s="239" t="str">
        <f t="shared" ca="1" si="22"/>
        <v/>
      </c>
      <c r="BI43" s="28" t="str">
        <f t="shared" ca="1" si="23"/>
        <v/>
      </c>
    </row>
    <row r="44" spans="1:61" s="228" customFormat="1" ht="14.25" customHeight="1" x14ac:dyDescent="0.25">
      <c r="A44" s="75" t="str">
        <f t="shared" ca="1" si="6"/>
        <v/>
      </c>
      <c r="B44" s="240"/>
      <c r="C44" s="240"/>
      <c r="D44" s="240"/>
      <c r="E44" s="240"/>
      <c r="F44" s="240"/>
      <c r="G44" s="240" t="s">
        <v>607</v>
      </c>
      <c r="H44" s="240"/>
      <c r="I44" s="240"/>
      <c r="J44" s="240"/>
      <c r="L44" s="241"/>
      <c r="M44" s="192" t="str">
        <f t="shared" si="31"/>
        <v/>
      </c>
      <c r="N44" s="242"/>
      <c r="O44" s="242"/>
      <c r="Y44" s="229"/>
      <c r="Z44" s="230"/>
      <c r="AB44" s="231"/>
      <c r="AC44" s="232"/>
      <c r="AD44" s="230">
        <f t="shared" si="30"/>
        <v>-1</v>
      </c>
      <c r="AE44" s="228">
        <f t="shared" si="30"/>
        <v>-1</v>
      </c>
      <c r="AF44" s="228">
        <f t="shared" si="30"/>
        <v>-1</v>
      </c>
      <c r="AG44" s="230"/>
      <c r="AJ44" s="230"/>
      <c r="AM44" s="229">
        <f t="shared" si="8"/>
        <v>5</v>
      </c>
      <c r="AN44" s="228" t="str">
        <f>IF($AM45&gt;$AM44, IFERROR(MATCH($AM44, $AM45:$AM$156, 0)-1, ROW($AN$156)-ROW()), "")</f>
        <v/>
      </c>
      <c r="AO44" s="230" t="str">
        <f t="shared" ca="1" si="9"/>
        <v/>
      </c>
      <c r="AP44" s="228" t="str">
        <f t="shared" ca="1" si="10"/>
        <v/>
      </c>
      <c r="AQ44" s="233" t="str">
        <f t="shared" ca="1" si="11"/>
        <v/>
      </c>
      <c r="AR44" s="228" t="str">
        <f t="shared" ca="1" si="12"/>
        <v/>
      </c>
      <c r="AS44" s="80" t="str">
        <f t="shared" si="32"/>
        <v/>
      </c>
      <c r="AT44" s="30" t="str">
        <f t="shared" si="33"/>
        <v/>
      </c>
      <c r="AU44" s="82" t="str">
        <f t="shared" si="13"/>
        <v/>
      </c>
      <c r="AV44" s="30" t="str">
        <f t="shared" si="14"/>
        <v/>
      </c>
      <c r="AW44" s="233" t="str">
        <f t="shared" ca="1" si="15"/>
        <v/>
      </c>
      <c r="AX44" s="228" t="str">
        <f t="shared" ca="1" si="16"/>
        <v/>
      </c>
      <c r="AY44" s="233" t="str">
        <f t="shared" si="17"/>
        <v/>
      </c>
      <c r="AZ44" s="228" t="str">
        <f t="shared" si="18"/>
        <v/>
      </c>
      <c r="BA44" s="234" t="str">
        <f t="shared" si="19"/>
        <v/>
      </c>
      <c r="BB44" s="228" t="str">
        <f t="shared" si="20"/>
        <v/>
      </c>
      <c r="BC44" s="235"/>
      <c r="BD44" s="236" t="str">
        <f t="shared" ca="1" si="21"/>
        <v/>
      </c>
      <c r="BE44" s="237" t="str">
        <f t="shared" ca="1" si="34"/>
        <v/>
      </c>
      <c r="BF44" s="238" t="str">
        <f t="shared" ca="1" si="35"/>
        <v/>
      </c>
      <c r="BG44" s="239" t="str">
        <f t="shared" ca="1" si="22"/>
        <v/>
      </c>
      <c r="BI44" s="28" t="str">
        <f t="shared" ca="1" si="23"/>
        <v/>
      </c>
    </row>
    <row r="45" spans="1:61" s="228" customFormat="1" ht="14.25" customHeight="1" x14ac:dyDescent="0.25">
      <c r="A45" s="75" t="str">
        <f t="shared" ca="1" si="6"/>
        <v/>
      </c>
      <c r="B45" s="240"/>
      <c r="C45" s="240"/>
      <c r="D45" s="240"/>
      <c r="E45" s="240"/>
      <c r="F45" s="240"/>
      <c r="G45" s="240" t="s">
        <v>163</v>
      </c>
      <c r="H45" s="240"/>
      <c r="I45" s="240"/>
      <c r="J45" s="240"/>
      <c r="L45" s="241"/>
      <c r="M45" s="192" t="str">
        <f t="shared" si="31"/>
        <v/>
      </c>
      <c r="N45" s="242"/>
      <c r="O45" s="242"/>
      <c r="Y45" s="229"/>
      <c r="Z45" s="230"/>
      <c r="AB45" s="231"/>
      <c r="AC45" s="232"/>
      <c r="AD45" s="230">
        <f t="shared" si="30"/>
        <v>-1</v>
      </c>
      <c r="AE45" s="228">
        <f t="shared" si="30"/>
        <v>-1</v>
      </c>
      <c r="AF45" s="228">
        <f t="shared" si="30"/>
        <v>-1</v>
      </c>
      <c r="AG45" s="230"/>
      <c r="AJ45" s="230"/>
      <c r="AM45" s="229">
        <f t="shared" si="8"/>
        <v>5</v>
      </c>
      <c r="AN45" s="228" t="str">
        <f>IF($AM46&gt;$AM45, IFERROR(MATCH($AM45, $AM46:$AM$156, 0)-1, ROW($AN$156)-ROW()), "")</f>
        <v/>
      </c>
      <c r="AO45" s="230" t="str">
        <f t="shared" ca="1" si="9"/>
        <v/>
      </c>
      <c r="AP45" s="228" t="str">
        <f t="shared" ca="1" si="10"/>
        <v/>
      </c>
      <c r="AQ45" s="233" t="str">
        <f t="shared" ca="1" si="11"/>
        <v/>
      </c>
      <c r="AR45" s="228" t="str">
        <f t="shared" ca="1" si="12"/>
        <v/>
      </c>
      <c r="AS45" s="80" t="str">
        <f t="shared" si="32"/>
        <v/>
      </c>
      <c r="AT45" s="30" t="str">
        <f t="shared" si="33"/>
        <v/>
      </c>
      <c r="AU45" s="82" t="str">
        <f t="shared" si="13"/>
        <v/>
      </c>
      <c r="AV45" s="30" t="str">
        <f t="shared" si="14"/>
        <v/>
      </c>
      <c r="AW45" s="233" t="str">
        <f t="shared" ca="1" si="15"/>
        <v/>
      </c>
      <c r="AX45" s="228" t="str">
        <f t="shared" ca="1" si="16"/>
        <v/>
      </c>
      <c r="AY45" s="233" t="str">
        <f t="shared" si="17"/>
        <v/>
      </c>
      <c r="AZ45" s="228" t="str">
        <f t="shared" si="18"/>
        <v/>
      </c>
      <c r="BA45" s="234" t="str">
        <f t="shared" si="19"/>
        <v/>
      </c>
      <c r="BB45" s="228" t="str">
        <f t="shared" si="20"/>
        <v/>
      </c>
      <c r="BC45" s="235"/>
      <c r="BD45" s="236" t="str">
        <f t="shared" ca="1" si="21"/>
        <v/>
      </c>
      <c r="BE45" s="237" t="str">
        <f t="shared" ca="1" si="34"/>
        <v/>
      </c>
      <c r="BF45" s="238" t="str">
        <f t="shared" ca="1" si="35"/>
        <v/>
      </c>
      <c r="BG45" s="239" t="str">
        <f t="shared" ca="1" si="22"/>
        <v/>
      </c>
      <c r="BI45" s="28" t="str">
        <f t="shared" ca="1" si="23"/>
        <v/>
      </c>
    </row>
    <row r="46" spans="1:61" s="228" customFormat="1" ht="14.25" customHeight="1" x14ac:dyDescent="0.25">
      <c r="A46" s="75" t="str">
        <f t="shared" ca="1" si="6"/>
        <v/>
      </c>
      <c r="B46" s="240"/>
      <c r="C46" s="240"/>
      <c r="D46" s="240"/>
      <c r="E46" s="240"/>
      <c r="F46" s="240"/>
      <c r="G46" s="240" t="s">
        <v>164</v>
      </c>
      <c r="H46" s="240"/>
      <c r="I46" s="240"/>
      <c r="J46" s="240"/>
      <c r="L46" s="241"/>
      <c r="M46" s="192" t="str">
        <f t="shared" si="31"/>
        <v/>
      </c>
      <c r="N46" s="242"/>
      <c r="O46" s="242"/>
      <c r="Y46" s="229"/>
      <c r="Z46" s="230"/>
      <c r="AB46" s="231"/>
      <c r="AC46" s="232"/>
      <c r="AD46" s="230">
        <f t="shared" si="30"/>
        <v>-1</v>
      </c>
      <c r="AE46" s="228">
        <f t="shared" si="30"/>
        <v>-1</v>
      </c>
      <c r="AF46" s="228">
        <f t="shared" si="30"/>
        <v>-1</v>
      </c>
      <c r="AG46" s="230"/>
      <c r="AJ46" s="230"/>
      <c r="AM46" s="229">
        <f t="shared" si="8"/>
        <v>5</v>
      </c>
      <c r="AN46" s="228" t="str">
        <f>IF($AM47&gt;$AM46, IFERROR(MATCH($AM46, $AM47:$AM$156, 0)-1, ROW($AN$156)-ROW()), "")</f>
        <v/>
      </c>
      <c r="AO46" s="230" t="str">
        <f t="shared" ca="1" si="9"/>
        <v/>
      </c>
      <c r="AP46" s="228" t="str">
        <f t="shared" ca="1" si="10"/>
        <v/>
      </c>
      <c r="AQ46" s="233" t="str">
        <f t="shared" ca="1" si="11"/>
        <v/>
      </c>
      <c r="AR46" s="228" t="str">
        <f t="shared" ca="1" si="12"/>
        <v/>
      </c>
      <c r="AS46" s="80" t="str">
        <f t="shared" si="32"/>
        <v/>
      </c>
      <c r="AT46" s="30" t="str">
        <f t="shared" si="33"/>
        <v/>
      </c>
      <c r="AU46" s="82" t="str">
        <f t="shared" si="13"/>
        <v/>
      </c>
      <c r="AV46" s="30" t="str">
        <f t="shared" si="14"/>
        <v/>
      </c>
      <c r="AW46" s="233" t="str">
        <f t="shared" ca="1" si="15"/>
        <v/>
      </c>
      <c r="AX46" s="228" t="str">
        <f t="shared" ca="1" si="16"/>
        <v/>
      </c>
      <c r="AY46" s="233" t="str">
        <f t="shared" si="17"/>
        <v/>
      </c>
      <c r="AZ46" s="228" t="str">
        <f t="shared" si="18"/>
        <v/>
      </c>
      <c r="BA46" s="234" t="str">
        <f t="shared" si="19"/>
        <v/>
      </c>
      <c r="BB46" s="228" t="str">
        <f t="shared" si="20"/>
        <v/>
      </c>
      <c r="BC46" s="235"/>
      <c r="BD46" s="236" t="str">
        <f t="shared" ca="1" si="21"/>
        <v/>
      </c>
      <c r="BE46" s="237" t="str">
        <f t="shared" ca="1" si="34"/>
        <v/>
      </c>
      <c r="BF46" s="238" t="str">
        <f t="shared" ca="1" si="35"/>
        <v/>
      </c>
      <c r="BG46" s="239" t="str">
        <f t="shared" ca="1" si="22"/>
        <v/>
      </c>
      <c r="BI46" s="28" t="str">
        <f t="shared" ca="1" si="23"/>
        <v/>
      </c>
    </row>
    <row r="47" spans="1:61" s="228" customFormat="1" ht="14.25" customHeight="1" x14ac:dyDescent="0.25">
      <c r="A47" s="75" t="str">
        <f t="shared" ca="1" si="6"/>
        <v/>
      </c>
      <c r="B47" s="240"/>
      <c r="C47" s="240"/>
      <c r="D47" s="240"/>
      <c r="E47" s="240"/>
      <c r="F47" s="240"/>
      <c r="G47" s="240" t="s">
        <v>165</v>
      </c>
      <c r="H47" s="240"/>
      <c r="I47" s="240"/>
      <c r="J47" s="240"/>
      <c r="L47" s="241"/>
      <c r="M47" s="192" t="str">
        <f t="shared" si="31"/>
        <v/>
      </c>
      <c r="N47" s="242"/>
      <c r="O47" s="242"/>
      <c r="Y47" s="229"/>
      <c r="Z47" s="230"/>
      <c r="AB47" s="231"/>
      <c r="AC47" s="232"/>
      <c r="AD47" s="230">
        <f t="shared" si="30"/>
        <v>-1</v>
      </c>
      <c r="AE47" s="228">
        <f t="shared" si="30"/>
        <v>-1</v>
      </c>
      <c r="AF47" s="228">
        <f t="shared" si="30"/>
        <v>-1</v>
      </c>
      <c r="AG47" s="230"/>
      <c r="AJ47" s="230"/>
      <c r="AM47" s="229">
        <f t="shared" si="8"/>
        <v>5</v>
      </c>
      <c r="AN47" s="228" t="str">
        <f>IF($AM48&gt;$AM47, IFERROR(MATCH($AM47, $AM48:$AM$156, 0)-1, ROW($AN$156)-ROW()), "")</f>
        <v/>
      </c>
      <c r="AO47" s="230" t="str">
        <f t="shared" ca="1" si="9"/>
        <v/>
      </c>
      <c r="AP47" s="228" t="str">
        <f t="shared" ca="1" si="10"/>
        <v/>
      </c>
      <c r="AQ47" s="233" t="str">
        <f t="shared" ca="1" si="11"/>
        <v/>
      </c>
      <c r="AR47" s="228" t="str">
        <f t="shared" ca="1" si="12"/>
        <v/>
      </c>
      <c r="AS47" s="80" t="str">
        <f t="shared" si="32"/>
        <v/>
      </c>
      <c r="AT47" s="30" t="str">
        <f t="shared" si="33"/>
        <v/>
      </c>
      <c r="AU47" s="82" t="str">
        <f t="shared" si="13"/>
        <v/>
      </c>
      <c r="AV47" s="30" t="str">
        <f t="shared" si="14"/>
        <v/>
      </c>
      <c r="AW47" s="233" t="str">
        <f t="shared" ca="1" si="15"/>
        <v/>
      </c>
      <c r="AX47" s="228" t="str">
        <f t="shared" ca="1" si="16"/>
        <v/>
      </c>
      <c r="AY47" s="233" t="str">
        <f t="shared" si="17"/>
        <v/>
      </c>
      <c r="AZ47" s="228" t="str">
        <f t="shared" si="18"/>
        <v/>
      </c>
      <c r="BA47" s="234" t="str">
        <f t="shared" si="19"/>
        <v/>
      </c>
      <c r="BB47" s="228" t="str">
        <f t="shared" si="20"/>
        <v/>
      </c>
      <c r="BC47" s="235"/>
      <c r="BD47" s="236" t="str">
        <f t="shared" ca="1" si="21"/>
        <v/>
      </c>
      <c r="BE47" s="237" t="str">
        <f t="shared" ca="1" si="34"/>
        <v/>
      </c>
      <c r="BF47" s="238" t="str">
        <f t="shared" ca="1" si="35"/>
        <v/>
      </c>
      <c r="BG47" s="239" t="str">
        <f t="shared" ca="1" si="22"/>
        <v/>
      </c>
      <c r="BI47" s="28" t="str">
        <f t="shared" ca="1" si="23"/>
        <v/>
      </c>
    </row>
    <row r="48" spans="1:61" s="228" customFormat="1" ht="14.25" customHeight="1" x14ac:dyDescent="0.25">
      <c r="A48" s="75" t="str">
        <f t="shared" ca="1" si="6"/>
        <v/>
      </c>
      <c r="B48" s="240"/>
      <c r="C48" s="240"/>
      <c r="D48" s="240"/>
      <c r="E48" s="240"/>
      <c r="F48" s="240"/>
      <c r="G48" s="240" t="s">
        <v>166</v>
      </c>
      <c r="H48" s="240"/>
      <c r="I48" s="240"/>
      <c r="J48" s="240"/>
      <c r="L48" s="241"/>
      <c r="M48" s="192" t="str">
        <f t="shared" si="31"/>
        <v/>
      </c>
      <c r="N48" s="242"/>
      <c r="O48" s="242"/>
      <c r="Y48" s="229"/>
      <c r="Z48" s="230"/>
      <c r="AB48" s="231"/>
      <c r="AC48" s="232"/>
      <c r="AD48" s="230">
        <f t="shared" si="30"/>
        <v>-1</v>
      </c>
      <c r="AE48" s="228">
        <f t="shared" si="30"/>
        <v>-1</v>
      </c>
      <c r="AF48" s="228">
        <f t="shared" si="30"/>
        <v>-1</v>
      </c>
      <c r="AG48" s="230"/>
      <c r="AJ48" s="230"/>
      <c r="AM48" s="229">
        <f t="shared" si="8"/>
        <v>5</v>
      </c>
      <c r="AN48" s="228" t="str">
        <f>IF($AM49&gt;$AM48, IFERROR(MATCH($AM48, $AM49:$AM$156, 0)-1, ROW($AN$156)-ROW()), "")</f>
        <v/>
      </c>
      <c r="AO48" s="230" t="str">
        <f t="shared" ca="1" si="9"/>
        <v/>
      </c>
      <c r="AP48" s="228" t="str">
        <f t="shared" ca="1" si="10"/>
        <v/>
      </c>
      <c r="AQ48" s="233" t="str">
        <f t="shared" ca="1" si="11"/>
        <v/>
      </c>
      <c r="AR48" s="228" t="str">
        <f t="shared" ca="1" si="12"/>
        <v/>
      </c>
      <c r="AS48" s="80" t="str">
        <f t="shared" si="32"/>
        <v/>
      </c>
      <c r="AT48" s="30" t="str">
        <f t="shared" si="33"/>
        <v/>
      </c>
      <c r="AU48" s="82" t="str">
        <f t="shared" si="13"/>
        <v/>
      </c>
      <c r="AV48" s="30" t="str">
        <f t="shared" si="14"/>
        <v/>
      </c>
      <c r="AW48" s="233" t="str">
        <f t="shared" ca="1" si="15"/>
        <v/>
      </c>
      <c r="AX48" s="228" t="str">
        <f t="shared" ca="1" si="16"/>
        <v/>
      </c>
      <c r="AY48" s="233" t="str">
        <f t="shared" si="17"/>
        <v/>
      </c>
      <c r="AZ48" s="228" t="str">
        <f t="shared" si="18"/>
        <v/>
      </c>
      <c r="BA48" s="234" t="str">
        <f t="shared" si="19"/>
        <v/>
      </c>
      <c r="BB48" s="228" t="str">
        <f t="shared" si="20"/>
        <v/>
      </c>
      <c r="BC48" s="235"/>
      <c r="BD48" s="236" t="str">
        <f t="shared" ca="1" si="21"/>
        <v/>
      </c>
      <c r="BE48" s="237" t="str">
        <f t="shared" ca="1" si="34"/>
        <v/>
      </c>
      <c r="BF48" s="238" t="str">
        <f t="shared" ca="1" si="35"/>
        <v/>
      </c>
      <c r="BG48" s="239" t="str">
        <f t="shared" ca="1" si="22"/>
        <v/>
      </c>
      <c r="BI48" s="28" t="str">
        <f t="shared" ca="1" si="23"/>
        <v/>
      </c>
    </row>
    <row r="49" spans="1:61" s="228" customFormat="1" ht="14.25" customHeight="1" x14ac:dyDescent="0.25">
      <c r="A49" s="75" t="str">
        <f t="shared" ca="1" si="6"/>
        <v/>
      </c>
      <c r="B49" s="240"/>
      <c r="C49" s="240"/>
      <c r="D49" s="240"/>
      <c r="E49" s="240"/>
      <c r="F49" s="240"/>
      <c r="G49" s="240" t="s">
        <v>167</v>
      </c>
      <c r="H49" s="240"/>
      <c r="I49" s="240"/>
      <c r="J49" s="240"/>
      <c r="L49" s="241"/>
      <c r="M49" s="192" t="str">
        <f t="shared" si="31"/>
        <v/>
      </c>
      <c r="N49" s="242"/>
      <c r="O49" s="242"/>
      <c r="Y49" s="229"/>
      <c r="Z49" s="230"/>
      <c r="AB49" s="231"/>
      <c r="AC49" s="232"/>
      <c r="AD49" s="230">
        <f t="shared" si="30"/>
        <v>-1</v>
      </c>
      <c r="AE49" s="228">
        <f t="shared" si="30"/>
        <v>-1</v>
      </c>
      <c r="AF49" s="228">
        <f t="shared" si="30"/>
        <v>-1</v>
      </c>
      <c r="AG49" s="230"/>
      <c r="AJ49" s="230"/>
      <c r="AM49" s="229">
        <f t="shared" si="8"/>
        <v>5</v>
      </c>
      <c r="AN49" s="228" t="str">
        <f>IF($AM50&gt;$AM49, IFERROR(MATCH($AM49, $AM50:$AM$156, 0)-1, ROW($AN$156)-ROW()), "")</f>
        <v/>
      </c>
      <c r="AO49" s="230" t="str">
        <f t="shared" ca="1" si="9"/>
        <v/>
      </c>
      <c r="AP49" s="228" t="str">
        <f t="shared" ca="1" si="10"/>
        <v/>
      </c>
      <c r="AQ49" s="233" t="str">
        <f t="shared" ca="1" si="11"/>
        <v/>
      </c>
      <c r="AR49" s="228" t="str">
        <f t="shared" ca="1" si="12"/>
        <v/>
      </c>
      <c r="AS49" s="80" t="str">
        <f t="shared" si="32"/>
        <v/>
      </c>
      <c r="AT49" s="30" t="str">
        <f t="shared" si="33"/>
        <v/>
      </c>
      <c r="AU49" s="82" t="str">
        <f t="shared" si="13"/>
        <v/>
      </c>
      <c r="AV49" s="30" t="str">
        <f t="shared" si="14"/>
        <v/>
      </c>
      <c r="AW49" s="233" t="str">
        <f t="shared" ca="1" si="15"/>
        <v/>
      </c>
      <c r="AX49" s="228" t="str">
        <f t="shared" ca="1" si="16"/>
        <v/>
      </c>
      <c r="AY49" s="233" t="str">
        <f t="shared" si="17"/>
        <v/>
      </c>
      <c r="AZ49" s="228" t="str">
        <f t="shared" si="18"/>
        <v/>
      </c>
      <c r="BA49" s="234" t="str">
        <f t="shared" si="19"/>
        <v/>
      </c>
      <c r="BB49" s="228" t="str">
        <f t="shared" si="20"/>
        <v/>
      </c>
      <c r="BC49" s="235"/>
      <c r="BD49" s="236" t="str">
        <f t="shared" ca="1" si="21"/>
        <v/>
      </c>
      <c r="BE49" s="237" t="str">
        <f t="shared" ca="1" si="34"/>
        <v/>
      </c>
      <c r="BF49" s="238" t="str">
        <f t="shared" ca="1" si="35"/>
        <v/>
      </c>
      <c r="BG49" s="239" t="str">
        <f t="shared" ca="1" si="22"/>
        <v/>
      </c>
      <c r="BI49" s="28" t="str">
        <f t="shared" ca="1" si="23"/>
        <v/>
      </c>
    </row>
    <row r="50" spans="1:61" s="228" customFormat="1" ht="14.25" customHeight="1" x14ac:dyDescent="0.25">
      <c r="A50" s="75" t="str">
        <f t="shared" ca="1" si="6"/>
        <v/>
      </c>
      <c r="B50" s="240"/>
      <c r="C50" s="240" t="s">
        <v>36</v>
      </c>
      <c r="D50" s="240" t="s">
        <v>36</v>
      </c>
      <c r="E50" s="240" t="s">
        <v>36</v>
      </c>
      <c r="F50" s="240" t="s">
        <v>298</v>
      </c>
      <c r="G50" s="240"/>
      <c r="H50" s="240"/>
      <c r="I50" s="240"/>
      <c r="J50" s="240"/>
      <c r="L50" s="241">
        <v>7333</v>
      </c>
      <c r="M50" s="192">
        <f t="shared" si="31"/>
        <v>0</v>
      </c>
      <c r="N50" s="242">
        <f>SUM(N51:N56)</f>
        <v>0</v>
      </c>
      <c r="O50" s="242">
        <f t="shared" ref="O50" si="36">SUM(O51:O56)</f>
        <v>0</v>
      </c>
      <c r="Y50" s="229"/>
      <c r="Z50" s="230"/>
      <c r="AB50" s="231"/>
      <c r="AC50" s="232"/>
      <c r="AD50" s="230">
        <f t="shared" si="30"/>
        <v>-1</v>
      </c>
      <c r="AE50" s="228">
        <f t="shared" si="30"/>
        <v>-1</v>
      </c>
      <c r="AF50" s="228">
        <f t="shared" si="30"/>
        <v>-1</v>
      </c>
      <c r="AG50" s="230"/>
      <c r="AJ50" s="230"/>
      <c r="AM50" s="229">
        <f t="shared" si="8"/>
        <v>4</v>
      </c>
      <c r="AN50" s="228">
        <f>IF($AM51&gt;$AM50, IFERROR(MATCH($AM50, $AM51:$AM$156, 0)-1, ROW($AN$156)-ROW()), "")</f>
        <v>6</v>
      </c>
      <c r="AO50" s="230" t="str">
        <f t="shared" ca="1" si="9"/>
        <v/>
      </c>
      <c r="AP50" s="228" t="str">
        <f t="shared" ca="1" si="10"/>
        <v/>
      </c>
      <c r="AQ50" s="233" t="str">
        <f t="shared" ca="1" si="11"/>
        <v/>
      </c>
      <c r="AR50" s="228" t="str">
        <f t="shared" ca="1" si="12"/>
        <v/>
      </c>
      <c r="AS50" s="80" t="str">
        <f t="shared" si="32"/>
        <v/>
      </c>
      <c r="AT50" s="30" t="str">
        <f t="shared" si="33"/>
        <v/>
      </c>
      <c r="AU50" s="82" t="str">
        <f t="shared" si="13"/>
        <v/>
      </c>
      <c r="AV50" s="30" t="str">
        <f t="shared" si="14"/>
        <v/>
      </c>
      <c r="AW50" s="233" t="str">
        <f t="shared" ca="1" si="15"/>
        <v/>
      </c>
      <c r="AX50" s="228" t="str">
        <f t="shared" ca="1" si="16"/>
        <v/>
      </c>
      <c r="AY50" s="233" t="str">
        <f t="shared" si="17"/>
        <v/>
      </c>
      <c r="AZ50" s="228" t="str">
        <f t="shared" si="18"/>
        <v/>
      </c>
      <c r="BA50" s="234" t="str">
        <f t="shared" si="19"/>
        <v/>
      </c>
      <c r="BB50" s="228" t="str">
        <f t="shared" si="20"/>
        <v/>
      </c>
      <c r="BC50" s="235"/>
      <c r="BD50" s="236" t="str">
        <f t="shared" ca="1" si="21"/>
        <v/>
      </c>
      <c r="BE50" s="237" t="str">
        <f t="shared" ca="1" si="34"/>
        <v/>
      </c>
      <c r="BF50" s="238" t="str">
        <f t="shared" ca="1" si="35"/>
        <v/>
      </c>
      <c r="BG50" s="239" t="str">
        <f t="shared" ca="1" si="22"/>
        <v/>
      </c>
      <c r="BI50" s="28" t="str">
        <f t="shared" ca="1" si="23"/>
        <v/>
      </c>
    </row>
    <row r="51" spans="1:61" s="228" customFormat="1" ht="14.25" customHeight="1" x14ac:dyDescent="0.25">
      <c r="A51" s="75" t="str">
        <f t="shared" ca="1" si="6"/>
        <v/>
      </c>
      <c r="B51" s="240"/>
      <c r="C51" s="240" t="s">
        <v>36</v>
      </c>
      <c r="D51" s="240" t="s">
        <v>36</v>
      </c>
      <c r="E51" s="240" t="s">
        <v>36</v>
      </c>
      <c r="F51" s="240" t="s">
        <v>36</v>
      </c>
      <c r="G51" s="240" t="s">
        <v>110</v>
      </c>
      <c r="H51" s="240"/>
      <c r="I51" s="240"/>
      <c r="J51" s="240"/>
      <c r="L51" s="241">
        <v>73330</v>
      </c>
      <c r="M51" s="192" t="str">
        <f t="shared" si="31"/>
        <v/>
      </c>
      <c r="N51" s="242"/>
      <c r="O51" s="242"/>
      <c r="Y51" s="229"/>
      <c r="Z51" s="230"/>
      <c r="AB51" s="231"/>
      <c r="AC51" s="232"/>
      <c r="AD51" s="230">
        <f t="shared" si="30"/>
        <v>-1</v>
      </c>
      <c r="AE51" s="228">
        <f t="shared" si="30"/>
        <v>-1</v>
      </c>
      <c r="AF51" s="228">
        <f t="shared" si="30"/>
        <v>-1</v>
      </c>
      <c r="AG51" s="230"/>
      <c r="AJ51" s="230"/>
      <c r="AM51" s="229">
        <f t="shared" si="8"/>
        <v>5</v>
      </c>
      <c r="AN51" s="228" t="str">
        <f>IF($AM52&gt;$AM51, IFERROR(MATCH($AM51, $AM52:$AM$156, 0)-1, ROW($AN$156)-ROW()), "")</f>
        <v/>
      </c>
      <c r="AO51" s="230" t="str">
        <f t="shared" ca="1" si="9"/>
        <v/>
      </c>
      <c r="AP51" s="228" t="str">
        <f t="shared" ca="1" si="10"/>
        <v/>
      </c>
      <c r="AQ51" s="233" t="str">
        <f t="shared" ca="1" si="11"/>
        <v/>
      </c>
      <c r="AR51" s="228" t="str">
        <f t="shared" ca="1" si="12"/>
        <v/>
      </c>
      <c r="AS51" s="80" t="str">
        <f t="shared" si="32"/>
        <v/>
      </c>
      <c r="AT51" s="30" t="str">
        <f t="shared" si="33"/>
        <v/>
      </c>
      <c r="AU51" s="82" t="str">
        <f t="shared" si="13"/>
        <v/>
      </c>
      <c r="AV51" s="30" t="str">
        <f t="shared" si="14"/>
        <v/>
      </c>
      <c r="AW51" s="233" t="str">
        <f t="shared" ca="1" si="15"/>
        <v/>
      </c>
      <c r="AX51" s="228" t="str">
        <f t="shared" ca="1" si="16"/>
        <v/>
      </c>
      <c r="AY51" s="233" t="str">
        <f t="shared" si="17"/>
        <v/>
      </c>
      <c r="AZ51" s="228" t="str">
        <f t="shared" si="18"/>
        <v/>
      </c>
      <c r="BA51" s="234" t="str">
        <f t="shared" si="19"/>
        <v/>
      </c>
      <c r="BB51" s="228" t="str">
        <f t="shared" si="20"/>
        <v/>
      </c>
      <c r="BC51" s="235"/>
      <c r="BD51" s="236" t="str">
        <f t="shared" ca="1" si="21"/>
        <v/>
      </c>
      <c r="BE51" s="237" t="str">
        <f t="shared" ca="1" si="34"/>
        <v/>
      </c>
      <c r="BF51" s="238" t="str">
        <f t="shared" ca="1" si="35"/>
        <v/>
      </c>
      <c r="BG51" s="239" t="str">
        <f t="shared" ca="1" si="22"/>
        <v/>
      </c>
      <c r="BI51" s="28" t="str">
        <f t="shared" ca="1" si="23"/>
        <v/>
      </c>
    </row>
    <row r="52" spans="1:61" s="228" customFormat="1" ht="14.25" customHeight="1" x14ac:dyDescent="0.25">
      <c r="A52" s="75" t="str">
        <f t="shared" ca="1" si="6"/>
        <v/>
      </c>
      <c r="B52" s="240"/>
      <c r="C52" s="240" t="s">
        <v>36</v>
      </c>
      <c r="D52" s="240" t="s">
        <v>36</v>
      </c>
      <c r="E52" s="240" t="s">
        <v>36</v>
      </c>
      <c r="F52" s="240" t="s">
        <v>36</v>
      </c>
      <c r="G52" s="240" t="s">
        <v>111</v>
      </c>
      <c r="H52" s="240"/>
      <c r="I52" s="240"/>
      <c r="J52" s="240"/>
      <c r="L52" s="241">
        <v>73331</v>
      </c>
      <c r="M52" s="192" t="str">
        <f t="shared" si="31"/>
        <v/>
      </c>
      <c r="N52" s="242"/>
      <c r="O52" s="242"/>
      <c r="Y52" s="229"/>
      <c r="Z52" s="230"/>
      <c r="AB52" s="231"/>
      <c r="AC52" s="232"/>
      <c r="AD52" s="230">
        <f t="shared" si="30"/>
        <v>-1</v>
      </c>
      <c r="AE52" s="228">
        <f t="shared" si="30"/>
        <v>-1</v>
      </c>
      <c r="AF52" s="228">
        <f t="shared" si="30"/>
        <v>-1</v>
      </c>
      <c r="AG52" s="230"/>
      <c r="AJ52" s="230"/>
      <c r="AM52" s="229">
        <f t="shared" si="8"/>
        <v>5</v>
      </c>
      <c r="AN52" s="228" t="str">
        <f>IF($AM53&gt;$AM52, IFERROR(MATCH($AM52, $AM53:$AM$156, 0)-1, ROW($AN$156)-ROW()), "")</f>
        <v/>
      </c>
      <c r="AO52" s="230" t="str">
        <f t="shared" ca="1" si="9"/>
        <v/>
      </c>
      <c r="AP52" s="228" t="str">
        <f t="shared" ca="1" si="10"/>
        <v/>
      </c>
      <c r="AQ52" s="233" t="str">
        <f t="shared" ca="1" si="11"/>
        <v/>
      </c>
      <c r="AR52" s="228" t="str">
        <f t="shared" ca="1" si="12"/>
        <v/>
      </c>
      <c r="AS52" s="80" t="str">
        <f t="shared" si="32"/>
        <v/>
      </c>
      <c r="AT52" s="30" t="str">
        <f t="shared" si="33"/>
        <v/>
      </c>
      <c r="AU52" s="82" t="str">
        <f t="shared" si="13"/>
        <v/>
      </c>
      <c r="AV52" s="30" t="str">
        <f t="shared" si="14"/>
        <v/>
      </c>
      <c r="AW52" s="233" t="str">
        <f t="shared" ca="1" si="15"/>
        <v/>
      </c>
      <c r="AX52" s="228" t="str">
        <f t="shared" ca="1" si="16"/>
        <v/>
      </c>
      <c r="AY52" s="233" t="str">
        <f t="shared" si="17"/>
        <v/>
      </c>
      <c r="AZ52" s="228" t="str">
        <f t="shared" si="18"/>
        <v/>
      </c>
      <c r="BA52" s="234" t="str">
        <f t="shared" si="19"/>
        <v/>
      </c>
      <c r="BB52" s="228" t="str">
        <f t="shared" si="20"/>
        <v/>
      </c>
      <c r="BC52" s="235"/>
      <c r="BD52" s="236" t="str">
        <f t="shared" ca="1" si="21"/>
        <v/>
      </c>
      <c r="BE52" s="237" t="str">
        <f t="shared" ca="1" si="34"/>
        <v/>
      </c>
      <c r="BF52" s="238" t="str">
        <f t="shared" ca="1" si="35"/>
        <v/>
      </c>
      <c r="BG52" s="239" t="str">
        <f t="shared" ca="1" si="22"/>
        <v/>
      </c>
      <c r="BI52" s="28" t="str">
        <f t="shared" ca="1" si="23"/>
        <v/>
      </c>
    </row>
    <row r="53" spans="1:61" s="228" customFormat="1" ht="14.25" customHeight="1" x14ac:dyDescent="0.25">
      <c r="A53" s="75" t="str">
        <f t="shared" ca="1" si="6"/>
        <v/>
      </c>
      <c r="B53" s="240"/>
      <c r="C53" s="240" t="s">
        <v>36</v>
      </c>
      <c r="D53" s="240" t="s">
        <v>36</v>
      </c>
      <c r="E53" s="240" t="s">
        <v>36</v>
      </c>
      <c r="F53" s="240" t="s">
        <v>36</v>
      </c>
      <c r="G53" s="240" t="s">
        <v>112</v>
      </c>
      <c r="H53" s="240"/>
      <c r="I53" s="240"/>
      <c r="J53" s="240"/>
      <c r="L53" s="241">
        <v>73332</v>
      </c>
      <c r="M53" s="192" t="str">
        <f t="shared" si="31"/>
        <v/>
      </c>
      <c r="N53" s="242"/>
      <c r="O53" s="242"/>
      <c r="Y53" s="229"/>
      <c r="Z53" s="230"/>
      <c r="AB53" s="231"/>
      <c r="AC53" s="232"/>
      <c r="AD53" s="230">
        <f t="shared" si="30"/>
        <v>-1</v>
      </c>
      <c r="AE53" s="228">
        <f t="shared" si="30"/>
        <v>-1</v>
      </c>
      <c r="AF53" s="228">
        <f t="shared" si="30"/>
        <v>-1</v>
      </c>
      <c r="AG53" s="230"/>
      <c r="AJ53" s="230"/>
      <c r="AM53" s="229">
        <f t="shared" si="8"/>
        <v>5</v>
      </c>
      <c r="AN53" s="228" t="str">
        <f>IF($AM54&gt;$AM53, IFERROR(MATCH($AM53, $AM54:$AM$156, 0)-1, ROW($AN$156)-ROW()), "")</f>
        <v/>
      </c>
      <c r="AO53" s="230" t="str">
        <f t="shared" ca="1" si="9"/>
        <v/>
      </c>
      <c r="AP53" s="228" t="str">
        <f t="shared" ca="1" si="10"/>
        <v/>
      </c>
      <c r="AQ53" s="233" t="str">
        <f t="shared" ca="1" si="11"/>
        <v/>
      </c>
      <c r="AR53" s="228" t="str">
        <f t="shared" ca="1" si="12"/>
        <v/>
      </c>
      <c r="AS53" s="80" t="str">
        <f t="shared" si="32"/>
        <v/>
      </c>
      <c r="AT53" s="30" t="str">
        <f t="shared" si="33"/>
        <v/>
      </c>
      <c r="AU53" s="82" t="str">
        <f t="shared" si="13"/>
        <v/>
      </c>
      <c r="AV53" s="30" t="str">
        <f t="shared" si="14"/>
        <v/>
      </c>
      <c r="AW53" s="233" t="str">
        <f t="shared" ca="1" si="15"/>
        <v/>
      </c>
      <c r="AX53" s="228" t="str">
        <f t="shared" ca="1" si="16"/>
        <v/>
      </c>
      <c r="AY53" s="233" t="str">
        <f t="shared" si="17"/>
        <v/>
      </c>
      <c r="AZ53" s="228" t="str">
        <f t="shared" si="18"/>
        <v/>
      </c>
      <c r="BA53" s="234" t="str">
        <f t="shared" si="19"/>
        <v/>
      </c>
      <c r="BB53" s="228" t="str">
        <f t="shared" si="20"/>
        <v/>
      </c>
      <c r="BC53" s="235"/>
      <c r="BD53" s="236" t="str">
        <f t="shared" ca="1" si="21"/>
        <v/>
      </c>
      <c r="BE53" s="237" t="str">
        <f t="shared" ca="1" si="34"/>
        <v/>
      </c>
      <c r="BF53" s="238" t="str">
        <f t="shared" ca="1" si="35"/>
        <v/>
      </c>
      <c r="BG53" s="239" t="str">
        <f t="shared" ca="1" si="22"/>
        <v/>
      </c>
      <c r="BI53" s="28" t="str">
        <f t="shared" ca="1" si="23"/>
        <v/>
      </c>
    </row>
    <row r="54" spans="1:61" s="228" customFormat="1" ht="14.25" customHeight="1" x14ac:dyDescent="0.25">
      <c r="A54" s="75" t="str">
        <f t="shared" ca="1" si="6"/>
        <v/>
      </c>
      <c r="B54" s="240"/>
      <c r="C54" s="240" t="s">
        <v>36</v>
      </c>
      <c r="D54" s="240" t="s">
        <v>36</v>
      </c>
      <c r="E54" s="240" t="s">
        <v>36</v>
      </c>
      <c r="F54" s="240" t="s">
        <v>36</v>
      </c>
      <c r="G54" s="240" t="s">
        <v>178</v>
      </c>
      <c r="H54" s="240"/>
      <c r="I54" s="240"/>
      <c r="J54" s="240"/>
      <c r="L54" s="241">
        <v>73333</v>
      </c>
      <c r="M54" s="192" t="str">
        <f t="shared" si="31"/>
        <v/>
      </c>
      <c r="N54" s="242"/>
      <c r="O54" s="242"/>
      <c r="Y54" s="229"/>
      <c r="Z54" s="230"/>
      <c r="AB54" s="231"/>
      <c r="AC54" s="232"/>
      <c r="AD54" s="230">
        <f t="shared" si="30"/>
        <v>-1</v>
      </c>
      <c r="AE54" s="228">
        <f t="shared" si="30"/>
        <v>-1</v>
      </c>
      <c r="AF54" s="228">
        <f t="shared" si="30"/>
        <v>-1</v>
      </c>
      <c r="AG54" s="230"/>
      <c r="AJ54" s="230"/>
      <c r="AM54" s="229">
        <f t="shared" si="8"/>
        <v>5</v>
      </c>
      <c r="AN54" s="228" t="str">
        <f>IF($AM55&gt;$AM54, IFERROR(MATCH($AM54, $AM55:$AM$156, 0)-1, ROW($AN$156)-ROW()), "")</f>
        <v/>
      </c>
      <c r="AO54" s="230" t="str">
        <f t="shared" ca="1" si="9"/>
        <v/>
      </c>
      <c r="AP54" s="228" t="str">
        <f t="shared" ca="1" si="10"/>
        <v/>
      </c>
      <c r="AQ54" s="233" t="str">
        <f t="shared" ca="1" si="11"/>
        <v/>
      </c>
      <c r="AR54" s="228" t="str">
        <f t="shared" ca="1" si="12"/>
        <v/>
      </c>
      <c r="AS54" s="80" t="str">
        <f t="shared" si="32"/>
        <v/>
      </c>
      <c r="AT54" s="30" t="str">
        <f t="shared" si="33"/>
        <v/>
      </c>
      <c r="AU54" s="82" t="str">
        <f t="shared" si="13"/>
        <v/>
      </c>
      <c r="AV54" s="30" t="str">
        <f t="shared" si="14"/>
        <v/>
      </c>
      <c r="AW54" s="233" t="str">
        <f t="shared" ca="1" si="15"/>
        <v/>
      </c>
      <c r="AX54" s="228" t="str">
        <f t="shared" ca="1" si="16"/>
        <v/>
      </c>
      <c r="AY54" s="233" t="str">
        <f t="shared" si="17"/>
        <v/>
      </c>
      <c r="AZ54" s="228" t="str">
        <f t="shared" si="18"/>
        <v/>
      </c>
      <c r="BA54" s="234" t="str">
        <f t="shared" si="19"/>
        <v/>
      </c>
      <c r="BB54" s="228" t="str">
        <f t="shared" si="20"/>
        <v/>
      </c>
      <c r="BC54" s="235"/>
      <c r="BD54" s="236" t="str">
        <f t="shared" ca="1" si="21"/>
        <v/>
      </c>
      <c r="BE54" s="237" t="str">
        <f t="shared" ca="1" si="34"/>
        <v/>
      </c>
      <c r="BF54" s="238" t="str">
        <f t="shared" ca="1" si="35"/>
        <v/>
      </c>
      <c r="BG54" s="239" t="str">
        <f t="shared" ca="1" si="22"/>
        <v/>
      </c>
      <c r="BI54" s="28" t="str">
        <f t="shared" ca="1" si="23"/>
        <v/>
      </c>
    </row>
    <row r="55" spans="1:61" s="228" customFormat="1" ht="14.25" customHeight="1" x14ac:dyDescent="0.25">
      <c r="A55" s="75" t="str">
        <f t="shared" ca="1" si="6"/>
        <v/>
      </c>
      <c r="B55" s="240"/>
      <c r="C55" s="240" t="s">
        <v>36</v>
      </c>
      <c r="D55" s="240" t="s">
        <v>36</v>
      </c>
      <c r="E55" s="240" t="s">
        <v>36</v>
      </c>
      <c r="F55" s="240" t="s">
        <v>36</v>
      </c>
      <c r="G55" s="240" t="s">
        <v>113</v>
      </c>
      <c r="H55" s="240"/>
      <c r="I55" s="240"/>
      <c r="J55" s="240"/>
      <c r="L55" s="241">
        <v>73334</v>
      </c>
      <c r="M55" s="192" t="str">
        <f t="shared" si="31"/>
        <v/>
      </c>
      <c r="N55" s="242"/>
      <c r="O55" s="242"/>
      <c r="Y55" s="229"/>
      <c r="Z55" s="230"/>
      <c r="AB55" s="231"/>
      <c r="AC55" s="232"/>
      <c r="AD55" s="230">
        <f t="shared" si="30"/>
        <v>-1</v>
      </c>
      <c r="AE55" s="228">
        <f t="shared" si="30"/>
        <v>-1</v>
      </c>
      <c r="AF55" s="228">
        <f t="shared" si="30"/>
        <v>-1</v>
      </c>
      <c r="AG55" s="230"/>
      <c r="AJ55" s="230"/>
      <c r="AM55" s="229">
        <f t="shared" si="8"/>
        <v>5</v>
      </c>
      <c r="AN55" s="228" t="str">
        <f>IF($AM56&gt;$AM55, IFERROR(MATCH($AM55, $AM56:$AM$156, 0)-1, ROW($AN$156)-ROW()), "")</f>
        <v/>
      </c>
      <c r="AO55" s="230" t="str">
        <f t="shared" ca="1" si="9"/>
        <v/>
      </c>
      <c r="AP55" s="228" t="str">
        <f t="shared" ca="1" si="10"/>
        <v/>
      </c>
      <c r="AQ55" s="233" t="str">
        <f t="shared" ca="1" si="11"/>
        <v/>
      </c>
      <c r="AR55" s="228" t="str">
        <f t="shared" ca="1" si="12"/>
        <v/>
      </c>
      <c r="AS55" s="80" t="str">
        <f t="shared" si="32"/>
        <v/>
      </c>
      <c r="AT55" s="30" t="str">
        <f t="shared" si="33"/>
        <v/>
      </c>
      <c r="AU55" s="82" t="str">
        <f t="shared" si="13"/>
        <v/>
      </c>
      <c r="AV55" s="30" t="str">
        <f t="shared" si="14"/>
        <v/>
      </c>
      <c r="AW55" s="233" t="str">
        <f t="shared" ca="1" si="15"/>
        <v/>
      </c>
      <c r="AX55" s="228" t="str">
        <f t="shared" ca="1" si="16"/>
        <v/>
      </c>
      <c r="AY55" s="233" t="str">
        <f t="shared" si="17"/>
        <v/>
      </c>
      <c r="AZ55" s="228" t="str">
        <f t="shared" si="18"/>
        <v/>
      </c>
      <c r="BA55" s="234" t="str">
        <f t="shared" si="19"/>
        <v/>
      </c>
      <c r="BB55" s="228" t="str">
        <f t="shared" si="20"/>
        <v/>
      </c>
      <c r="BC55" s="235"/>
      <c r="BD55" s="236" t="str">
        <f t="shared" ca="1" si="21"/>
        <v/>
      </c>
      <c r="BE55" s="237" t="str">
        <f t="shared" ca="1" si="34"/>
        <v/>
      </c>
      <c r="BF55" s="238" t="str">
        <f t="shared" ca="1" si="35"/>
        <v/>
      </c>
      <c r="BG55" s="239" t="str">
        <f t="shared" ca="1" si="22"/>
        <v/>
      </c>
      <c r="BI55" s="28" t="str">
        <f t="shared" ca="1" si="23"/>
        <v/>
      </c>
    </row>
    <row r="56" spans="1:61" s="228" customFormat="1" ht="14.25" customHeight="1" x14ac:dyDescent="0.25">
      <c r="A56" s="75" t="str">
        <f t="shared" ca="1" si="6"/>
        <v/>
      </c>
      <c r="B56" s="240"/>
      <c r="C56" s="240" t="s">
        <v>36</v>
      </c>
      <c r="D56" s="240" t="s">
        <v>36</v>
      </c>
      <c r="E56" s="240" t="s">
        <v>36</v>
      </c>
      <c r="F56" s="240" t="s">
        <v>36</v>
      </c>
      <c r="G56" s="240" t="s">
        <v>675</v>
      </c>
      <c r="H56" s="240"/>
      <c r="I56" s="240"/>
      <c r="J56" s="240"/>
      <c r="L56" s="241">
        <v>73338</v>
      </c>
      <c r="M56" s="192" t="str">
        <f t="shared" si="31"/>
        <v/>
      </c>
      <c r="N56" s="242"/>
      <c r="O56" s="242"/>
      <c r="Y56" s="229"/>
      <c r="Z56" s="230"/>
      <c r="AB56" s="231"/>
      <c r="AC56" s="232"/>
      <c r="AD56" s="230">
        <f t="shared" si="30"/>
        <v>-1</v>
      </c>
      <c r="AE56" s="228">
        <f t="shared" si="30"/>
        <v>-1</v>
      </c>
      <c r="AF56" s="228">
        <f t="shared" si="30"/>
        <v>-1</v>
      </c>
      <c r="AG56" s="230"/>
      <c r="AJ56" s="230"/>
      <c r="AM56" s="229">
        <f t="shared" si="8"/>
        <v>5</v>
      </c>
      <c r="AN56" s="228" t="str">
        <f>IF($AM57&gt;$AM56, IFERROR(MATCH($AM56, $AM57:$AM$156, 0)-1, ROW($AN$156)-ROW()), "")</f>
        <v/>
      </c>
      <c r="AO56" s="230" t="str">
        <f t="shared" ca="1" si="9"/>
        <v/>
      </c>
      <c r="AP56" s="228" t="str">
        <f t="shared" ca="1" si="10"/>
        <v/>
      </c>
      <c r="AQ56" s="233" t="str">
        <f t="shared" ca="1" si="11"/>
        <v/>
      </c>
      <c r="AR56" s="228" t="str">
        <f t="shared" ca="1" si="12"/>
        <v/>
      </c>
      <c r="AS56" s="80" t="str">
        <f t="shared" si="32"/>
        <v/>
      </c>
      <c r="AT56" s="30" t="str">
        <f t="shared" si="33"/>
        <v/>
      </c>
      <c r="AU56" s="82" t="str">
        <f t="shared" si="13"/>
        <v/>
      </c>
      <c r="AV56" s="30" t="str">
        <f t="shared" si="14"/>
        <v/>
      </c>
      <c r="AW56" s="233" t="str">
        <f t="shared" ca="1" si="15"/>
        <v/>
      </c>
      <c r="AX56" s="228" t="str">
        <f t="shared" ca="1" si="16"/>
        <v/>
      </c>
      <c r="AY56" s="233" t="str">
        <f t="shared" si="17"/>
        <v/>
      </c>
      <c r="AZ56" s="228" t="str">
        <f t="shared" si="18"/>
        <v/>
      </c>
      <c r="BA56" s="234" t="str">
        <f t="shared" si="19"/>
        <v/>
      </c>
      <c r="BB56" s="228" t="str">
        <f t="shared" si="20"/>
        <v/>
      </c>
      <c r="BC56" s="235"/>
      <c r="BD56" s="236" t="str">
        <f t="shared" ca="1" si="21"/>
        <v/>
      </c>
      <c r="BE56" s="237" t="str">
        <f t="shared" ca="1" si="34"/>
        <v/>
      </c>
      <c r="BF56" s="238" t="str">
        <f t="shared" ca="1" si="35"/>
        <v/>
      </c>
      <c r="BG56" s="239" t="str">
        <f t="shared" ca="1" si="22"/>
        <v/>
      </c>
      <c r="BI56" s="28" t="str">
        <f t="shared" ca="1" si="23"/>
        <v/>
      </c>
    </row>
    <row r="57" spans="1:61" s="228" customFormat="1" ht="14.25" customHeight="1" x14ac:dyDescent="0.25">
      <c r="A57" s="75" t="str">
        <f t="shared" ca="1" si="6"/>
        <v/>
      </c>
      <c r="B57" s="240"/>
      <c r="C57" s="240" t="s">
        <v>36</v>
      </c>
      <c r="D57" s="240" t="s">
        <v>36</v>
      </c>
      <c r="E57" s="240" t="s">
        <v>36</v>
      </c>
      <c r="F57" s="240" t="s">
        <v>114</v>
      </c>
      <c r="G57" s="240"/>
      <c r="H57" s="240"/>
      <c r="I57" s="240"/>
      <c r="J57" s="240"/>
      <c r="L57" s="241">
        <v>7334</v>
      </c>
      <c r="M57" s="192" t="str">
        <f t="shared" si="31"/>
        <v/>
      </c>
      <c r="N57" s="242"/>
      <c r="O57" s="242"/>
      <c r="Y57" s="229"/>
      <c r="Z57" s="230"/>
      <c r="AB57" s="231"/>
      <c r="AC57" s="232"/>
      <c r="AD57" s="230">
        <f t="shared" si="30"/>
        <v>-1</v>
      </c>
      <c r="AE57" s="228">
        <f t="shared" si="30"/>
        <v>-1</v>
      </c>
      <c r="AF57" s="228">
        <f t="shared" si="30"/>
        <v>-1</v>
      </c>
      <c r="AG57" s="230"/>
      <c r="AJ57" s="230"/>
      <c r="AM57" s="229">
        <f t="shared" si="8"/>
        <v>4</v>
      </c>
      <c r="AN57" s="228" t="str">
        <f>IF($AM58&gt;$AM57, IFERROR(MATCH($AM57, $AM58:$AM$156, 0)-1, ROW($AN$156)-ROW()), "")</f>
        <v/>
      </c>
      <c r="AO57" s="230" t="str">
        <f t="shared" ca="1" si="9"/>
        <v/>
      </c>
      <c r="AP57" s="228" t="str">
        <f t="shared" ca="1" si="10"/>
        <v/>
      </c>
      <c r="AQ57" s="233" t="str">
        <f t="shared" ca="1" si="11"/>
        <v/>
      </c>
      <c r="AR57" s="228" t="str">
        <f t="shared" ca="1" si="12"/>
        <v/>
      </c>
      <c r="AS57" s="80" t="str">
        <f t="shared" si="32"/>
        <v/>
      </c>
      <c r="AT57" s="30" t="str">
        <f t="shared" si="33"/>
        <v/>
      </c>
      <c r="AU57" s="82" t="str">
        <f t="shared" si="13"/>
        <v/>
      </c>
      <c r="AV57" s="30" t="str">
        <f t="shared" si="14"/>
        <v/>
      </c>
      <c r="AW57" s="233" t="str">
        <f t="shared" ca="1" si="15"/>
        <v/>
      </c>
      <c r="AX57" s="228" t="str">
        <f t="shared" ca="1" si="16"/>
        <v/>
      </c>
      <c r="AY57" s="233" t="str">
        <f t="shared" si="17"/>
        <v/>
      </c>
      <c r="AZ57" s="228" t="str">
        <f t="shared" si="18"/>
        <v/>
      </c>
      <c r="BA57" s="234" t="str">
        <f t="shared" si="19"/>
        <v/>
      </c>
      <c r="BB57" s="228" t="str">
        <f t="shared" si="20"/>
        <v/>
      </c>
      <c r="BC57" s="235"/>
      <c r="BD57" s="236" t="str">
        <f t="shared" ca="1" si="21"/>
        <v/>
      </c>
      <c r="BE57" s="237" t="str">
        <f t="shared" ca="1" si="34"/>
        <v/>
      </c>
      <c r="BF57" s="238" t="str">
        <f t="shared" ca="1" si="35"/>
        <v/>
      </c>
      <c r="BG57" s="239" t="str">
        <f t="shared" ca="1" si="22"/>
        <v/>
      </c>
      <c r="BI57" s="28" t="str">
        <f t="shared" ca="1" si="23"/>
        <v/>
      </c>
    </row>
    <row r="58" spans="1:61" s="228" customFormat="1" ht="14.25" customHeight="1" x14ac:dyDescent="0.25">
      <c r="A58" s="75" t="str">
        <f t="shared" ca="1" si="6"/>
        <v/>
      </c>
      <c r="B58" s="240"/>
      <c r="C58" s="240" t="s">
        <v>36</v>
      </c>
      <c r="D58" s="240" t="s">
        <v>36</v>
      </c>
      <c r="E58" s="240" t="s">
        <v>36</v>
      </c>
      <c r="F58" s="240" t="s">
        <v>115</v>
      </c>
      <c r="G58" s="240"/>
      <c r="H58" s="240"/>
      <c r="I58" s="240"/>
      <c r="J58" s="240"/>
      <c r="L58" s="241">
        <v>7335</v>
      </c>
      <c r="M58" s="192">
        <f t="shared" si="31"/>
        <v>0</v>
      </c>
      <c r="N58" s="242">
        <f>SUM(N59,N64:N71)</f>
        <v>0</v>
      </c>
      <c r="O58" s="242">
        <f t="shared" ref="O58" si="37">SUM(O59,O64:O71)</f>
        <v>0</v>
      </c>
      <c r="Y58" s="229"/>
      <c r="Z58" s="230"/>
      <c r="AB58" s="231"/>
      <c r="AC58" s="232"/>
      <c r="AD58" s="230">
        <f t="shared" si="30"/>
        <v>-1</v>
      </c>
      <c r="AE58" s="228">
        <f t="shared" si="30"/>
        <v>-1</v>
      </c>
      <c r="AF58" s="228">
        <f t="shared" si="30"/>
        <v>-1</v>
      </c>
      <c r="AG58" s="230"/>
      <c r="AJ58" s="230"/>
      <c r="AM58" s="229">
        <f t="shared" si="8"/>
        <v>4</v>
      </c>
      <c r="AN58" s="228">
        <f>IF($AM59&gt;$AM58, IFERROR(MATCH($AM58, $AM59:$AM$156, 0)-1, ROW($AN$156)-ROW()), "")</f>
        <v>13</v>
      </c>
      <c r="AO58" s="230" t="str">
        <f t="shared" ca="1" si="9"/>
        <v/>
      </c>
      <c r="AP58" s="228" t="str">
        <f t="shared" ca="1" si="10"/>
        <v/>
      </c>
      <c r="AQ58" s="233" t="str">
        <f t="shared" ca="1" si="11"/>
        <v/>
      </c>
      <c r="AR58" s="228" t="str">
        <f t="shared" ca="1" si="12"/>
        <v/>
      </c>
      <c r="AS58" s="80" t="str">
        <f t="shared" si="32"/>
        <v/>
      </c>
      <c r="AT58" s="30" t="str">
        <f t="shared" si="33"/>
        <v/>
      </c>
      <c r="AU58" s="82" t="str">
        <f t="shared" si="13"/>
        <v/>
      </c>
      <c r="AV58" s="30" t="str">
        <f t="shared" si="14"/>
        <v/>
      </c>
      <c r="AW58" s="233" t="str">
        <f t="shared" ca="1" si="15"/>
        <v/>
      </c>
      <c r="AX58" s="228" t="str">
        <f t="shared" ca="1" si="16"/>
        <v/>
      </c>
      <c r="AY58" s="233" t="str">
        <f t="shared" si="17"/>
        <v/>
      </c>
      <c r="AZ58" s="228" t="str">
        <f t="shared" si="18"/>
        <v/>
      </c>
      <c r="BA58" s="234" t="str">
        <f t="shared" si="19"/>
        <v/>
      </c>
      <c r="BB58" s="228" t="str">
        <f t="shared" si="20"/>
        <v/>
      </c>
      <c r="BC58" s="235"/>
      <c r="BD58" s="236" t="str">
        <f t="shared" ca="1" si="21"/>
        <v/>
      </c>
      <c r="BE58" s="237" t="str">
        <f t="shared" ca="1" si="34"/>
        <v/>
      </c>
      <c r="BF58" s="238" t="str">
        <f t="shared" ca="1" si="35"/>
        <v/>
      </c>
      <c r="BG58" s="239" t="str">
        <f t="shared" ca="1" si="22"/>
        <v/>
      </c>
      <c r="BI58" s="28" t="str">
        <f t="shared" ca="1" si="23"/>
        <v/>
      </c>
    </row>
    <row r="59" spans="1:61" s="228" customFormat="1" ht="14.25" customHeight="1" x14ac:dyDescent="0.25">
      <c r="A59" s="75" t="str">
        <f t="shared" ca="1" si="6"/>
        <v/>
      </c>
      <c r="B59" s="240"/>
      <c r="C59" s="240" t="s">
        <v>36</v>
      </c>
      <c r="D59" s="240" t="s">
        <v>36</v>
      </c>
      <c r="E59" s="240" t="s">
        <v>36</v>
      </c>
      <c r="F59" s="240" t="s">
        <v>36</v>
      </c>
      <c r="G59" s="240" t="s">
        <v>116</v>
      </c>
      <c r="H59" s="240"/>
      <c r="I59" s="240"/>
      <c r="J59" s="240"/>
      <c r="L59" s="241">
        <v>73350</v>
      </c>
      <c r="M59" s="192">
        <f t="shared" si="31"/>
        <v>0</v>
      </c>
      <c r="N59" s="242">
        <f>SUM(N60:N63)</f>
        <v>0</v>
      </c>
      <c r="O59" s="242">
        <f t="shared" ref="O59" si="38">SUM(O60:O63)</f>
        <v>0</v>
      </c>
      <c r="Y59" s="229"/>
      <c r="Z59" s="230"/>
      <c r="AB59" s="231"/>
      <c r="AC59" s="232"/>
      <c r="AD59" s="230">
        <f t="shared" si="30"/>
        <v>-1</v>
      </c>
      <c r="AE59" s="228">
        <f t="shared" si="30"/>
        <v>-1</v>
      </c>
      <c r="AF59" s="228">
        <f t="shared" si="30"/>
        <v>-1</v>
      </c>
      <c r="AG59" s="230"/>
      <c r="AJ59" s="230"/>
      <c r="AM59" s="229">
        <f t="shared" si="8"/>
        <v>5</v>
      </c>
      <c r="AN59" s="228">
        <f>IF($AM60&gt;$AM59, IFERROR(MATCH($AM59, $AM60:$AM$156, 0)-1, ROW($AN$156)-ROW()), "")</f>
        <v>4</v>
      </c>
      <c r="AO59" s="230" t="str">
        <f t="shared" ca="1" si="9"/>
        <v/>
      </c>
      <c r="AP59" s="228" t="str">
        <f t="shared" ca="1" si="10"/>
        <v/>
      </c>
      <c r="AQ59" s="233" t="str">
        <f t="shared" ca="1" si="11"/>
        <v/>
      </c>
      <c r="AR59" s="228" t="str">
        <f t="shared" ca="1" si="12"/>
        <v/>
      </c>
      <c r="AS59" s="80" t="str">
        <f t="shared" si="32"/>
        <v/>
      </c>
      <c r="AT59" s="30" t="str">
        <f t="shared" si="33"/>
        <v/>
      </c>
      <c r="AU59" s="82" t="str">
        <f t="shared" si="13"/>
        <v/>
      </c>
      <c r="AV59" s="30" t="str">
        <f t="shared" si="14"/>
        <v/>
      </c>
      <c r="AW59" s="233" t="str">
        <f t="shared" ca="1" si="15"/>
        <v/>
      </c>
      <c r="AX59" s="228" t="str">
        <f t="shared" ca="1" si="16"/>
        <v/>
      </c>
      <c r="AY59" s="233" t="str">
        <f t="shared" si="17"/>
        <v/>
      </c>
      <c r="AZ59" s="228" t="str">
        <f t="shared" si="18"/>
        <v/>
      </c>
      <c r="BA59" s="234" t="str">
        <f t="shared" si="19"/>
        <v/>
      </c>
      <c r="BB59" s="228" t="str">
        <f t="shared" si="20"/>
        <v/>
      </c>
      <c r="BC59" s="235"/>
      <c r="BD59" s="236" t="str">
        <f t="shared" ca="1" si="21"/>
        <v/>
      </c>
      <c r="BE59" s="237" t="str">
        <f t="shared" ca="1" si="34"/>
        <v/>
      </c>
      <c r="BF59" s="238" t="str">
        <f t="shared" ca="1" si="35"/>
        <v/>
      </c>
      <c r="BG59" s="239" t="str">
        <f t="shared" ca="1" si="22"/>
        <v/>
      </c>
      <c r="BI59" s="28" t="str">
        <f t="shared" ca="1" si="23"/>
        <v/>
      </c>
    </row>
    <row r="60" spans="1:61" s="228" customFormat="1" ht="14.25" customHeight="1" x14ac:dyDescent="0.25">
      <c r="A60" s="75" t="str">
        <f t="shared" ca="1" si="6"/>
        <v/>
      </c>
      <c r="B60" s="240"/>
      <c r="C60" s="240" t="s">
        <v>36</v>
      </c>
      <c r="D60" s="240" t="s">
        <v>36</v>
      </c>
      <c r="E60" s="240" t="s">
        <v>36</v>
      </c>
      <c r="F60" s="240" t="s">
        <v>36</v>
      </c>
      <c r="G60" s="240" t="s">
        <v>36</v>
      </c>
      <c r="H60" s="240" t="s">
        <v>117</v>
      </c>
      <c r="I60" s="240"/>
      <c r="J60" s="240"/>
      <c r="L60" s="241">
        <v>733500</v>
      </c>
      <c r="M60" s="192" t="str">
        <f t="shared" si="31"/>
        <v/>
      </c>
      <c r="N60" s="242"/>
      <c r="O60" s="242"/>
      <c r="Y60" s="229"/>
      <c r="Z60" s="230"/>
      <c r="AB60" s="231"/>
      <c r="AC60" s="232"/>
      <c r="AD60" s="230">
        <f t="shared" si="30"/>
        <v>-1</v>
      </c>
      <c r="AE60" s="228">
        <f t="shared" si="30"/>
        <v>-1</v>
      </c>
      <c r="AF60" s="228">
        <f t="shared" si="30"/>
        <v>-1</v>
      </c>
      <c r="AG60" s="230"/>
      <c r="AJ60" s="230"/>
      <c r="AM60" s="229">
        <f t="shared" si="8"/>
        <v>6</v>
      </c>
      <c r="AN60" s="228" t="str">
        <f>IF($AM61&gt;$AM60, IFERROR(MATCH($AM60, $AM61:$AM$156, 0)-1, ROW($AN$156)-ROW()), "")</f>
        <v/>
      </c>
      <c r="AO60" s="230" t="str">
        <f t="shared" ca="1" si="9"/>
        <v/>
      </c>
      <c r="AP60" s="228" t="str">
        <f t="shared" ca="1" si="10"/>
        <v/>
      </c>
      <c r="AQ60" s="233" t="str">
        <f t="shared" ca="1" si="11"/>
        <v/>
      </c>
      <c r="AR60" s="228" t="str">
        <f t="shared" ca="1" si="12"/>
        <v/>
      </c>
      <c r="AS60" s="80" t="str">
        <f t="shared" si="32"/>
        <v/>
      </c>
      <c r="AT60" s="30" t="str">
        <f t="shared" si="33"/>
        <v/>
      </c>
      <c r="AU60" s="82" t="str">
        <f t="shared" si="13"/>
        <v/>
      </c>
      <c r="AV60" s="30" t="str">
        <f t="shared" si="14"/>
        <v/>
      </c>
      <c r="AW60" s="233" t="str">
        <f t="shared" ca="1" si="15"/>
        <v/>
      </c>
      <c r="AX60" s="228" t="str">
        <f t="shared" ca="1" si="16"/>
        <v/>
      </c>
      <c r="AY60" s="233" t="str">
        <f t="shared" si="17"/>
        <v/>
      </c>
      <c r="AZ60" s="228" t="str">
        <f t="shared" si="18"/>
        <v/>
      </c>
      <c r="BA60" s="234" t="str">
        <f t="shared" si="19"/>
        <v/>
      </c>
      <c r="BB60" s="228" t="str">
        <f t="shared" si="20"/>
        <v/>
      </c>
      <c r="BC60" s="235"/>
      <c r="BD60" s="236" t="str">
        <f t="shared" ca="1" si="21"/>
        <v/>
      </c>
      <c r="BE60" s="237" t="str">
        <f t="shared" ca="1" si="34"/>
        <v/>
      </c>
      <c r="BF60" s="238" t="str">
        <f t="shared" ca="1" si="35"/>
        <v/>
      </c>
      <c r="BG60" s="239" t="str">
        <f t="shared" ca="1" si="22"/>
        <v/>
      </c>
      <c r="BI60" s="28" t="str">
        <f t="shared" ca="1" si="23"/>
        <v/>
      </c>
    </row>
    <row r="61" spans="1:61" s="228" customFormat="1" ht="14.25" customHeight="1" x14ac:dyDescent="0.25">
      <c r="A61" s="75" t="str">
        <f t="shared" ca="1" si="6"/>
        <v/>
      </c>
      <c r="B61" s="240"/>
      <c r="C61" s="240" t="s">
        <v>36</v>
      </c>
      <c r="D61" s="240" t="s">
        <v>36</v>
      </c>
      <c r="E61" s="240" t="s">
        <v>36</v>
      </c>
      <c r="F61" s="240" t="s">
        <v>36</v>
      </c>
      <c r="G61" s="240" t="s">
        <v>36</v>
      </c>
      <c r="H61" s="240" t="s">
        <v>118</v>
      </c>
      <c r="I61" s="240"/>
      <c r="J61" s="240"/>
      <c r="L61" s="241">
        <v>733501</v>
      </c>
      <c r="M61" s="192" t="str">
        <f t="shared" si="31"/>
        <v/>
      </c>
      <c r="N61" s="242"/>
      <c r="O61" s="242"/>
      <c r="Y61" s="229"/>
      <c r="Z61" s="230"/>
      <c r="AB61" s="231"/>
      <c r="AC61" s="232"/>
      <c r="AD61" s="230">
        <f t="shared" si="30"/>
        <v>-1</v>
      </c>
      <c r="AE61" s="228">
        <f t="shared" si="30"/>
        <v>-1</v>
      </c>
      <c r="AF61" s="228">
        <f t="shared" si="30"/>
        <v>-1</v>
      </c>
      <c r="AG61" s="230"/>
      <c r="AJ61" s="230"/>
      <c r="AM61" s="229">
        <f t="shared" si="8"/>
        <v>6</v>
      </c>
      <c r="AN61" s="228" t="str">
        <f>IF($AM62&gt;$AM61, IFERROR(MATCH($AM61, $AM62:$AM$156, 0)-1, ROW($AN$156)-ROW()), "")</f>
        <v/>
      </c>
      <c r="AO61" s="230" t="str">
        <f t="shared" ca="1" si="9"/>
        <v/>
      </c>
      <c r="AP61" s="228" t="str">
        <f t="shared" ca="1" si="10"/>
        <v/>
      </c>
      <c r="AQ61" s="233" t="str">
        <f t="shared" ca="1" si="11"/>
        <v/>
      </c>
      <c r="AR61" s="228" t="str">
        <f t="shared" ca="1" si="12"/>
        <v/>
      </c>
      <c r="AS61" s="80" t="str">
        <f t="shared" si="32"/>
        <v/>
      </c>
      <c r="AT61" s="30" t="str">
        <f t="shared" si="33"/>
        <v/>
      </c>
      <c r="AU61" s="82" t="str">
        <f t="shared" si="13"/>
        <v/>
      </c>
      <c r="AV61" s="30" t="str">
        <f t="shared" si="14"/>
        <v/>
      </c>
      <c r="AW61" s="233" t="str">
        <f t="shared" ca="1" si="15"/>
        <v/>
      </c>
      <c r="AX61" s="228" t="str">
        <f t="shared" ca="1" si="16"/>
        <v/>
      </c>
      <c r="AY61" s="233" t="str">
        <f t="shared" si="17"/>
        <v/>
      </c>
      <c r="AZ61" s="228" t="str">
        <f t="shared" si="18"/>
        <v/>
      </c>
      <c r="BA61" s="234" t="str">
        <f t="shared" si="19"/>
        <v/>
      </c>
      <c r="BB61" s="228" t="str">
        <f t="shared" si="20"/>
        <v/>
      </c>
      <c r="BC61" s="235"/>
      <c r="BD61" s="236" t="str">
        <f t="shared" ca="1" si="21"/>
        <v/>
      </c>
      <c r="BE61" s="237" t="str">
        <f t="shared" ca="1" si="34"/>
        <v/>
      </c>
      <c r="BF61" s="238" t="str">
        <f t="shared" ca="1" si="35"/>
        <v/>
      </c>
      <c r="BG61" s="239" t="str">
        <f t="shared" ca="1" si="22"/>
        <v/>
      </c>
      <c r="BI61" s="28" t="str">
        <f t="shared" ca="1" si="23"/>
        <v/>
      </c>
    </row>
    <row r="62" spans="1:61" s="228" customFormat="1" ht="14.25" customHeight="1" x14ac:dyDescent="0.25">
      <c r="A62" s="75" t="str">
        <f t="shared" ca="1" si="6"/>
        <v/>
      </c>
      <c r="B62" s="240"/>
      <c r="C62" s="240" t="s">
        <v>36</v>
      </c>
      <c r="D62" s="240" t="s">
        <v>36</v>
      </c>
      <c r="E62" s="240" t="s">
        <v>36</v>
      </c>
      <c r="F62" s="240" t="s">
        <v>36</v>
      </c>
      <c r="G62" s="240" t="s">
        <v>36</v>
      </c>
      <c r="H62" s="240" t="s">
        <v>119</v>
      </c>
      <c r="I62" s="240"/>
      <c r="J62" s="240"/>
      <c r="L62" s="241">
        <v>733502</v>
      </c>
      <c r="M62" s="192" t="str">
        <f t="shared" si="31"/>
        <v/>
      </c>
      <c r="N62" s="242"/>
      <c r="O62" s="242"/>
      <c r="Y62" s="229"/>
      <c r="Z62" s="230"/>
      <c r="AB62" s="231"/>
      <c r="AC62" s="232"/>
      <c r="AD62" s="230">
        <f t="shared" si="30"/>
        <v>-1</v>
      </c>
      <c r="AE62" s="228">
        <f t="shared" si="30"/>
        <v>-1</v>
      </c>
      <c r="AF62" s="228">
        <f t="shared" si="30"/>
        <v>-1</v>
      </c>
      <c r="AG62" s="230"/>
      <c r="AJ62" s="230"/>
      <c r="AM62" s="229">
        <f t="shared" si="8"/>
        <v>6</v>
      </c>
      <c r="AN62" s="228" t="str">
        <f>IF($AM63&gt;$AM62, IFERROR(MATCH($AM62, $AM63:$AM$156, 0)-1, ROW($AN$156)-ROW()), "")</f>
        <v/>
      </c>
      <c r="AO62" s="230" t="str">
        <f t="shared" ca="1" si="9"/>
        <v/>
      </c>
      <c r="AP62" s="228" t="str">
        <f t="shared" ca="1" si="10"/>
        <v/>
      </c>
      <c r="AQ62" s="233" t="str">
        <f t="shared" ca="1" si="11"/>
        <v/>
      </c>
      <c r="AR62" s="228" t="str">
        <f t="shared" ca="1" si="12"/>
        <v/>
      </c>
      <c r="AS62" s="80" t="str">
        <f t="shared" si="32"/>
        <v/>
      </c>
      <c r="AT62" s="30" t="str">
        <f t="shared" si="33"/>
        <v/>
      </c>
      <c r="AU62" s="82" t="str">
        <f t="shared" si="13"/>
        <v/>
      </c>
      <c r="AV62" s="30" t="str">
        <f t="shared" si="14"/>
        <v/>
      </c>
      <c r="AW62" s="233" t="str">
        <f t="shared" ca="1" si="15"/>
        <v/>
      </c>
      <c r="AX62" s="228" t="str">
        <f t="shared" ca="1" si="16"/>
        <v/>
      </c>
      <c r="AY62" s="233" t="str">
        <f t="shared" si="17"/>
        <v/>
      </c>
      <c r="AZ62" s="228" t="str">
        <f t="shared" si="18"/>
        <v/>
      </c>
      <c r="BA62" s="234" t="str">
        <f t="shared" si="19"/>
        <v/>
      </c>
      <c r="BB62" s="228" t="str">
        <f t="shared" si="20"/>
        <v/>
      </c>
      <c r="BC62" s="235"/>
      <c r="BD62" s="236" t="str">
        <f t="shared" ca="1" si="21"/>
        <v/>
      </c>
      <c r="BE62" s="237" t="str">
        <f t="shared" ca="1" si="34"/>
        <v/>
      </c>
      <c r="BF62" s="238" t="str">
        <f t="shared" ca="1" si="35"/>
        <v/>
      </c>
      <c r="BG62" s="239" t="str">
        <f t="shared" ca="1" si="22"/>
        <v/>
      </c>
      <c r="BI62" s="28" t="str">
        <f t="shared" ca="1" si="23"/>
        <v/>
      </c>
    </row>
    <row r="63" spans="1:61" s="228" customFormat="1" ht="14.25" customHeight="1" x14ac:dyDescent="0.25">
      <c r="A63" s="75" t="str">
        <f t="shared" ca="1" si="6"/>
        <v/>
      </c>
      <c r="B63" s="240"/>
      <c r="C63" s="240"/>
      <c r="D63" s="240"/>
      <c r="E63" s="240"/>
      <c r="F63" s="240"/>
      <c r="G63" s="240"/>
      <c r="H63" s="240" t="s">
        <v>133</v>
      </c>
      <c r="I63" s="240"/>
      <c r="J63" s="240"/>
      <c r="L63" s="241">
        <v>733508</v>
      </c>
      <c r="M63" s="192" t="str">
        <f t="shared" si="31"/>
        <v/>
      </c>
      <c r="N63" s="242"/>
      <c r="O63" s="242"/>
      <c r="Y63" s="229"/>
      <c r="Z63" s="230"/>
      <c r="AB63" s="231"/>
      <c r="AC63" s="232"/>
      <c r="AD63" s="230">
        <f t="shared" si="30"/>
        <v>-1</v>
      </c>
      <c r="AE63" s="228">
        <f t="shared" si="30"/>
        <v>-1</v>
      </c>
      <c r="AF63" s="228">
        <f t="shared" si="30"/>
        <v>-1</v>
      </c>
      <c r="AG63" s="230"/>
      <c r="AJ63" s="230"/>
      <c r="AM63" s="229">
        <f t="shared" si="8"/>
        <v>6</v>
      </c>
      <c r="AN63" s="228" t="str">
        <f>IF($AM64&gt;$AM63, IFERROR(MATCH($AM63, $AM64:$AM$156, 0)-1, ROW($AN$156)-ROW()), "")</f>
        <v/>
      </c>
      <c r="AO63" s="230" t="str">
        <f t="shared" ca="1" si="9"/>
        <v/>
      </c>
      <c r="AP63" s="228" t="str">
        <f t="shared" ca="1" si="10"/>
        <v/>
      </c>
      <c r="AQ63" s="233" t="str">
        <f t="shared" ca="1" si="11"/>
        <v/>
      </c>
      <c r="AR63" s="228" t="str">
        <f t="shared" ca="1" si="12"/>
        <v/>
      </c>
      <c r="AS63" s="80" t="str">
        <f t="shared" si="32"/>
        <v/>
      </c>
      <c r="AT63" s="30" t="str">
        <f t="shared" si="33"/>
        <v/>
      </c>
      <c r="AU63" s="82" t="str">
        <f t="shared" si="13"/>
        <v/>
      </c>
      <c r="AV63" s="30" t="str">
        <f t="shared" si="14"/>
        <v/>
      </c>
      <c r="AW63" s="233" t="str">
        <f t="shared" ca="1" si="15"/>
        <v/>
      </c>
      <c r="AX63" s="228" t="str">
        <f t="shared" ca="1" si="16"/>
        <v/>
      </c>
      <c r="AY63" s="233" t="str">
        <f t="shared" si="17"/>
        <v/>
      </c>
      <c r="AZ63" s="228" t="str">
        <f t="shared" si="18"/>
        <v/>
      </c>
      <c r="BA63" s="234" t="str">
        <f t="shared" si="19"/>
        <v/>
      </c>
      <c r="BB63" s="228" t="str">
        <f t="shared" si="20"/>
        <v/>
      </c>
      <c r="BC63" s="235"/>
      <c r="BD63" s="236" t="str">
        <f t="shared" ca="1" si="21"/>
        <v/>
      </c>
      <c r="BE63" s="237" t="str">
        <f t="shared" ca="1" si="34"/>
        <v/>
      </c>
      <c r="BF63" s="238" t="str">
        <f t="shared" ca="1" si="35"/>
        <v/>
      </c>
      <c r="BG63" s="239" t="str">
        <f t="shared" ca="1" si="22"/>
        <v/>
      </c>
      <c r="BI63" s="28" t="str">
        <f t="shared" ca="1" si="23"/>
        <v/>
      </c>
    </row>
    <row r="64" spans="1:61" s="228" customFormat="1" ht="14.25" customHeight="1" x14ac:dyDescent="0.25">
      <c r="A64" s="75" t="str">
        <f t="shared" ca="1" si="6"/>
        <v/>
      </c>
      <c r="B64" s="240"/>
      <c r="C64" s="240" t="s">
        <v>36</v>
      </c>
      <c r="D64" s="240" t="s">
        <v>36</v>
      </c>
      <c r="E64" s="228" t="s">
        <v>36</v>
      </c>
      <c r="F64" s="228" t="s">
        <v>36</v>
      </c>
      <c r="G64" s="228" t="s">
        <v>176</v>
      </c>
      <c r="L64" s="241">
        <v>73351</v>
      </c>
      <c r="M64" s="192" t="str">
        <f t="shared" si="31"/>
        <v/>
      </c>
      <c r="N64" s="242"/>
      <c r="O64" s="242"/>
      <c r="Y64" s="229"/>
      <c r="Z64" s="230"/>
      <c r="AB64" s="231"/>
      <c r="AC64" s="232"/>
      <c r="AD64" s="230">
        <f t="shared" si="30"/>
        <v>-1</v>
      </c>
      <c r="AE64" s="228">
        <f t="shared" si="30"/>
        <v>-1</v>
      </c>
      <c r="AF64" s="228">
        <f t="shared" si="30"/>
        <v>-1</v>
      </c>
      <c r="AG64" s="230"/>
      <c r="AJ64" s="230"/>
      <c r="AM64" s="229">
        <f t="shared" si="8"/>
        <v>5</v>
      </c>
      <c r="AN64" s="228" t="str">
        <f>IF($AM65&gt;$AM64, IFERROR(MATCH($AM64, $AM65:$AM$156, 0)-1, ROW($AN$156)-ROW()), "")</f>
        <v/>
      </c>
      <c r="AO64" s="230" t="str">
        <f t="shared" ca="1" si="9"/>
        <v/>
      </c>
      <c r="AP64" s="228" t="str">
        <f t="shared" ca="1" si="10"/>
        <v/>
      </c>
      <c r="AQ64" s="233" t="str">
        <f t="shared" ca="1" si="11"/>
        <v/>
      </c>
      <c r="AR64" s="228" t="str">
        <f t="shared" ca="1" si="12"/>
        <v/>
      </c>
      <c r="AS64" s="80" t="str">
        <f t="shared" si="32"/>
        <v/>
      </c>
      <c r="AT64" s="30" t="str">
        <f t="shared" si="33"/>
        <v/>
      </c>
      <c r="AU64" s="82" t="str">
        <f t="shared" si="13"/>
        <v/>
      </c>
      <c r="AV64" s="30" t="str">
        <f t="shared" si="14"/>
        <v/>
      </c>
      <c r="AW64" s="233" t="str">
        <f t="shared" ca="1" si="15"/>
        <v/>
      </c>
      <c r="AX64" s="228" t="str">
        <f t="shared" ca="1" si="16"/>
        <v/>
      </c>
      <c r="AY64" s="233" t="str">
        <f t="shared" si="17"/>
        <v/>
      </c>
      <c r="AZ64" s="228" t="str">
        <f t="shared" si="18"/>
        <v/>
      </c>
      <c r="BA64" s="234" t="str">
        <f t="shared" si="19"/>
        <v/>
      </c>
      <c r="BB64" s="228" t="str">
        <f t="shared" si="20"/>
        <v/>
      </c>
      <c r="BC64" s="235"/>
      <c r="BD64" s="236" t="str">
        <f t="shared" ca="1" si="21"/>
        <v/>
      </c>
      <c r="BE64" s="237" t="str">
        <f t="shared" ca="1" si="34"/>
        <v/>
      </c>
      <c r="BF64" s="238" t="str">
        <f t="shared" ca="1" si="35"/>
        <v/>
      </c>
      <c r="BG64" s="239" t="str">
        <f t="shared" ca="1" si="22"/>
        <v/>
      </c>
      <c r="BI64" s="28" t="str">
        <f t="shared" ca="1" si="23"/>
        <v/>
      </c>
    </row>
    <row r="65" spans="1:61" s="228" customFormat="1" ht="14.25" customHeight="1" x14ac:dyDescent="0.25">
      <c r="A65" s="75" t="str">
        <f t="shared" ca="1" si="6"/>
        <v/>
      </c>
      <c r="B65" s="240"/>
      <c r="C65" s="240" t="s">
        <v>36</v>
      </c>
      <c r="D65" s="240" t="s">
        <v>36</v>
      </c>
      <c r="E65" s="240" t="s">
        <v>36</v>
      </c>
      <c r="F65" s="240" t="s">
        <v>36</v>
      </c>
      <c r="G65" s="240" t="s">
        <v>177</v>
      </c>
      <c r="H65" s="240"/>
      <c r="I65" s="240"/>
      <c r="J65" s="240"/>
      <c r="L65" s="241">
        <v>73352</v>
      </c>
      <c r="M65" s="192" t="str">
        <f t="shared" si="31"/>
        <v/>
      </c>
      <c r="N65" s="242"/>
      <c r="O65" s="242"/>
      <c r="Y65" s="229"/>
      <c r="Z65" s="230"/>
      <c r="AB65" s="231"/>
      <c r="AC65" s="232"/>
      <c r="AD65" s="230">
        <f t="shared" si="30"/>
        <v>-1</v>
      </c>
      <c r="AE65" s="228">
        <f t="shared" si="30"/>
        <v>-1</v>
      </c>
      <c r="AF65" s="228">
        <f t="shared" si="30"/>
        <v>-1</v>
      </c>
      <c r="AG65" s="230"/>
      <c r="AJ65" s="230"/>
      <c r="AM65" s="229">
        <f t="shared" si="8"/>
        <v>5</v>
      </c>
      <c r="AN65" s="228" t="str">
        <f>IF($AM66&gt;$AM65, IFERROR(MATCH($AM65, $AM66:$AM$156, 0)-1, ROW($AN$156)-ROW()), "")</f>
        <v/>
      </c>
      <c r="AO65" s="230" t="str">
        <f t="shared" ca="1" si="9"/>
        <v/>
      </c>
      <c r="AP65" s="228" t="str">
        <f t="shared" ca="1" si="10"/>
        <v/>
      </c>
      <c r="AQ65" s="233" t="str">
        <f t="shared" ca="1" si="11"/>
        <v/>
      </c>
      <c r="AR65" s="228" t="str">
        <f t="shared" ca="1" si="12"/>
        <v/>
      </c>
      <c r="AS65" s="80" t="str">
        <f t="shared" si="32"/>
        <v/>
      </c>
      <c r="AT65" s="30" t="str">
        <f t="shared" si="33"/>
        <v/>
      </c>
      <c r="AU65" s="82" t="str">
        <f t="shared" si="13"/>
        <v/>
      </c>
      <c r="AV65" s="30" t="str">
        <f t="shared" si="14"/>
        <v/>
      </c>
      <c r="AW65" s="233" t="str">
        <f t="shared" ca="1" si="15"/>
        <v/>
      </c>
      <c r="AX65" s="228" t="str">
        <f t="shared" ca="1" si="16"/>
        <v/>
      </c>
      <c r="AY65" s="233" t="str">
        <f t="shared" si="17"/>
        <v/>
      </c>
      <c r="AZ65" s="228" t="str">
        <f t="shared" si="18"/>
        <v/>
      </c>
      <c r="BA65" s="234" t="str">
        <f t="shared" si="19"/>
        <v/>
      </c>
      <c r="BB65" s="228" t="str">
        <f t="shared" si="20"/>
        <v/>
      </c>
      <c r="BC65" s="235"/>
      <c r="BD65" s="236" t="str">
        <f t="shared" ca="1" si="21"/>
        <v/>
      </c>
      <c r="BE65" s="237" t="str">
        <f t="shared" ca="1" si="34"/>
        <v/>
      </c>
      <c r="BF65" s="238" t="str">
        <f t="shared" ca="1" si="35"/>
        <v/>
      </c>
      <c r="BG65" s="239" t="str">
        <f t="shared" ca="1" si="22"/>
        <v/>
      </c>
      <c r="BI65" s="28" t="str">
        <f t="shared" ca="1" si="23"/>
        <v/>
      </c>
    </row>
    <row r="66" spans="1:61" s="228" customFormat="1" ht="14.25" customHeight="1" x14ac:dyDescent="0.25">
      <c r="A66" s="75" t="str">
        <f t="shared" ca="1" si="6"/>
        <v/>
      </c>
      <c r="B66" s="240"/>
      <c r="C66" s="240" t="s">
        <v>36</v>
      </c>
      <c r="D66" s="240" t="s">
        <v>36</v>
      </c>
      <c r="E66" s="240" t="s">
        <v>36</v>
      </c>
      <c r="F66" s="240" t="s">
        <v>36</v>
      </c>
      <c r="G66" s="240" t="s">
        <v>141</v>
      </c>
      <c r="H66" s="240"/>
      <c r="I66" s="240"/>
      <c r="J66" s="240"/>
      <c r="L66" s="241">
        <v>73353</v>
      </c>
      <c r="M66" s="192" t="str">
        <f t="shared" si="31"/>
        <v/>
      </c>
      <c r="N66" s="242"/>
      <c r="O66" s="242"/>
      <c r="Y66" s="229"/>
      <c r="Z66" s="230"/>
      <c r="AB66" s="231"/>
      <c r="AC66" s="232"/>
      <c r="AD66" s="230">
        <f t="shared" si="30"/>
        <v>-1</v>
      </c>
      <c r="AE66" s="228">
        <f t="shared" si="30"/>
        <v>-1</v>
      </c>
      <c r="AF66" s="228">
        <f t="shared" si="30"/>
        <v>-1</v>
      </c>
      <c r="AG66" s="230"/>
      <c r="AJ66" s="230"/>
      <c r="AM66" s="229">
        <f t="shared" si="8"/>
        <v>5</v>
      </c>
      <c r="AN66" s="228" t="str">
        <f>IF($AM67&gt;$AM66, IFERROR(MATCH($AM66, $AM67:$AM$156, 0)-1, ROW($AN$156)-ROW()), "")</f>
        <v/>
      </c>
      <c r="AO66" s="230" t="str">
        <f t="shared" ca="1" si="9"/>
        <v/>
      </c>
      <c r="AP66" s="228" t="str">
        <f t="shared" ca="1" si="10"/>
        <v/>
      </c>
      <c r="AQ66" s="233" t="str">
        <f t="shared" ca="1" si="11"/>
        <v/>
      </c>
      <c r="AR66" s="228" t="str">
        <f t="shared" ca="1" si="12"/>
        <v/>
      </c>
      <c r="AS66" s="80" t="str">
        <f t="shared" si="32"/>
        <v/>
      </c>
      <c r="AT66" s="30" t="str">
        <f t="shared" si="33"/>
        <v/>
      </c>
      <c r="AU66" s="82" t="str">
        <f t="shared" si="13"/>
        <v/>
      </c>
      <c r="AV66" s="30" t="str">
        <f t="shared" si="14"/>
        <v/>
      </c>
      <c r="AW66" s="233" t="str">
        <f t="shared" ca="1" si="15"/>
        <v/>
      </c>
      <c r="AX66" s="228" t="str">
        <f t="shared" ca="1" si="16"/>
        <v/>
      </c>
      <c r="AY66" s="233" t="str">
        <f t="shared" si="17"/>
        <v/>
      </c>
      <c r="AZ66" s="228" t="str">
        <f t="shared" si="18"/>
        <v/>
      </c>
      <c r="BA66" s="234" t="str">
        <f t="shared" si="19"/>
        <v/>
      </c>
      <c r="BB66" s="228" t="str">
        <f t="shared" si="20"/>
        <v/>
      </c>
      <c r="BC66" s="235"/>
      <c r="BD66" s="236" t="str">
        <f t="shared" ca="1" si="21"/>
        <v/>
      </c>
      <c r="BE66" s="237" t="str">
        <f t="shared" ca="1" si="34"/>
        <v/>
      </c>
      <c r="BF66" s="238" t="str">
        <f t="shared" ca="1" si="35"/>
        <v/>
      </c>
      <c r="BG66" s="239" t="str">
        <f t="shared" ca="1" si="22"/>
        <v/>
      </c>
      <c r="BI66" s="28" t="str">
        <f t="shared" ca="1" si="23"/>
        <v/>
      </c>
    </row>
    <row r="67" spans="1:61" s="228" customFormat="1" ht="14.25" customHeight="1" x14ac:dyDescent="0.25">
      <c r="A67" s="75" t="str">
        <f t="shared" ca="1" si="6"/>
        <v/>
      </c>
      <c r="B67" s="240"/>
      <c r="C67" s="240" t="s">
        <v>36</v>
      </c>
      <c r="D67" s="228" t="s">
        <v>36</v>
      </c>
      <c r="E67" s="228" t="s">
        <v>36</v>
      </c>
      <c r="F67" s="228" t="s">
        <v>36</v>
      </c>
      <c r="G67" s="228" t="s">
        <v>120</v>
      </c>
      <c r="L67" s="241">
        <v>73354</v>
      </c>
      <c r="M67" s="192" t="str">
        <f t="shared" si="31"/>
        <v/>
      </c>
      <c r="N67" s="242"/>
      <c r="O67" s="242"/>
      <c r="Y67" s="229"/>
      <c r="Z67" s="230"/>
      <c r="AB67" s="231"/>
      <c r="AC67" s="232"/>
      <c r="AD67" s="230">
        <f t="shared" si="30"/>
        <v>-1</v>
      </c>
      <c r="AE67" s="228">
        <f t="shared" si="30"/>
        <v>-1</v>
      </c>
      <c r="AF67" s="228">
        <f t="shared" si="30"/>
        <v>-1</v>
      </c>
      <c r="AG67" s="230"/>
      <c r="AJ67" s="230"/>
      <c r="AM67" s="229">
        <f t="shared" si="8"/>
        <v>5</v>
      </c>
      <c r="AN67" s="228" t="str">
        <f>IF($AM68&gt;$AM67, IFERROR(MATCH($AM67, $AM68:$AM$156, 0)-1, ROW($AN$156)-ROW()), "")</f>
        <v/>
      </c>
      <c r="AO67" s="230" t="str">
        <f t="shared" ca="1" si="9"/>
        <v/>
      </c>
      <c r="AP67" s="228" t="str">
        <f t="shared" ca="1" si="10"/>
        <v/>
      </c>
      <c r="AQ67" s="233" t="str">
        <f t="shared" ca="1" si="11"/>
        <v/>
      </c>
      <c r="AR67" s="228" t="str">
        <f t="shared" ca="1" si="12"/>
        <v/>
      </c>
      <c r="AS67" s="80" t="str">
        <f t="shared" si="32"/>
        <v/>
      </c>
      <c r="AT67" s="30" t="str">
        <f t="shared" si="33"/>
        <v/>
      </c>
      <c r="AU67" s="82" t="str">
        <f t="shared" si="13"/>
        <v/>
      </c>
      <c r="AV67" s="30" t="str">
        <f t="shared" si="14"/>
        <v/>
      </c>
      <c r="AW67" s="233" t="str">
        <f t="shared" ca="1" si="15"/>
        <v/>
      </c>
      <c r="AX67" s="228" t="str">
        <f t="shared" ca="1" si="16"/>
        <v/>
      </c>
      <c r="AY67" s="233" t="str">
        <f t="shared" si="17"/>
        <v/>
      </c>
      <c r="AZ67" s="228" t="str">
        <f t="shared" si="18"/>
        <v/>
      </c>
      <c r="BA67" s="234" t="str">
        <f t="shared" si="19"/>
        <v/>
      </c>
      <c r="BB67" s="228" t="str">
        <f t="shared" si="20"/>
        <v/>
      </c>
      <c r="BC67" s="235"/>
      <c r="BD67" s="236" t="str">
        <f t="shared" ca="1" si="21"/>
        <v/>
      </c>
      <c r="BE67" s="237" t="str">
        <f t="shared" ca="1" si="34"/>
        <v/>
      </c>
      <c r="BF67" s="238" t="str">
        <f t="shared" ca="1" si="35"/>
        <v/>
      </c>
      <c r="BG67" s="239" t="str">
        <f t="shared" ca="1" si="22"/>
        <v/>
      </c>
      <c r="BI67" s="28" t="str">
        <f t="shared" ca="1" si="23"/>
        <v/>
      </c>
    </row>
    <row r="68" spans="1:61" s="228" customFormat="1" ht="14.25" customHeight="1" x14ac:dyDescent="0.25">
      <c r="A68" s="75" t="str">
        <f t="shared" ca="1" si="6"/>
        <v/>
      </c>
      <c r="B68" s="240"/>
      <c r="C68" s="240" t="s">
        <v>36</v>
      </c>
      <c r="D68" s="228" t="s">
        <v>36</v>
      </c>
      <c r="E68" s="228" t="s">
        <v>36</v>
      </c>
      <c r="F68" s="228" t="s">
        <v>36</v>
      </c>
      <c r="G68" s="228" t="s">
        <v>121</v>
      </c>
      <c r="L68" s="241">
        <v>73355</v>
      </c>
      <c r="M68" s="192" t="str">
        <f t="shared" si="31"/>
        <v/>
      </c>
      <c r="N68" s="242"/>
      <c r="O68" s="242"/>
      <c r="Y68" s="229"/>
      <c r="Z68" s="230"/>
      <c r="AB68" s="231"/>
      <c r="AC68" s="232"/>
      <c r="AD68" s="230">
        <f t="shared" ref="AD68:AF99" si="39">IF(AD$3, 0, -1)</f>
        <v>-1</v>
      </c>
      <c r="AE68" s="228">
        <f t="shared" si="39"/>
        <v>-1</v>
      </c>
      <c r="AF68" s="228">
        <f t="shared" si="39"/>
        <v>-1</v>
      </c>
      <c r="AG68" s="230"/>
      <c r="AJ68" s="230"/>
      <c r="AM68" s="229">
        <f t="shared" si="8"/>
        <v>5</v>
      </c>
      <c r="AN68" s="228" t="str">
        <f>IF($AM69&gt;$AM68, IFERROR(MATCH($AM68, $AM69:$AM$156, 0)-1, ROW($AN$156)-ROW()), "")</f>
        <v/>
      </c>
      <c r="AO68" s="230" t="str">
        <f t="shared" ca="1" si="9"/>
        <v/>
      </c>
      <c r="AP68" s="228" t="str">
        <f t="shared" ca="1" si="10"/>
        <v/>
      </c>
      <c r="AQ68" s="233" t="str">
        <f t="shared" ca="1" si="11"/>
        <v/>
      </c>
      <c r="AR68" s="228" t="str">
        <f t="shared" ca="1" si="12"/>
        <v/>
      </c>
      <c r="AS68" s="80" t="str">
        <f t="shared" si="32"/>
        <v/>
      </c>
      <c r="AT68" s="30" t="str">
        <f t="shared" si="33"/>
        <v/>
      </c>
      <c r="AU68" s="82" t="str">
        <f t="shared" si="13"/>
        <v/>
      </c>
      <c r="AV68" s="30" t="str">
        <f t="shared" si="14"/>
        <v/>
      </c>
      <c r="AW68" s="233" t="str">
        <f t="shared" ca="1" si="15"/>
        <v/>
      </c>
      <c r="AX68" s="228" t="str">
        <f t="shared" ca="1" si="16"/>
        <v/>
      </c>
      <c r="AY68" s="233" t="str">
        <f t="shared" si="17"/>
        <v/>
      </c>
      <c r="AZ68" s="228" t="str">
        <f t="shared" si="18"/>
        <v/>
      </c>
      <c r="BA68" s="234" t="str">
        <f t="shared" si="19"/>
        <v/>
      </c>
      <c r="BB68" s="228" t="str">
        <f t="shared" si="20"/>
        <v/>
      </c>
      <c r="BC68" s="235"/>
      <c r="BD68" s="236" t="str">
        <f t="shared" ca="1" si="21"/>
        <v/>
      </c>
      <c r="BE68" s="237" t="str">
        <f t="shared" ca="1" si="34"/>
        <v/>
      </c>
      <c r="BF68" s="238" t="str">
        <f t="shared" ca="1" si="35"/>
        <v/>
      </c>
      <c r="BG68" s="239" t="str">
        <f t="shared" ca="1" si="22"/>
        <v/>
      </c>
      <c r="BI68" s="28" t="str">
        <f t="shared" ca="1" si="23"/>
        <v/>
      </c>
    </row>
    <row r="69" spans="1:61" s="228" customFormat="1" ht="14.25" customHeight="1" x14ac:dyDescent="0.25">
      <c r="A69" s="75" t="str">
        <f t="shared" ca="1" si="6"/>
        <v/>
      </c>
      <c r="B69" s="240"/>
      <c r="C69" s="240" t="s">
        <v>36</v>
      </c>
      <c r="D69" s="240" t="s">
        <v>36</v>
      </c>
      <c r="E69" s="240" t="s">
        <v>36</v>
      </c>
      <c r="F69" s="240" t="s">
        <v>36</v>
      </c>
      <c r="G69" s="240" t="s">
        <v>122</v>
      </c>
      <c r="H69" s="240"/>
      <c r="I69" s="240"/>
      <c r="J69" s="240"/>
      <c r="L69" s="241">
        <v>73356</v>
      </c>
      <c r="M69" s="192" t="str">
        <f t="shared" ref="M69:M100" si="40">IF(_xlfn.CONCAT(N69:O69)&lt;&gt;"", SUM(N69:O69), "")</f>
        <v/>
      </c>
      <c r="N69" s="242"/>
      <c r="O69" s="242"/>
      <c r="Y69" s="229"/>
      <c r="Z69" s="230"/>
      <c r="AB69" s="231"/>
      <c r="AC69" s="232"/>
      <c r="AD69" s="230">
        <f t="shared" si="39"/>
        <v>-1</v>
      </c>
      <c r="AE69" s="228">
        <f t="shared" si="39"/>
        <v>-1</v>
      </c>
      <c r="AF69" s="228">
        <f t="shared" si="39"/>
        <v>-1</v>
      </c>
      <c r="AG69" s="230"/>
      <c r="AJ69" s="230"/>
      <c r="AM69" s="229">
        <f t="shared" si="8"/>
        <v>5</v>
      </c>
      <c r="AN69" s="228" t="str">
        <f>IF($AM70&gt;$AM69, IFERROR(MATCH($AM69, $AM70:$AM$156, 0)-1, ROW($AN$156)-ROW()), "")</f>
        <v/>
      </c>
      <c r="AO69" s="230" t="str">
        <f t="shared" ca="1" si="9"/>
        <v/>
      </c>
      <c r="AP69" s="228" t="str">
        <f t="shared" ca="1" si="10"/>
        <v/>
      </c>
      <c r="AQ69" s="233" t="str">
        <f t="shared" ca="1" si="11"/>
        <v/>
      </c>
      <c r="AR69" s="228" t="str">
        <f t="shared" ca="1" si="12"/>
        <v/>
      </c>
      <c r="AS69" s="80" t="str">
        <f t="shared" ref="AS69:AS100" si="41">IF(AE69&lt;&gt;-1, IF(ISTEXT(N69), IFERROR(IF(SEARCH(".", N69)&lt;&gt;0, "| Veld '"&amp;AS$4&amp;ROW()&amp;"': "&amp;Fout_punt), "| Veld '"&amp;AS$4&amp;ROW()&amp;"': "&amp;Fout_geen_getal), IF(N69&lt;&gt;AQ69, "| Veld '"&amp;AS$4&amp;ROW()&amp;"': "&amp;Fout_som&amp;TEXT(AQ69,"#.##0,00 €")&amp;"  ", IF($AA69&lt;&gt;0, IF(N69&gt;0, "| Veld '"&amp;AS$4&amp;ROW()&amp;"': "&amp;Fout_positief, ""), IF($Z69&lt;&gt;1, IF(N69&lt;0, "| Veld '"&amp;AS$4&amp;ROW()&amp;"': "&amp;Fout_negatief, ""), "")))), "")</f>
        <v/>
      </c>
      <c r="AT69" s="30" t="str">
        <f t="shared" ref="AT69:AT100" si="42">IF(AF69&lt;&gt;-1, IF(ISTEXT(O69), IFERROR(IF(SEARCH(".", O69)&lt;&gt;0, "| Veld '"&amp;AT$4&amp;ROW()&amp;"': "&amp;Fout_punt), "| Veld '"&amp;AT$4&amp;ROW()&amp;"': "&amp;Fout_geen_getal), IF(O69&lt;&gt;AR69, "| Veld '"&amp;AT$4&amp;ROW()&amp;"': "&amp;Fout_som&amp;TEXT(AR69,"#.##0,00 €")&amp;"  ", IF($AA69&lt;&gt;0, IF(O69&gt;0, "| Veld '"&amp;AT$4&amp;ROW()&amp;"': "&amp;Fout_positief, ""), IF($Z69&lt;&gt;1, IF(O69&lt;0, "| Veld '"&amp;AT$4&amp;ROW()&amp;"': "&amp;Fout_negatief, ""), "")))), "")</f>
        <v/>
      </c>
      <c r="AU69" s="82" t="str">
        <f t="shared" si="13"/>
        <v/>
      </c>
      <c r="AV69" s="30" t="str">
        <f t="shared" si="14"/>
        <v/>
      </c>
      <c r="AW69" s="233" t="str">
        <f t="shared" ca="1" si="15"/>
        <v/>
      </c>
      <c r="AX69" s="228" t="str">
        <f t="shared" ca="1" si="16"/>
        <v/>
      </c>
      <c r="AY69" s="233" t="str">
        <f t="shared" si="17"/>
        <v/>
      </c>
      <c r="AZ69" s="228" t="str">
        <f t="shared" si="18"/>
        <v/>
      </c>
      <c r="BA69" s="234" t="str">
        <f t="shared" si="19"/>
        <v/>
      </c>
      <c r="BB69" s="228" t="str">
        <f t="shared" si="20"/>
        <v/>
      </c>
      <c r="BC69" s="235"/>
      <c r="BD69" s="236" t="str">
        <f t="shared" ca="1" si="21"/>
        <v/>
      </c>
      <c r="BE69" s="237" t="str">
        <f t="shared" ref="BE69:BE100" ca="1" si="43">IF($AN69&lt;&gt;"", IF(SUMIF(OFFSET($AM69, 1, 0, $AN69), "&gt;"&amp;$AM69, OFFSET(AU69, 1, 0, $AN69))&lt;&gt;0, IFERROR( "| Veld '"&amp;BE$4&amp;ROW()&amp;"': "&amp;Waarschuwing_1&amp;_xlfn.TEXTJOIN(" &amp; ", TRUE, OFFSET(AU69,1,0,$AN69))&amp;" in kolom '"&amp;BE$4&amp;"'"&amp;Waarschuwing_2, "| Veld '"&amp;BE$4&amp;ROW()&amp;"': "&amp;Waarschuwing_legacy), ""), "")</f>
        <v/>
      </c>
      <c r="BF69" s="238" t="str">
        <f t="shared" ref="BF69:BF100" ca="1" si="44">IF($AN69&lt;&gt;"", IF(SUMIF(OFFSET($AM69, 1, 0, $AN69), "&gt;"&amp;$AM69, OFFSET(AV69, 1, 0, $AN69))&lt;&gt;0, IFERROR( "| Veld '"&amp;BF$4&amp;ROW()&amp;"': "&amp;Waarschuwing_1&amp;_xlfn.TEXTJOIN(" &amp; ", TRUE, OFFSET(AV69,1,0,$AN69))&amp;" in kolom '"&amp;BF$4&amp;"'"&amp;Waarschuwing_2, "| Veld '"&amp;BF$4&amp;ROW()&amp;"': "&amp;Waarschuwing_legacy), ""), "")</f>
        <v/>
      </c>
      <c r="BG69" s="239" t="str">
        <f t="shared" ca="1" si="22"/>
        <v/>
      </c>
      <c r="BI69" s="28" t="str">
        <f t="shared" ca="1" si="23"/>
        <v/>
      </c>
    </row>
    <row r="70" spans="1:61" s="228" customFormat="1" ht="14.25" customHeight="1" x14ac:dyDescent="0.25">
      <c r="A70" s="75" t="str">
        <f t="shared" ref="A70:A133" ca="1" si="45">IF(BD70&lt;&gt;"", "✘", "")</f>
        <v/>
      </c>
      <c r="B70" s="240"/>
      <c r="C70" s="240" t="s">
        <v>36</v>
      </c>
      <c r="D70" s="240" t="s">
        <v>36</v>
      </c>
      <c r="E70" s="240" t="s">
        <v>36</v>
      </c>
      <c r="F70" s="240" t="s">
        <v>36</v>
      </c>
      <c r="G70" s="240" t="s">
        <v>123</v>
      </c>
      <c r="H70" s="240"/>
      <c r="I70" s="240"/>
      <c r="J70" s="240"/>
      <c r="L70" s="241">
        <v>73357</v>
      </c>
      <c r="M70" s="192" t="str">
        <f t="shared" si="40"/>
        <v/>
      </c>
      <c r="N70" s="242"/>
      <c r="O70" s="242"/>
      <c r="Y70" s="229"/>
      <c r="Z70" s="230"/>
      <c r="AB70" s="231"/>
      <c r="AC70" s="232"/>
      <c r="AD70" s="230">
        <f t="shared" si="39"/>
        <v>-1</v>
      </c>
      <c r="AE70" s="228">
        <f t="shared" si="39"/>
        <v>-1</v>
      </c>
      <c r="AF70" s="228">
        <f t="shared" si="39"/>
        <v>-1</v>
      </c>
      <c r="AG70" s="230"/>
      <c r="AJ70" s="230"/>
      <c r="AM70" s="229">
        <f t="shared" ref="AM70:AM133" si="46">IF(C70&lt;&gt;"",1,IF(D70&lt;&gt;"",2,IF(E70&lt;&gt;"",3,IF(F70&lt;&gt;"",4,IF(G70&lt;&gt;"",5,IF(H70&lt;&gt;"",6,IF(I70&lt;&gt;"",7,IF(J70&lt;&gt;"",8))))))))</f>
        <v>5</v>
      </c>
      <c r="AN70" s="228" t="str">
        <f>IF($AM71&gt;$AM70, IFERROR(MATCH($AM70, $AM71:$AM$156, 0)-1, ROW($AN$156)-ROW()), "")</f>
        <v/>
      </c>
      <c r="AO70" s="230" t="str">
        <f t="shared" ref="AO70:AO133" ca="1" si="47">IF(AE70&lt;&gt;-1, IF(AB70&lt;&gt;"", AB70, IF($AN70&lt;&gt;"", SUMIF(OFFSET($AM70, 1, 0, $AN70), $AM70+1, OFFSET(N70, 1, 0, $AN70)), N70)), "")</f>
        <v/>
      </c>
      <c r="AP70" s="228" t="str">
        <f t="shared" ref="AP70:AP133" ca="1" si="48">IF(AF70&lt;&gt;-1, IF(AC70&lt;&gt;"", AC70, IF($AN70&lt;&gt;"", SUMIF(OFFSET($AM70, 1, 0, $AN70), $AM70+1, OFFSET(O70, 1, 0, $AN70)), O70)), "")</f>
        <v/>
      </c>
      <c r="AQ70" s="233" t="str">
        <f t="shared" ref="AQ70:AQ133" ca="1" si="49">IF(AO70&lt;&gt;0, AO70, N70)</f>
        <v/>
      </c>
      <c r="AR70" s="228" t="str">
        <f t="shared" ref="AR70:AR133" ca="1" si="50">IF(AP70&lt;&gt;0, AP70, O70)</f>
        <v/>
      </c>
      <c r="AS70" s="80" t="str">
        <f t="shared" si="41"/>
        <v/>
      </c>
      <c r="AT70" s="30" t="str">
        <f t="shared" si="42"/>
        <v/>
      </c>
      <c r="AU70" s="82" t="str">
        <f t="shared" ref="AU70:AU133" si="51">IF(AS70&lt;&gt;"", ROW(), "")</f>
        <v/>
      </c>
      <c r="AV70" s="30" t="str">
        <f t="shared" ref="AV70:AV133" si="52">IF(AT70&lt;&gt;"", ROW(), "")</f>
        <v/>
      </c>
      <c r="AW70" s="233" t="str">
        <f t="shared" ref="AW70:AW133" ca="1" si="53">IF(AO70&lt;&gt;AQ70, "| Veld '"&amp;AW$4&amp;ROW()&amp;"': "&amp;Info_lege_velden, "")</f>
        <v/>
      </c>
      <c r="AX70" s="228" t="str">
        <f t="shared" ref="AX70:AX133" ca="1" si="54">IF(AP70&lt;&gt;AR70, "| Veld '"&amp;AX$4&amp;ROW()&amp;"': "&amp;Info_lege_velden, "")</f>
        <v/>
      </c>
      <c r="AY70" s="233" t="str">
        <f t="shared" ref="AY70:AY133" si="55">IF(AE70&gt;0, "| Veld '"&amp;AY$4&amp;ROW()&amp;"': Dit veld is verplicht.  ", "")</f>
        <v/>
      </c>
      <c r="AZ70" s="228" t="str">
        <f t="shared" ref="AZ70:AZ133" si="56">IF(AF70&gt;0, "| Veld '"&amp;AZ$4&amp;ROW()&amp;"': Dit veld is verplicht.  ", "")</f>
        <v/>
      </c>
      <c r="BA70" s="234" t="str">
        <f t="shared" ref="BA70:BA133" si="57">IF(AE70&lt;0, IF(N70&lt;&gt;0, "| Veld '"&amp;BA$4&amp;ROW()&amp;"'"&amp;Fout_redundant, ""), "")</f>
        <v/>
      </c>
      <c r="BB70" s="228" t="str">
        <f t="shared" ref="BB70:BB133" si="58">IF(AF70&lt;0, IF(O70&lt;&gt;0, "| Veld '"&amp;BB$4&amp;ROW()&amp;"'"&amp;Fout_redundant, ""), "")</f>
        <v/>
      </c>
      <c r="BC70" s="235"/>
      <c r="BD70" s="236" t="str">
        <f t="shared" ref="BD70:BD133" ca="1" si="59">_xlfn.CONCAT(AS70:AT70,AW70:AX70,BA70:BB70,AG70:AI70)</f>
        <v/>
      </c>
      <c r="BE70" s="237" t="str">
        <f t="shared" ca="1" si="43"/>
        <v/>
      </c>
      <c r="BF70" s="238" t="str">
        <f t="shared" ca="1" si="44"/>
        <v/>
      </c>
      <c r="BG70" s="239" t="str">
        <f t="shared" ref="BG70:BG133" ca="1" si="60">_xlfn.CONCAT(BE70:BF70, AJ70:AL70)</f>
        <v/>
      </c>
      <c r="BI70" s="28" t="str">
        <f t="shared" ref="BI70:BI133" ca="1" si="61">IF($BD70&lt;&gt;"", $BD70, $BG70)</f>
        <v/>
      </c>
    </row>
    <row r="71" spans="1:61" s="228" customFormat="1" ht="14.25" customHeight="1" x14ac:dyDescent="0.25">
      <c r="A71" s="75" t="str">
        <f t="shared" ca="1" si="45"/>
        <v/>
      </c>
      <c r="B71" s="240"/>
      <c r="C71" s="240" t="s">
        <v>36</v>
      </c>
      <c r="D71" s="240" t="s">
        <v>36</v>
      </c>
      <c r="E71" s="240" t="s">
        <v>36</v>
      </c>
      <c r="F71" s="240" t="s">
        <v>36</v>
      </c>
      <c r="G71" s="240" t="s">
        <v>287</v>
      </c>
      <c r="H71" s="240"/>
      <c r="I71" s="240"/>
      <c r="J71" s="240"/>
      <c r="L71" s="241">
        <v>73358</v>
      </c>
      <c r="M71" s="192" t="str">
        <f t="shared" si="40"/>
        <v/>
      </c>
      <c r="N71" s="242"/>
      <c r="O71" s="242"/>
      <c r="Y71" s="229"/>
      <c r="Z71" s="230"/>
      <c r="AB71" s="231"/>
      <c r="AC71" s="232"/>
      <c r="AD71" s="230">
        <f t="shared" si="39"/>
        <v>-1</v>
      </c>
      <c r="AE71" s="228">
        <f t="shared" si="39"/>
        <v>-1</v>
      </c>
      <c r="AF71" s="228">
        <f t="shared" si="39"/>
        <v>-1</v>
      </c>
      <c r="AG71" s="230"/>
      <c r="AJ71" s="230"/>
      <c r="AM71" s="229">
        <f t="shared" si="46"/>
        <v>5</v>
      </c>
      <c r="AN71" s="228" t="str">
        <f>IF($AM72&gt;$AM71, IFERROR(MATCH($AM71, $AM72:$AM$156, 0)-1, ROW($AN$156)-ROW()), "")</f>
        <v/>
      </c>
      <c r="AO71" s="230" t="str">
        <f t="shared" ca="1" si="47"/>
        <v/>
      </c>
      <c r="AP71" s="228" t="str">
        <f t="shared" ca="1" si="48"/>
        <v/>
      </c>
      <c r="AQ71" s="233" t="str">
        <f t="shared" ca="1" si="49"/>
        <v/>
      </c>
      <c r="AR71" s="228" t="str">
        <f t="shared" ca="1" si="50"/>
        <v/>
      </c>
      <c r="AS71" s="80" t="str">
        <f t="shared" si="41"/>
        <v/>
      </c>
      <c r="AT71" s="30" t="str">
        <f t="shared" si="42"/>
        <v/>
      </c>
      <c r="AU71" s="82" t="str">
        <f t="shared" si="51"/>
        <v/>
      </c>
      <c r="AV71" s="30" t="str">
        <f t="shared" si="52"/>
        <v/>
      </c>
      <c r="AW71" s="233" t="str">
        <f t="shared" ca="1" si="53"/>
        <v/>
      </c>
      <c r="AX71" s="228" t="str">
        <f t="shared" ca="1" si="54"/>
        <v/>
      </c>
      <c r="AY71" s="233" t="str">
        <f t="shared" si="55"/>
        <v/>
      </c>
      <c r="AZ71" s="228" t="str">
        <f t="shared" si="56"/>
        <v/>
      </c>
      <c r="BA71" s="234" t="str">
        <f t="shared" si="57"/>
        <v/>
      </c>
      <c r="BB71" s="228" t="str">
        <f t="shared" si="58"/>
        <v/>
      </c>
      <c r="BC71" s="235"/>
      <c r="BD71" s="236" t="str">
        <f t="shared" ca="1" si="59"/>
        <v/>
      </c>
      <c r="BE71" s="237" t="str">
        <f t="shared" ca="1" si="43"/>
        <v/>
      </c>
      <c r="BF71" s="238" t="str">
        <f t="shared" ca="1" si="44"/>
        <v/>
      </c>
      <c r="BG71" s="239" t="str">
        <f t="shared" ca="1" si="60"/>
        <v/>
      </c>
      <c r="BI71" s="28" t="str">
        <f t="shared" ca="1" si="61"/>
        <v/>
      </c>
    </row>
    <row r="72" spans="1:61" s="228" customFormat="1" ht="14.25" customHeight="1" x14ac:dyDescent="0.25">
      <c r="A72" s="75" t="str">
        <f t="shared" ca="1" si="45"/>
        <v/>
      </c>
      <c r="B72" s="240"/>
      <c r="C72" s="240" t="s">
        <v>36</v>
      </c>
      <c r="D72" s="240" t="s">
        <v>36</v>
      </c>
      <c r="E72" s="240" t="s">
        <v>36</v>
      </c>
      <c r="F72" s="240" t="s">
        <v>360</v>
      </c>
      <c r="G72" s="240"/>
      <c r="H72" s="240"/>
      <c r="I72" s="240"/>
      <c r="J72" s="240"/>
      <c r="L72" s="241">
        <v>7336</v>
      </c>
      <c r="M72" s="192" t="str">
        <f t="shared" si="40"/>
        <v/>
      </c>
      <c r="N72" s="242"/>
      <c r="O72" s="242"/>
      <c r="Y72" s="229"/>
      <c r="Z72" s="230"/>
      <c r="AB72" s="231"/>
      <c r="AC72" s="232"/>
      <c r="AD72" s="230">
        <f t="shared" si="39"/>
        <v>-1</v>
      </c>
      <c r="AE72" s="228">
        <f t="shared" si="39"/>
        <v>-1</v>
      </c>
      <c r="AF72" s="228">
        <f t="shared" si="39"/>
        <v>-1</v>
      </c>
      <c r="AG72" s="230"/>
      <c r="AJ72" s="230"/>
      <c r="AM72" s="229">
        <f t="shared" si="46"/>
        <v>4</v>
      </c>
      <c r="AN72" s="228" t="str">
        <f>IF($AM73&gt;$AM72, IFERROR(MATCH($AM72, $AM73:$AM$156, 0)-1, ROW($AN$156)-ROW()), "")</f>
        <v/>
      </c>
      <c r="AO72" s="230" t="str">
        <f t="shared" ca="1" si="47"/>
        <v/>
      </c>
      <c r="AP72" s="228" t="str">
        <f t="shared" ca="1" si="48"/>
        <v/>
      </c>
      <c r="AQ72" s="233" t="str">
        <f t="shared" ca="1" si="49"/>
        <v/>
      </c>
      <c r="AR72" s="228" t="str">
        <f t="shared" ca="1" si="50"/>
        <v/>
      </c>
      <c r="AS72" s="80" t="str">
        <f t="shared" si="41"/>
        <v/>
      </c>
      <c r="AT72" s="30" t="str">
        <f t="shared" si="42"/>
        <v/>
      </c>
      <c r="AU72" s="82" t="str">
        <f t="shared" si="51"/>
        <v/>
      </c>
      <c r="AV72" s="30" t="str">
        <f t="shared" si="52"/>
        <v/>
      </c>
      <c r="AW72" s="233" t="str">
        <f t="shared" ca="1" si="53"/>
        <v/>
      </c>
      <c r="AX72" s="228" t="str">
        <f t="shared" ca="1" si="54"/>
        <v/>
      </c>
      <c r="AY72" s="233" t="str">
        <f t="shared" si="55"/>
        <v/>
      </c>
      <c r="AZ72" s="228" t="str">
        <f t="shared" si="56"/>
        <v/>
      </c>
      <c r="BA72" s="234" t="str">
        <f t="shared" si="57"/>
        <v/>
      </c>
      <c r="BB72" s="228" t="str">
        <f t="shared" si="58"/>
        <v/>
      </c>
      <c r="BC72" s="235"/>
      <c r="BD72" s="236" t="str">
        <f t="shared" ca="1" si="59"/>
        <v/>
      </c>
      <c r="BE72" s="237" t="str">
        <f t="shared" ca="1" si="43"/>
        <v/>
      </c>
      <c r="BF72" s="238" t="str">
        <f t="shared" ca="1" si="44"/>
        <v/>
      </c>
      <c r="BG72" s="239" t="str">
        <f t="shared" ca="1" si="60"/>
        <v/>
      </c>
      <c r="BI72" s="28" t="str">
        <f t="shared" ca="1" si="61"/>
        <v/>
      </c>
    </row>
    <row r="73" spans="1:61" s="228" customFormat="1" ht="14.25" customHeight="1" x14ac:dyDescent="0.25">
      <c r="A73" s="75" t="str">
        <f t="shared" ca="1" si="45"/>
        <v/>
      </c>
      <c r="B73" s="240"/>
      <c r="C73" s="240" t="s">
        <v>36</v>
      </c>
      <c r="D73" s="240" t="s">
        <v>36</v>
      </c>
      <c r="E73" s="240" t="s">
        <v>36</v>
      </c>
      <c r="F73" s="240" t="s">
        <v>124</v>
      </c>
      <c r="G73" s="240"/>
      <c r="H73" s="240"/>
      <c r="I73" s="240"/>
      <c r="J73" s="240"/>
      <c r="L73" s="241">
        <v>7338</v>
      </c>
      <c r="M73" s="192" t="str">
        <f t="shared" si="40"/>
        <v/>
      </c>
      <c r="N73" s="242"/>
      <c r="O73" s="242"/>
      <c r="Y73" s="229"/>
      <c r="Z73" s="230"/>
      <c r="AB73" s="231"/>
      <c r="AC73" s="232"/>
      <c r="AD73" s="230">
        <f t="shared" si="39"/>
        <v>-1</v>
      </c>
      <c r="AE73" s="228">
        <f t="shared" si="39"/>
        <v>-1</v>
      </c>
      <c r="AF73" s="228">
        <f t="shared" si="39"/>
        <v>-1</v>
      </c>
      <c r="AG73" s="230"/>
      <c r="AJ73" s="230"/>
      <c r="AM73" s="229">
        <f t="shared" si="46"/>
        <v>4</v>
      </c>
      <c r="AN73" s="228" t="str">
        <f>IF($AM74&gt;$AM73, IFERROR(MATCH($AM73, $AM74:$AM$156, 0)-1, ROW($AN$156)-ROW()), "")</f>
        <v/>
      </c>
      <c r="AO73" s="230" t="str">
        <f t="shared" ca="1" si="47"/>
        <v/>
      </c>
      <c r="AP73" s="228" t="str">
        <f t="shared" ca="1" si="48"/>
        <v/>
      </c>
      <c r="AQ73" s="233" t="str">
        <f t="shared" ca="1" si="49"/>
        <v/>
      </c>
      <c r="AR73" s="228" t="str">
        <f t="shared" ca="1" si="50"/>
        <v/>
      </c>
      <c r="AS73" s="80" t="str">
        <f t="shared" si="41"/>
        <v/>
      </c>
      <c r="AT73" s="30" t="str">
        <f t="shared" si="42"/>
        <v/>
      </c>
      <c r="AU73" s="82" t="str">
        <f t="shared" si="51"/>
        <v/>
      </c>
      <c r="AV73" s="30" t="str">
        <f t="shared" si="52"/>
        <v/>
      </c>
      <c r="AW73" s="233" t="str">
        <f t="shared" ca="1" si="53"/>
        <v/>
      </c>
      <c r="AX73" s="228" t="str">
        <f t="shared" ca="1" si="54"/>
        <v/>
      </c>
      <c r="AY73" s="233" t="str">
        <f t="shared" si="55"/>
        <v/>
      </c>
      <c r="AZ73" s="228" t="str">
        <f t="shared" si="56"/>
        <v/>
      </c>
      <c r="BA73" s="234" t="str">
        <f t="shared" si="57"/>
        <v/>
      </c>
      <c r="BB73" s="228" t="str">
        <f t="shared" si="58"/>
        <v/>
      </c>
      <c r="BC73" s="235"/>
      <c r="BD73" s="236" t="str">
        <f t="shared" ca="1" si="59"/>
        <v/>
      </c>
      <c r="BE73" s="237" t="str">
        <f t="shared" ca="1" si="43"/>
        <v/>
      </c>
      <c r="BF73" s="238" t="str">
        <f t="shared" ca="1" si="44"/>
        <v/>
      </c>
      <c r="BG73" s="239" t="str">
        <f t="shared" ca="1" si="60"/>
        <v/>
      </c>
      <c r="BI73" s="28" t="str">
        <f t="shared" ca="1" si="61"/>
        <v/>
      </c>
    </row>
    <row r="74" spans="1:61" s="228" customFormat="1" ht="14.25" customHeight="1" x14ac:dyDescent="0.25">
      <c r="A74" s="75" t="str">
        <f t="shared" ca="1" si="45"/>
        <v/>
      </c>
      <c r="B74" s="240"/>
      <c r="C74" s="240" t="s">
        <v>36</v>
      </c>
      <c r="D74" s="240" t="s">
        <v>36</v>
      </c>
      <c r="E74" s="240" t="s">
        <v>125</v>
      </c>
      <c r="F74" s="240"/>
      <c r="G74" s="240"/>
      <c r="H74" s="240"/>
      <c r="I74" s="240"/>
      <c r="J74" s="240"/>
      <c r="L74" s="241">
        <v>734</v>
      </c>
      <c r="M74" s="192">
        <f t="shared" si="40"/>
        <v>0</v>
      </c>
      <c r="N74" s="242">
        <f>SUM(N75:N78)</f>
        <v>0</v>
      </c>
      <c r="O74" s="242">
        <f t="shared" ref="O74" si="62">SUM(O75:O78)</f>
        <v>0</v>
      </c>
      <c r="Y74" s="229"/>
      <c r="Z74" s="230"/>
      <c r="AB74" s="231"/>
      <c r="AC74" s="232"/>
      <c r="AD74" s="230">
        <f t="shared" si="39"/>
        <v>-1</v>
      </c>
      <c r="AE74" s="228">
        <f t="shared" si="39"/>
        <v>-1</v>
      </c>
      <c r="AF74" s="228">
        <f t="shared" si="39"/>
        <v>-1</v>
      </c>
      <c r="AG74" s="230"/>
      <c r="AJ74" s="230"/>
      <c r="AM74" s="229">
        <f t="shared" si="46"/>
        <v>3</v>
      </c>
      <c r="AN74" s="228">
        <f>IF($AM75&gt;$AM74, IFERROR(MATCH($AM74, $AM75:$AM$156, 0)-1, ROW($AN$156)-ROW()), "")</f>
        <v>4</v>
      </c>
      <c r="AO74" s="230" t="str">
        <f t="shared" ca="1" si="47"/>
        <v/>
      </c>
      <c r="AP74" s="228" t="str">
        <f t="shared" ca="1" si="48"/>
        <v/>
      </c>
      <c r="AQ74" s="233" t="str">
        <f t="shared" ca="1" si="49"/>
        <v/>
      </c>
      <c r="AR74" s="228" t="str">
        <f t="shared" ca="1" si="50"/>
        <v/>
      </c>
      <c r="AS74" s="80" t="str">
        <f t="shared" si="41"/>
        <v/>
      </c>
      <c r="AT74" s="30" t="str">
        <f t="shared" si="42"/>
        <v/>
      </c>
      <c r="AU74" s="82" t="str">
        <f t="shared" si="51"/>
        <v/>
      </c>
      <c r="AV74" s="30" t="str">
        <f t="shared" si="52"/>
        <v/>
      </c>
      <c r="AW74" s="233" t="str">
        <f t="shared" ca="1" si="53"/>
        <v/>
      </c>
      <c r="AX74" s="228" t="str">
        <f t="shared" ca="1" si="54"/>
        <v/>
      </c>
      <c r="AY74" s="233" t="str">
        <f t="shared" si="55"/>
        <v/>
      </c>
      <c r="AZ74" s="228" t="str">
        <f t="shared" si="56"/>
        <v/>
      </c>
      <c r="BA74" s="234" t="str">
        <f t="shared" si="57"/>
        <v/>
      </c>
      <c r="BB74" s="228" t="str">
        <f t="shared" si="58"/>
        <v/>
      </c>
      <c r="BC74" s="235"/>
      <c r="BD74" s="236" t="str">
        <f t="shared" ca="1" si="59"/>
        <v/>
      </c>
      <c r="BE74" s="237" t="str">
        <f t="shared" ca="1" si="43"/>
        <v/>
      </c>
      <c r="BF74" s="238" t="str">
        <f t="shared" ca="1" si="44"/>
        <v/>
      </c>
      <c r="BG74" s="239" t="str">
        <f t="shared" ca="1" si="60"/>
        <v/>
      </c>
      <c r="BI74" s="28" t="str">
        <f t="shared" ca="1" si="61"/>
        <v/>
      </c>
    </row>
    <row r="75" spans="1:61" s="228" customFormat="1" ht="14.25" customHeight="1" x14ac:dyDescent="0.25">
      <c r="A75" s="75" t="str">
        <f t="shared" ca="1" si="45"/>
        <v/>
      </c>
      <c r="B75" s="240"/>
      <c r="C75" s="240"/>
      <c r="D75" s="240"/>
      <c r="E75" s="240"/>
      <c r="F75" s="240" t="s">
        <v>645</v>
      </c>
      <c r="G75" s="240"/>
      <c r="H75" s="240"/>
      <c r="I75" s="240"/>
      <c r="J75" s="240"/>
      <c r="L75" s="241">
        <v>7340</v>
      </c>
      <c r="M75" s="192" t="str">
        <f t="shared" si="40"/>
        <v/>
      </c>
      <c r="N75" s="242"/>
      <c r="O75" s="242"/>
      <c r="Y75" s="229"/>
      <c r="Z75" s="230"/>
      <c r="AB75" s="231"/>
      <c r="AC75" s="232"/>
      <c r="AD75" s="230">
        <f t="shared" si="39"/>
        <v>-1</v>
      </c>
      <c r="AE75" s="228">
        <f t="shared" si="39"/>
        <v>-1</v>
      </c>
      <c r="AF75" s="228">
        <f t="shared" si="39"/>
        <v>-1</v>
      </c>
      <c r="AG75" s="230"/>
      <c r="AJ75" s="230"/>
      <c r="AM75" s="229">
        <f t="shared" si="46"/>
        <v>4</v>
      </c>
      <c r="AN75" s="228" t="str">
        <f>IF($AM76&gt;$AM75, IFERROR(MATCH($AM75, $AM76:$AM$156, 0)-1, ROW($AN$156)-ROW()), "")</f>
        <v/>
      </c>
      <c r="AO75" s="230" t="str">
        <f t="shared" ca="1" si="47"/>
        <v/>
      </c>
      <c r="AP75" s="228" t="str">
        <f t="shared" ca="1" si="48"/>
        <v/>
      </c>
      <c r="AQ75" s="233" t="str">
        <f t="shared" ca="1" si="49"/>
        <v/>
      </c>
      <c r="AR75" s="228" t="str">
        <f t="shared" ca="1" si="50"/>
        <v/>
      </c>
      <c r="AS75" s="80" t="str">
        <f t="shared" si="41"/>
        <v/>
      </c>
      <c r="AT75" s="30" t="str">
        <f t="shared" si="42"/>
        <v/>
      </c>
      <c r="AU75" s="82" t="str">
        <f t="shared" si="51"/>
        <v/>
      </c>
      <c r="AV75" s="30" t="str">
        <f t="shared" si="52"/>
        <v/>
      </c>
      <c r="AW75" s="233" t="str">
        <f t="shared" ca="1" si="53"/>
        <v/>
      </c>
      <c r="AX75" s="228" t="str">
        <f t="shared" ca="1" si="54"/>
        <v/>
      </c>
      <c r="AY75" s="233" t="str">
        <f t="shared" si="55"/>
        <v/>
      </c>
      <c r="AZ75" s="228" t="str">
        <f t="shared" si="56"/>
        <v/>
      </c>
      <c r="BA75" s="234" t="str">
        <f t="shared" si="57"/>
        <v/>
      </c>
      <c r="BB75" s="228" t="str">
        <f t="shared" si="58"/>
        <v/>
      </c>
      <c r="BC75" s="235"/>
      <c r="BD75" s="236" t="str">
        <f t="shared" ca="1" si="59"/>
        <v/>
      </c>
      <c r="BE75" s="237" t="str">
        <f t="shared" ca="1" si="43"/>
        <v/>
      </c>
      <c r="BF75" s="238" t="str">
        <f t="shared" ca="1" si="44"/>
        <v/>
      </c>
      <c r="BG75" s="239" t="str">
        <f t="shared" ca="1" si="60"/>
        <v/>
      </c>
      <c r="BI75" s="28" t="str">
        <f t="shared" ca="1" si="61"/>
        <v/>
      </c>
    </row>
    <row r="76" spans="1:61" s="228" customFormat="1" ht="14.25" customHeight="1" x14ac:dyDescent="0.25">
      <c r="A76" s="75" t="str">
        <f t="shared" ca="1" si="45"/>
        <v/>
      </c>
      <c r="B76" s="240"/>
      <c r="C76" s="240"/>
      <c r="D76" s="240"/>
      <c r="E76" s="240"/>
      <c r="F76" s="240" t="s">
        <v>657</v>
      </c>
      <c r="G76" s="240"/>
      <c r="H76" s="240"/>
      <c r="I76" s="240"/>
      <c r="J76" s="240"/>
      <c r="L76" s="241">
        <v>7341</v>
      </c>
      <c r="M76" s="192" t="str">
        <f t="shared" si="40"/>
        <v/>
      </c>
      <c r="N76" s="242"/>
      <c r="O76" s="242"/>
      <c r="Y76" s="229"/>
      <c r="Z76" s="230"/>
      <c r="AB76" s="231"/>
      <c r="AC76" s="232"/>
      <c r="AD76" s="230">
        <f t="shared" si="39"/>
        <v>-1</v>
      </c>
      <c r="AE76" s="228">
        <f t="shared" si="39"/>
        <v>-1</v>
      </c>
      <c r="AF76" s="228">
        <f t="shared" si="39"/>
        <v>-1</v>
      </c>
      <c r="AG76" s="230"/>
      <c r="AJ76" s="230"/>
      <c r="AM76" s="229">
        <f t="shared" si="46"/>
        <v>4</v>
      </c>
      <c r="AN76" s="228" t="str">
        <f>IF($AM77&gt;$AM76, IFERROR(MATCH($AM76, $AM77:$AM$156, 0)-1, ROW($AN$156)-ROW()), "")</f>
        <v/>
      </c>
      <c r="AO76" s="230" t="str">
        <f t="shared" ca="1" si="47"/>
        <v/>
      </c>
      <c r="AP76" s="228" t="str">
        <f t="shared" ca="1" si="48"/>
        <v/>
      </c>
      <c r="AQ76" s="233" t="str">
        <f t="shared" ca="1" si="49"/>
        <v/>
      </c>
      <c r="AR76" s="228" t="str">
        <f t="shared" ca="1" si="50"/>
        <v/>
      </c>
      <c r="AS76" s="80" t="str">
        <f t="shared" si="41"/>
        <v/>
      </c>
      <c r="AT76" s="30" t="str">
        <f t="shared" si="42"/>
        <v/>
      </c>
      <c r="AU76" s="82" t="str">
        <f t="shared" si="51"/>
        <v/>
      </c>
      <c r="AV76" s="30" t="str">
        <f t="shared" si="52"/>
        <v/>
      </c>
      <c r="AW76" s="233" t="str">
        <f t="shared" ca="1" si="53"/>
        <v/>
      </c>
      <c r="AX76" s="228" t="str">
        <f t="shared" ca="1" si="54"/>
        <v/>
      </c>
      <c r="AY76" s="233" t="str">
        <f t="shared" si="55"/>
        <v/>
      </c>
      <c r="AZ76" s="228" t="str">
        <f t="shared" si="56"/>
        <v/>
      </c>
      <c r="BA76" s="234" t="str">
        <f t="shared" si="57"/>
        <v/>
      </c>
      <c r="BB76" s="228" t="str">
        <f t="shared" si="58"/>
        <v/>
      </c>
      <c r="BC76" s="235"/>
      <c r="BD76" s="236" t="str">
        <f t="shared" ca="1" si="59"/>
        <v/>
      </c>
      <c r="BE76" s="237" t="str">
        <f t="shared" ca="1" si="43"/>
        <v/>
      </c>
      <c r="BF76" s="238" t="str">
        <f t="shared" ca="1" si="44"/>
        <v/>
      </c>
      <c r="BG76" s="239" t="str">
        <f t="shared" ca="1" si="60"/>
        <v/>
      </c>
      <c r="BI76" s="28" t="str">
        <f t="shared" ca="1" si="61"/>
        <v/>
      </c>
    </row>
    <row r="77" spans="1:61" s="228" customFormat="1" ht="14.25" customHeight="1" x14ac:dyDescent="0.25">
      <c r="A77" s="75" t="str">
        <f t="shared" ca="1" si="45"/>
        <v/>
      </c>
      <c r="B77" s="240"/>
      <c r="C77" s="240"/>
      <c r="D77" s="240"/>
      <c r="E77" s="240"/>
      <c r="F77" s="240" t="s">
        <v>658</v>
      </c>
      <c r="G77" s="240"/>
      <c r="H77" s="240"/>
      <c r="I77" s="240"/>
      <c r="J77" s="240"/>
      <c r="L77" s="241">
        <v>7342</v>
      </c>
      <c r="M77" s="192" t="str">
        <f t="shared" si="40"/>
        <v/>
      </c>
      <c r="N77" s="242"/>
      <c r="O77" s="242"/>
      <c r="Y77" s="229"/>
      <c r="Z77" s="230"/>
      <c r="AB77" s="231"/>
      <c r="AC77" s="232"/>
      <c r="AD77" s="230">
        <f t="shared" si="39"/>
        <v>-1</v>
      </c>
      <c r="AE77" s="228">
        <f t="shared" si="39"/>
        <v>-1</v>
      </c>
      <c r="AF77" s="228">
        <f t="shared" si="39"/>
        <v>-1</v>
      </c>
      <c r="AG77" s="230"/>
      <c r="AJ77" s="230"/>
      <c r="AM77" s="229">
        <f t="shared" si="46"/>
        <v>4</v>
      </c>
      <c r="AN77" s="228" t="str">
        <f>IF($AM78&gt;$AM77, IFERROR(MATCH($AM77, $AM78:$AM$156, 0)-1, ROW($AN$156)-ROW()), "")</f>
        <v/>
      </c>
      <c r="AO77" s="230" t="str">
        <f t="shared" ca="1" si="47"/>
        <v/>
      </c>
      <c r="AP77" s="228" t="str">
        <f t="shared" ca="1" si="48"/>
        <v/>
      </c>
      <c r="AQ77" s="233" t="str">
        <f t="shared" ca="1" si="49"/>
        <v/>
      </c>
      <c r="AR77" s="228" t="str">
        <f t="shared" ca="1" si="50"/>
        <v/>
      </c>
      <c r="AS77" s="80" t="str">
        <f t="shared" si="41"/>
        <v/>
      </c>
      <c r="AT77" s="30" t="str">
        <f t="shared" si="42"/>
        <v/>
      </c>
      <c r="AU77" s="82" t="str">
        <f t="shared" si="51"/>
        <v/>
      </c>
      <c r="AV77" s="30" t="str">
        <f t="shared" si="52"/>
        <v/>
      </c>
      <c r="AW77" s="233" t="str">
        <f t="shared" ca="1" si="53"/>
        <v/>
      </c>
      <c r="AX77" s="228" t="str">
        <f t="shared" ca="1" si="54"/>
        <v/>
      </c>
      <c r="AY77" s="233" t="str">
        <f t="shared" si="55"/>
        <v/>
      </c>
      <c r="AZ77" s="228" t="str">
        <f t="shared" si="56"/>
        <v/>
      </c>
      <c r="BA77" s="234" t="str">
        <f t="shared" si="57"/>
        <v/>
      </c>
      <c r="BB77" s="228" t="str">
        <f t="shared" si="58"/>
        <v/>
      </c>
      <c r="BC77" s="235"/>
      <c r="BD77" s="236" t="str">
        <f t="shared" ca="1" si="59"/>
        <v/>
      </c>
      <c r="BE77" s="237" t="str">
        <f t="shared" ca="1" si="43"/>
        <v/>
      </c>
      <c r="BF77" s="238" t="str">
        <f t="shared" ca="1" si="44"/>
        <v/>
      </c>
      <c r="BG77" s="239" t="str">
        <f t="shared" ca="1" si="60"/>
        <v/>
      </c>
      <c r="BI77" s="28" t="str">
        <f t="shared" ca="1" si="61"/>
        <v/>
      </c>
    </row>
    <row r="78" spans="1:61" s="228" customFormat="1" ht="14.25" customHeight="1" x14ac:dyDescent="0.25">
      <c r="A78" s="75" t="str">
        <f t="shared" ca="1" si="45"/>
        <v/>
      </c>
      <c r="B78" s="240"/>
      <c r="C78" s="240"/>
      <c r="D78" s="240"/>
      <c r="E78" s="240"/>
      <c r="F78" s="240" t="s">
        <v>283</v>
      </c>
      <c r="G78" s="240"/>
      <c r="H78" s="240"/>
      <c r="I78" s="240"/>
      <c r="J78" s="240"/>
      <c r="L78" s="241">
        <v>7348</v>
      </c>
      <c r="M78" s="192" t="str">
        <f t="shared" si="40"/>
        <v/>
      </c>
      <c r="N78" s="242"/>
      <c r="O78" s="242"/>
      <c r="Y78" s="229"/>
      <c r="Z78" s="230"/>
      <c r="AB78" s="231"/>
      <c r="AC78" s="232"/>
      <c r="AD78" s="230">
        <f t="shared" si="39"/>
        <v>-1</v>
      </c>
      <c r="AE78" s="228">
        <f t="shared" si="39"/>
        <v>-1</v>
      </c>
      <c r="AF78" s="228">
        <f t="shared" si="39"/>
        <v>-1</v>
      </c>
      <c r="AG78" s="230"/>
      <c r="AJ78" s="230"/>
      <c r="AM78" s="229">
        <f t="shared" si="46"/>
        <v>4</v>
      </c>
      <c r="AN78" s="228" t="str">
        <f>IF($AM79&gt;$AM78, IFERROR(MATCH($AM78, $AM79:$AM$156, 0)-1, ROW($AN$156)-ROW()), "")</f>
        <v/>
      </c>
      <c r="AO78" s="230" t="str">
        <f t="shared" ca="1" si="47"/>
        <v/>
      </c>
      <c r="AP78" s="228" t="str">
        <f t="shared" ca="1" si="48"/>
        <v/>
      </c>
      <c r="AQ78" s="233" t="str">
        <f t="shared" ca="1" si="49"/>
        <v/>
      </c>
      <c r="AR78" s="228" t="str">
        <f t="shared" ca="1" si="50"/>
        <v/>
      </c>
      <c r="AS78" s="80" t="str">
        <f t="shared" si="41"/>
        <v/>
      </c>
      <c r="AT78" s="30" t="str">
        <f t="shared" si="42"/>
        <v/>
      </c>
      <c r="AU78" s="82" t="str">
        <f t="shared" si="51"/>
        <v/>
      </c>
      <c r="AV78" s="30" t="str">
        <f t="shared" si="52"/>
        <v/>
      </c>
      <c r="AW78" s="233" t="str">
        <f t="shared" ca="1" si="53"/>
        <v/>
      </c>
      <c r="AX78" s="228" t="str">
        <f t="shared" ca="1" si="54"/>
        <v/>
      </c>
      <c r="AY78" s="233" t="str">
        <f t="shared" si="55"/>
        <v/>
      </c>
      <c r="AZ78" s="228" t="str">
        <f t="shared" si="56"/>
        <v/>
      </c>
      <c r="BA78" s="234" t="str">
        <f t="shared" si="57"/>
        <v/>
      </c>
      <c r="BB78" s="228" t="str">
        <f t="shared" si="58"/>
        <v/>
      </c>
      <c r="BC78" s="235"/>
      <c r="BD78" s="236" t="str">
        <f t="shared" ca="1" si="59"/>
        <v/>
      </c>
      <c r="BE78" s="237" t="str">
        <f t="shared" ca="1" si="43"/>
        <v/>
      </c>
      <c r="BF78" s="238" t="str">
        <f t="shared" ca="1" si="44"/>
        <v/>
      </c>
      <c r="BG78" s="239" t="str">
        <f t="shared" ca="1" si="60"/>
        <v/>
      </c>
      <c r="BI78" s="28" t="str">
        <f t="shared" ca="1" si="61"/>
        <v/>
      </c>
    </row>
    <row r="79" spans="1:61" s="228" customFormat="1" ht="14.25" customHeight="1" x14ac:dyDescent="0.25">
      <c r="A79" s="75" t="str">
        <f t="shared" ca="1" si="45"/>
        <v/>
      </c>
      <c r="B79" s="240"/>
      <c r="C79" s="240" t="s">
        <v>36</v>
      </c>
      <c r="D79" s="240" t="s">
        <v>36</v>
      </c>
      <c r="E79" s="240" t="s">
        <v>295</v>
      </c>
      <c r="F79" s="240"/>
      <c r="G79" s="240"/>
      <c r="H79" s="240"/>
      <c r="I79" s="240"/>
      <c r="J79" s="240"/>
      <c r="L79" s="241">
        <v>735</v>
      </c>
      <c r="M79" s="192" t="str">
        <f t="shared" si="40"/>
        <v/>
      </c>
      <c r="N79" s="242"/>
      <c r="O79" s="242"/>
      <c r="Y79" s="229"/>
      <c r="Z79" s="230"/>
      <c r="AB79" s="231"/>
      <c r="AC79" s="232"/>
      <c r="AD79" s="230">
        <f t="shared" si="39"/>
        <v>-1</v>
      </c>
      <c r="AE79" s="228">
        <f t="shared" si="39"/>
        <v>-1</v>
      </c>
      <c r="AF79" s="228">
        <f t="shared" si="39"/>
        <v>-1</v>
      </c>
      <c r="AG79" s="230"/>
      <c r="AJ79" s="230"/>
      <c r="AM79" s="229">
        <f t="shared" si="46"/>
        <v>3</v>
      </c>
      <c r="AN79" s="228" t="str">
        <f>IF($AM80&gt;$AM79, IFERROR(MATCH($AM79, $AM80:$AM$156, 0)-1, ROW($AN$156)-ROW()), "")</f>
        <v/>
      </c>
      <c r="AO79" s="230" t="str">
        <f t="shared" ca="1" si="47"/>
        <v/>
      </c>
      <c r="AP79" s="228" t="str">
        <f t="shared" ca="1" si="48"/>
        <v/>
      </c>
      <c r="AQ79" s="233" t="str">
        <f t="shared" ca="1" si="49"/>
        <v/>
      </c>
      <c r="AR79" s="228" t="str">
        <f t="shared" ca="1" si="50"/>
        <v/>
      </c>
      <c r="AS79" s="80" t="str">
        <f t="shared" si="41"/>
        <v/>
      </c>
      <c r="AT79" s="30" t="str">
        <f t="shared" si="42"/>
        <v/>
      </c>
      <c r="AU79" s="82" t="str">
        <f t="shared" si="51"/>
        <v/>
      </c>
      <c r="AV79" s="30" t="str">
        <f t="shared" si="52"/>
        <v/>
      </c>
      <c r="AW79" s="233" t="str">
        <f t="shared" ca="1" si="53"/>
        <v/>
      </c>
      <c r="AX79" s="228" t="str">
        <f t="shared" ca="1" si="54"/>
        <v/>
      </c>
      <c r="AY79" s="233" t="str">
        <f t="shared" si="55"/>
        <v/>
      </c>
      <c r="AZ79" s="228" t="str">
        <f t="shared" si="56"/>
        <v/>
      </c>
      <c r="BA79" s="234" t="str">
        <f t="shared" si="57"/>
        <v/>
      </c>
      <c r="BB79" s="228" t="str">
        <f t="shared" si="58"/>
        <v/>
      </c>
      <c r="BC79" s="235"/>
      <c r="BD79" s="236" t="str">
        <f t="shared" ca="1" si="59"/>
        <v/>
      </c>
      <c r="BE79" s="237" t="str">
        <f t="shared" ca="1" si="43"/>
        <v/>
      </c>
      <c r="BF79" s="238" t="str">
        <f t="shared" ca="1" si="44"/>
        <v/>
      </c>
      <c r="BG79" s="239" t="str">
        <f t="shared" ca="1" si="60"/>
        <v/>
      </c>
      <c r="BI79" s="28" t="str">
        <f t="shared" ca="1" si="61"/>
        <v/>
      </c>
    </row>
    <row r="80" spans="1:61" s="228" customFormat="1" ht="14.25" customHeight="1" x14ac:dyDescent="0.25">
      <c r="A80" s="75" t="str">
        <f t="shared" ca="1" si="45"/>
        <v/>
      </c>
      <c r="B80" s="240"/>
      <c r="C80" s="240" t="s">
        <v>36</v>
      </c>
      <c r="D80" s="240" t="s">
        <v>36</v>
      </c>
      <c r="E80" s="240" t="s">
        <v>126</v>
      </c>
      <c r="F80" s="240"/>
      <c r="G80" s="240"/>
      <c r="H80" s="240"/>
      <c r="I80" s="240"/>
      <c r="J80" s="240"/>
      <c r="L80" s="241">
        <v>736</v>
      </c>
      <c r="M80" s="192" t="str">
        <f t="shared" si="40"/>
        <v/>
      </c>
      <c r="N80" s="242"/>
      <c r="O80" s="242"/>
      <c r="Y80" s="229"/>
      <c r="Z80" s="230"/>
      <c r="AB80" s="231"/>
      <c r="AC80" s="232"/>
      <c r="AD80" s="230">
        <f t="shared" si="39"/>
        <v>-1</v>
      </c>
      <c r="AE80" s="228">
        <f t="shared" si="39"/>
        <v>-1</v>
      </c>
      <c r="AF80" s="228">
        <f t="shared" si="39"/>
        <v>-1</v>
      </c>
      <c r="AG80" s="230"/>
      <c r="AJ80" s="230"/>
      <c r="AM80" s="229">
        <f t="shared" si="46"/>
        <v>3</v>
      </c>
      <c r="AN80" s="228" t="str">
        <f>IF($AM81&gt;$AM80, IFERROR(MATCH($AM80, $AM81:$AM$156, 0)-1, ROW($AN$156)-ROW()), "")</f>
        <v/>
      </c>
      <c r="AO80" s="230" t="str">
        <f t="shared" ca="1" si="47"/>
        <v/>
      </c>
      <c r="AP80" s="228" t="str">
        <f t="shared" ca="1" si="48"/>
        <v/>
      </c>
      <c r="AQ80" s="233" t="str">
        <f t="shared" ca="1" si="49"/>
        <v/>
      </c>
      <c r="AR80" s="228" t="str">
        <f t="shared" ca="1" si="50"/>
        <v/>
      </c>
      <c r="AS80" s="80" t="str">
        <f t="shared" si="41"/>
        <v/>
      </c>
      <c r="AT80" s="30" t="str">
        <f t="shared" si="42"/>
        <v/>
      </c>
      <c r="AU80" s="82" t="str">
        <f t="shared" si="51"/>
        <v/>
      </c>
      <c r="AV80" s="30" t="str">
        <f t="shared" si="52"/>
        <v/>
      </c>
      <c r="AW80" s="233" t="str">
        <f t="shared" ca="1" si="53"/>
        <v/>
      </c>
      <c r="AX80" s="228" t="str">
        <f t="shared" ca="1" si="54"/>
        <v/>
      </c>
      <c r="AY80" s="233" t="str">
        <f t="shared" si="55"/>
        <v/>
      </c>
      <c r="AZ80" s="228" t="str">
        <f t="shared" si="56"/>
        <v/>
      </c>
      <c r="BA80" s="234" t="str">
        <f t="shared" si="57"/>
        <v/>
      </c>
      <c r="BB80" s="228" t="str">
        <f t="shared" si="58"/>
        <v/>
      </c>
      <c r="BC80" s="235"/>
      <c r="BD80" s="236" t="str">
        <f t="shared" ca="1" si="59"/>
        <v/>
      </c>
      <c r="BE80" s="237" t="str">
        <f t="shared" ca="1" si="43"/>
        <v/>
      </c>
      <c r="BF80" s="238" t="str">
        <f t="shared" ca="1" si="44"/>
        <v/>
      </c>
      <c r="BG80" s="239" t="str">
        <f t="shared" ca="1" si="60"/>
        <v/>
      </c>
      <c r="BI80" s="28" t="str">
        <f t="shared" ca="1" si="61"/>
        <v/>
      </c>
    </row>
    <row r="81" spans="1:61" s="228" customFormat="1" ht="14.25" customHeight="1" x14ac:dyDescent="0.25">
      <c r="A81" s="75" t="str">
        <f t="shared" ca="1" si="45"/>
        <v/>
      </c>
      <c r="B81" s="240"/>
      <c r="C81" s="240" t="s">
        <v>36</v>
      </c>
      <c r="D81" s="240" t="s">
        <v>637</v>
      </c>
      <c r="E81" s="240"/>
      <c r="F81" s="240"/>
      <c r="G81" s="240"/>
      <c r="H81" s="240"/>
      <c r="I81" s="240"/>
      <c r="J81" s="240"/>
      <c r="L81" s="241">
        <v>74</v>
      </c>
      <c r="M81" s="192" t="str">
        <f t="shared" si="40"/>
        <v/>
      </c>
      <c r="N81" s="242"/>
      <c r="O81" s="242"/>
      <c r="Y81" s="229"/>
      <c r="Z81" s="230"/>
      <c r="AB81" s="231"/>
      <c r="AC81" s="232"/>
      <c r="AD81" s="230">
        <f t="shared" si="39"/>
        <v>-1</v>
      </c>
      <c r="AE81" s="228">
        <f t="shared" si="39"/>
        <v>-1</v>
      </c>
      <c r="AF81" s="228">
        <f t="shared" si="39"/>
        <v>-1</v>
      </c>
      <c r="AG81" s="230"/>
      <c r="AJ81" s="230"/>
      <c r="AM81" s="229">
        <f t="shared" si="46"/>
        <v>2</v>
      </c>
      <c r="AN81" s="228" t="str">
        <f>IF($AM82&gt;$AM81, IFERROR(MATCH($AM81, $AM82:$AM$156, 0)-1, ROW($AN$156)-ROW()), "")</f>
        <v/>
      </c>
      <c r="AO81" s="230" t="str">
        <f t="shared" ca="1" si="47"/>
        <v/>
      </c>
      <c r="AP81" s="228" t="str">
        <f t="shared" ca="1" si="48"/>
        <v/>
      </c>
      <c r="AQ81" s="233" t="str">
        <f t="shared" ca="1" si="49"/>
        <v/>
      </c>
      <c r="AR81" s="228" t="str">
        <f t="shared" ca="1" si="50"/>
        <v/>
      </c>
      <c r="AS81" s="80" t="str">
        <f t="shared" si="41"/>
        <v/>
      </c>
      <c r="AT81" s="30" t="str">
        <f t="shared" si="42"/>
        <v/>
      </c>
      <c r="AU81" s="82" t="str">
        <f t="shared" si="51"/>
        <v/>
      </c>
      <c r="AV81" s="30" t="str">
        <f t="shared" si="52"/>
        <v/>
      </c>
      <c r="AW81" s="233" t="str">
        <f t="shared" ca="1" si="53"/>
        <v/>
      </c>
      <c r="AX81" s="228" t="str">
        <f t="shared" ca="1" si="54"/>
        <v/>
      </c>
      <c r="AY81" s="233" t="str">
        <f t="shared" si="55"/>
        <v/>
      </c>
      <c r="AZ81" s="228" t="str">
        <f t="shared" si="56"/>
        <v/>
      </c>
      <c r="BA81" s="234" t="str">
        <f t="shared" si="57"/>
        <v/>
      </c>
      <c r="BB81" s="228" t="str">
        <f t="shared" si="58"/>
        <v/>
      </c>
      <c r="BC81" s="235"/>
      <c r="BD81" s="236" t="str">
        <f t="shared" ca="1" si="59"/>
        <v/>
      </c>
      <c r="BE81" s="237" t="str">
        <f t="shared" ca="1" si="43"/>
        <v/>
      </c>
      <c r="BF81" s="238" t="str">
        <f t="shared" ca="1" si="44"/>
        <v/>
      </c>
      <c r="BG81" s="239" t="str">
        <f t="shared" ca="1" si="60"/>
        <v/>
      </c>
      <c r="BI81" s="28" t="str">
        <f t="shared" ca="1" si="61"/>
        <v/>
      </c>
    </row>
    <row r="82" spans="1:61" s="228" customFormat="1" ht="14.25" customHeight="1" x14ac:dyDescent="0.25">
      <c r="A82" s="75" t="str">
        <f t="shared" ca="1" si="45"/>
        <v/>
      </c>
      <c r="B82" s="240"/>
      <c r="C82" s="240" t="s">
        <v>36</v>
      </c>
      <c r="D82" s="240" t="s">
        <v>29</v>
      </c>
      <c r="E82" s="240"/>
      <c r="F82" s="240"/>
      <c r="G82" s="240"/>
      <c r="H82" s="240"/>
      <c r="I82" s="240"/>
      <c r="J82" s="240"/>
      <c r="L82" s="241" t="s">
        <v>26</v>
      </c>
      <c r="M82" s="192" t="str">
        <f t="shared" si="40"/>
        <v/>
      </c>
      <c r="N82" s="242"/>
      <c r="O82" s="242"/>
      <c r="Y82" s="229"/>
      <c r="Z82" s="230"/>
      <c r="AB82" s="231"/>
      <c r="AC82" s="232"/>
      <c r="AD82" s="230">
        <f t="shared" si="39"/>
        <v>-1</v>
      </c>
      <c r="AE82" s="228">
        <f t="shared" si="39"/>
        <v>-1</v>
      </c>
      <c r="AF82" s="228">
        <f t="shared" si="39"/>
        <v>-1</v>
      </c>
      <c r="AG82" s="230"/>
      <c r="AJ82" s="230"/>
      <c r="AM82" s="229">
        <f t="shared" si="46"/>
        <v>2</v>
      </c>
      <c r="AN82" s="228" t="str">
        <f>IF($AM83&gt;$AM82, IFERROR(MATCH($AM82, $AM83:$AM$156, 0)-1, ROW($AN$156)-ROW()), "")</f>
        <v/>
      </c>
      <c r="AO82" s="230" t="str">
        <f t="shared" ca="1" si="47"/>
        <v/>
      </c>
      <c r="AP82" s="228" t="str">
        <f t="shared" ca="1" si="48"/>
        <v/>
      </c>
      <c r="AQ82" s="233" t="str">
        <f t="shared" ca="1" si="49"/>
        <v/>
      </c>
      <c r="AR82" s="228" t="str">
        <f t="shared" ca="1" si="50"/>
        <v/>
      </c>
      <c r="AS82" s="80" t="str">
        <f t="shared" si="41"/>
        <v/>
      </c>
      <c r="AT82" s="30" t="str">
        <f t="shared" si="42"/>
        <v/>
      </c>
      <c r="AU82" s="82" t="str">
        <f t="shared" si="51"/>
        <v/>
      </c>
      <c r="AV82" s="30" t="str">
        <f t="shared" si="52"/>
        <v/>
      </c>
      <c r="AW82" s="233" t="str">
        <f t="shared" ca="1" si="53"/>
        <v/>
      </c>
      <c r="AX82" s="228" t="str">
        <f t="shared" ca="1" si="54"/>
        <v/>
      </c>
      <c r="AY82" s="233" t="str">
        <f t="shared" si="55"/>
        <v/>
      </c>
      <c r="AZ82" s="228" t="str">
        <f t="shared" si="56"/>
        <v/>
      </c>
      <c r="BA82" s="234" t="str">
        <f t="shared" si="57"/>
        <v/>
      </c>
      <c r="BB82" s="228" t="str">
        <f t="shared" si="58"/>
        <v/>
      </c>
      <c r="BC82" s="235"/>
      <c r="BD82" s="236" t="str">
        <f t="shared" ca="1" si="59"/>
        <v/>
      </c>
      <c r="BE82" s="237" t="str">
        <f t="shared" ca="1" si="43"/>
        <v/>
      </c>
      <c r="BF82" s="238" t="str">
        <f t="shared" ca="1" si="44"/>
        <v/>
      </c>
      <c r="BG82" s="239" t="str">
        <f t="shared" ca="1" si="60"/>
        <v/>
      </c>
      <c r="BI82" s="28" t="str">
        <f t="shared" ca="1" si="61"/>
        <v/>
      </c>
    </row>
    <row r="83" spans="1:61" s="228" customFormat="1" ht="14.25" customHeight="1" x14ac:dyDescent="0.25">
      <c r="A83" s="75" t="str">
        <f t="shared" ca="1" si="45"/>
        <v/>
      </c>
      <c r="B83" s="240"/>
      <c r="C83" s="240" t="s">
        <v>52</v>
      </c>
      <c r="D83" s="240"/>
      <c r="E83" s="240"/>
      <c r="F83" s="240"/>
      <c r="G83" s="240"/>
      <c r="H83" s="240"/>
      <c r="I83" s="240"/>
      <c r="J83" s="240"/>
      <c r="L83" s="241" t="s">
        <v>72</v>
      </c>
      <c r="M83" s="192">
        <f t="shared" si="40"/>
        <v>0</v>
      </c>
      <c r="N83" s="242">
        <f>SUM(N84,N87,N122,N128:N133)</f>
        <v>0</v>
      </c>
      <c r="O83" s="242">
        <f>SUM(O84,O87,O122,O128:O133)</f>
        <v>0</v>
      </c>
      <c r="Y83" s="229">
        <f>IF(AD$3, IF(AND(
IF(AE$3, N83&lt;&gt;0, TRUE),
IF(AF$3, O83&lt;&gt;0, TRUE)),
0, 1), 1)</f>
        <v>1</v>
      </c>
      <c r="Z83" s="230"/>
      <c r="AB83" s="231"/>
      <c r="AC83" s="232"/>
      <c r="AD83" s="230">
        <f t="shared" si="39"/>
        <v>-1</v>
      </c>
      <c r="AE83" s="228">
        <f t="shared" si="39"/>
        <v>-1</v>
      </c>
      <c r="AF83" s="228">
        <f t="shared" si="39"/>
        <v>-1</v>
      </c>
      <c r="AG83" s="230"/>
      <c r="AJ83" s="230"/>
      <c r="AM83" s="229">
        <f t="shared" si="46"/>
        <v>1</v>
      </c>
      <c r="AN83" s="228">
        <f>IF($AM84&gt;$AM83, IFERROR(MATCH($AM83, $AM84:$AM$156, 0)-1, ROW($AN$156)-ROW()), "")</f>
        <v>50</v>
      </c>
      <c r="AO83" s="230" t="str">
        <f t="shared" ca="1" si="47"/>
        <v/>
      </c>
      <c r="AP83" s="228" t="str">
        <f t="shared" ca="1" si="48"/>
        <v/>
      </c>
      <c r="AQ83" s="233" t="str">
        <f t="shared" ca="1" si="49"/>
        <v/>
      </c>
      <c r="AR83" s="228" t="str">
        <f t="shared" ca="1" si="50"/>
        <v/>
      </c>
      <c r="AS83" s="80" t="str">
        <f t="shared" si="41"/>
        <v/>
      </c>
      <c r="AT83" s="30" t="str">
        <f t="shared" si="42"/>
        <v/>
      </c>
      <c r="AU83" s="82" t="str">
        <f t="shared" si="51"/>
        <v/>
      </c>
      <c r="AV83" s="30" t="str">
        <f t="shared" si="52"/>
        <v/>
      </c>
      <c r="AW83" s="233" t="str">
        <f t="shared" ca="1" si="53"/>
        <v/>
      </c>
      <c r="AX83" s="228" t="str">
        <f t="shared" ca="1" si="54"/>
        <v/>
      </c>
      <c r="AY83" s="233" t="str">
        <f t="shared" si="55"/>
        <v/>
      </c>
      <c r="AZ83" s="228" t="str">
        <f t="shared" si="56"/>
        <v/>
      </c>
      <c r="BA83" s="234" t="str">
        <f t="shared" si="57"/>
        <v/>
      </c>
      <c r="BB83" s="228" t="str">
        <f t="shared" si="58"/>
        <v/>
      </c>
      <c r="BC83" s="235"/>
      <c r="BD83" s="236" t="str">
        <f t="shared" ca="1" si="59"/>
        <v/>
      </c>
      <c r="BE83" s="237" t="str">
        <f t="shared" ca="1" si="43"/>
        <v/>
      </c>
      <c r="BF83" s="238" t="str">
        <f t="shared" ca="1" si="44"/>
        <v/>
      </c>
      <c r="BG83" s="239" t="str">
        <f t="shared" ca="1" si="60"/>
        <v/>
      </c>
      <c r="BI83" s="28" t="str">
        <f t="shared" ca="1" si="61"/>
        <v/>
      </c>
    </row>
    <row r="84" spans="1:61" s="228" customFormat="1" ht="14.25" customHeight="1" x14ac:dyDescent="0.25">
      <c r="A84" s="75" t="str">
        <f t="shared" ca="1" si="45"/>
        <v/>
      </c>
      <c r="B84" s="240"/>
      <c r="C84" s="240" t="s">
        <v>36</v>
      </c>
      <c r="D84" s="240" t="s">
        <v>53</v>
      </c>
      <c r="E84" s="240"/>
      <c r="F84" s="240"/>
      <c r="G84" s="240"/>
      <c r="H84" s="240"/>
      <c r="I84" s="240"/>
      <c r="J84" s="240"/>
      <c r="L84" s="241">
        <v>60</v>
      </c>
      <c r="M84" s="192">
        <f t="shared" si="40"/>
        <v>0</v>
      </c>
      <c r="N84" s="242">
        <f>SUM(N85:N86)</f>
        <v>0</v>
      </c>
      <c r="O84" s="242">
        <f>SUM(O85:O86)</f>
        <v>0</v>
      </c>
      <c r="Y84" s="229"/>
      <c r="Z84" s="230">
        <v>1</v>
      </c>
      <c r="AB84" s="231"/>
      <c r="AC84" s="232"/>
      <c r="AD84" s="230">
        <f t="shared" si="39"/>
        <v>-1</v>
      </c>
      <c r="AE84" s="228">
        <f t="shared" si="39"/>
        <v>-1</v>
      </c>
      <c r="AF84" s="228">
        <f t="shared" si="39"/>
        <v>-1</v>
      </c>
      <c r="AG84" s="230"/>
      <c r="AJ84" s="230"/>
      <c r="AM84" s="229">
        <f t="shared" si="46"/>
        <v>2</v>
      </c>
      <c r="AN84" s="228">
        <f>IF($AM85&gt;$AM84, IFERROR(MATCH($AM84, $AM85:$AM$156, 0)-1, ROW($AN$156)-ROW()), "")</f>
        <v>2</v>
      </c>
      <c r="AO84" s="230" t="str">
        <f t="shared" ca="1" si="47"/>
        <v/>
      </c>
      <c r="AP84" s="228" t="str">
        <f t="shared" ca="1" si="48"/>
        <v/>
      </c>
      <c r="AQ84" s="233" t="str">
        <f t="shared" ca="1" si="49"/>
        <v/>
      </c>
      <c r="AR84" s="228" t="str">
        <f t="shared" ca="1" si="50"/>
        <v/>
      </c>
      <c r="AS84" s="80" t="str">
        <f t="shared" si="41"/>
        <v/>
      </c>
      <c r="AT84" s="30" t="str">
        <f t="shared" si="42"/>
        <v/>
      </c>
      <c r="AU84" s="82" t="str">
        <f t="shared" si="51"/>
        <v/>
      </c>
      <c r="AV84" s="30" t="str">
        <f t="shared" si="52"/>
        <v/>
      </c>
      <c r="AW84" s="233" t="str">
        <f t="shared" ca="1" si="53"/>
        <v/>
      </c>
      <c r="AX84" s="228" t="str">
        <f t="shared" ca="1" si="54"/>
        <v/>
      </c>
      <c r="AY84" s="233" t="str">
        <f t="shared" si="55"/>
        <v/>
      </c>
      <c r="AZ84" s="228" t="str">
        <f t="shared" si="56"/>
        <v/>
      </c>
      <c r="BA84" s="234" t="str">
        <f t="shared" si="57"/>
        <v/>
      </c>
      <c r="BB84" s="228" t="str">
        <f t="shared" si="58"/>
        <v/>
      </c>
      <c r="BC84" s="235"/>
      <c r="BD84" s="236" t="str">
        <f t="shared" ca="1" si="59"/>
        <v/>
      </c>
      <c r="BE84" s="237" t="str">
        <f t="shared" ca="1" si="43"/>
        <v/>
      </c>
      <c r="BF84" s="238" t="str">
        <f t="shared" ca="1" si="44"/>
        <v/>
      </c>
      <c r="BG84" s="239" t="str">
        <f t="shared" ca="1" si="60"/>
        <v/>
      </c>
      <c r="BI84" s="28" t="str">
        <f t="shared" ca="1" si="61"/>
        <v/>
      </c>
    </row>
    <row r="85" spans="1:61" s="228" customFormat="1" ht="14.25" customHeight="1" x14ac:dyDescent="0.25">
      <c r="A85" s="75" t="str">
        <f t="shared" ca="1" si="45"/>
        <v/>
      </c>
      <c r="B85" s="240"/>
      <c r="C85" s="240" t="s">
        <v>36</v>
      </c>
      <c r="D85" s="240" t="s">
        <v>36</v>
      </c>
      <c r="E85" s="240" t="s">
        <v>54</v>
      </c>
      <c r="F85" s="240"/>
      <c r="G85" s="240"/>
      <c r="H85" s="240"/>
      <c r="I85" s="240"/>
      <c r="J85" s="240"/>
      <c r="L85" s="241" t="s">
        <v>73</v>
      </c>
      <c r="M85" s="192" t="str">
        <f t="shared" si="40"/>
        <v/>
      </c>
      <c r="N85" s="242"/>
      <c r="O85" s="242"/>
      <c r="Y85" s="229"/>
      <c r="Z85" s="230"/>
      <c r="AB85" s="231"/>
      <c r="AC85" s="232"/>
      <c r="AD85" s="230">
        <f t="shared" si="39"/>
        <v>-1</v>
      </c>
      <c r="AE85" s="228">
        <f t="shared" si="39"/>
        <v>-1</v>
      </c>
      <c r="AF85" s="228">
        <f t="shared" si="39"/>
        <v>-1</v>
      </c>
      <c r="AG85" s="230"/>
      <c r="AJ85" s="230"/>
      <c r="AM85" s="229">
        <f t="shared" si="46"/>
        <v>3</v>
      </c>
      <c r="AN85" s="228" t="str">
        <f>IF($AM86&gt;$AM85, IFERROR(MATCH($AM85, $AM86:$AM$156, 0)-1, ROW($AN$156)-ROW()), "")</f>
        <v/>
      </c>
      <c r="AO85" s="230" t="str">
        <f t="shared" ca="1" si="47"/>
        <v/>
      </c>
      <c r="AP85" s="228" t="str">
        <f t="shared" ca="1" si="48"/>
        <v/>
      </c>
      <c r="AQ85" s="233" t="str">
        <f t="shared" ca="1" si="49"/>
        <v/>
      </c>
      <c r="AR85" s="228" t="str">
        <f t="shared" ca="1" si="50"/>
        <v/>
      </c>
      <c r="AS85" s="80" t="str">
        <f t="shared" si="41"/>
        <v/>
      </c>
      <c r="AT85" s="30" t="str">
        <f t="shared" si="42"/>
        <v/>
      </c>
      <c r="AU85" s="82" t="str">
        <f t="shared" si="51"/>
        <v/>
      </c>
      <c r="AV85" s="30" t="str">
        <f t="shared" si="52"/>
        <v/>
      </c>
      <c r="AW85" s="233" t="str">
        <f t="shared" ca="1" si="53"/>
        <v/>
      </c>
      <c r="AX85" s="228" t="str">
        <f t="shared" ca="1" si="54"/>
        <v/>
      </c>
      <c r="AY85" s="233" t="str">
        <f t="shared" si="55"/>
        <v/>
      </c>
      <c r="AZ85" s="228" t="str">
        <f t="shared" si="56"/>
        <v/>
      </c>
      <c r="BA85" s="234" t="str">
        <f t="shared" si="57"/>
        <v/>
      </c>
      <c r="BB85" s="228" t="str">
        <f t="shared" si="58"/>
        <v/>
      </c>
      <c r="BC85" s="235"/>
      <c r="BD85" s="236" t="str">
        <f t="shared" ca="1" si="59"/>
        <v/>
      </c>
      <c r="BE85" s="237" t="str">
        <f t="shared" ca="1" si="43"/>
        <v/>
      </c>
      <c r="BF85" s="238" t="str">
        <f t="shared" ca="1" si="44"/>
        <v/>
      </c>
      <c r="BG85" s="239" t="str">
        <f t="shared" ca="1" si="60"/>
        <v/>
      </c>
      <c r="BI85" s="28" t="str">
        <f t="shared" ca="1" si="61"/>
        <v/>
      </c>
    </row>
    <row r="86" spans="1:61" s="228" customFormat="1" ht="14.25" customHeight="1" x14ac:dyDescent="0.25">
      <c r="A86" s="75" t="str">
        <f t="shared" ca="1" si="45"/>
        <v/>
      </c>
      <c r="B86" s="240"/>
      <c r="C86" s="240" t="s">
        <v>36</v>
      </c>
      <c r="D86" s="240" t="s">
        <v>36</v>
      </c>
      <c r="E86" s="240" t="s">
        <v>55</v>
      </c>
      <c r="F86" s="240"/>
      <c r="G86" s="240"/>
      <c r="H86" s="240"/>
      <c r="I86" s="240"/>
      <c r="J86" s="240"/>
      <c r="L86" s="241">
        <v>609</v>
      </c>
      <c r="M86" s="192" t="str">
        <f t="shared" si="40"/>
        <v/>
      </c>
      <c r="N86" s="242"/>
      <c r="O86" s="242"/>
      <c r="Y86" s="229"/>
      <c r="Z86" s="230">
        <v>1</v>
      </c>
      <c r="AB86" s="231"/>
      <c r="AC86" s="232"/>
      <c r="AD86" s="230">
        <f t="shared" si="39"/>
        <v>-1</v>
      </c>
      <c r="AE86" s="228">
        <f t="shared" si="39"/>
        <v>-1</v>
      </c>
      <c r="AF86" s="228">
        <f t="shared" si="39"/>
        <v>-1</v>
      </c>
      <c r="AG86" s="230"/>
      <c r="AJ86" s="230"/>
      <c r="AM86" s="229">
        <f t="shared" si="46"/>
        <v>3</v>
      </c>
      <c r="AN86" s="228" t="str">
        <f>IF($AM87&gt;$AM86, IFERROR(MATCH($AM86, $AM87:$AM$156, 0)-1, ROW($AN$156)-ROW()), "")</f>
        <v/>
      </c>
      <c r="AO86" s="230" t="str">
        <f t="shared" ca="1" si="47"/>
        <v/>
      </c>
      <c r="AP86" s="228" t="str">
        <f t="shared" ca="1" si="48"/>
        <v/>
      </c>
      <c r="AQ86" s="233" t="str">
        <f t="shared" ca="1" si="49"/>
        <v/>
      </c>
      <c r="AR86" s="228" t="str">
        <f t="shared" ca="1" si="50"/>
        <v/>
      </c>
      <c r="AS86" s="80" t="str">
        <f t="shared" si="41"/>
        <v/>
      </c>
      <c r="AT86" s="30" t="str">
        <f t="shared" si="42"/>
        <v/>
      </c>
      <c r="AU86" s="82" t="str">
        <f t="shared" si="51"/>
        <v/>
      </c>
      <c r="AV86" s="30" t="str">
        <f t="shared" si="52"/>
        <v/>
      </c>
      <c r="AW86" s="233" t="str">
        <f t="shared" ca="1" si="53"/>
        <v/>
      </c>
      <c r="AX86" s="228" t="str">
        <f t="shared" ca="1" si="54"/>
        <v/>
      </c>
      <c r="AY86" s="233" t="str">
        <f t="shared" si="55"/>
        <v/>
      </c>
      <c r="AZ86" s="228" t="str">
        <f t="shared" si="56"/>
        <v/>
      </c>
      <c r="BA86" s="234" t="str">
        <f t="shared" si="57"/>
        <v/>
      </c>
      <c r="BB86" s="228" t="str">
        <f t="shared" si="58"/>
        <v/>
      </c>
      <c r="BC86" s="235"/>
      <c r="BD86" s="236" t="str">
        <f t="shared" ca="1" si="59"/>
        <v/>
      </c>
      <c r="BE86" s="237" t="str">
        <f t="shared" ca="1" si="43"/>
        <v/>
      </c>
      <c r="BF86" s="238" t="str">
        <f t="shared" ca="1" si="44"/>
        <v/>
      </c>
      <c r="BG86" s="239" t="str">
        <f t="shared" ca="1" si="60"/>
        <v/>
      </c>
      <c r="BI86" s="28" t="str">
        <f t="shared" ca="1" si="61"/>
        <v/>
      </c>
    </row>
    <row r="87" spans="1:61" s="228" customFormat="1" ht="14.25" customHeight="1" x14ac:dyDescent="0.25">
      <c r="A87" s="75" t="str">
        <f t="shared" ca="1" si="45"/>
        <v/>
      </c>
      <c r="B87" s="240"/>
      <c r="C87" s="240" t="s">
        <v>36</v>
      </c>
      <c r="D87" s="240" t="s">
        <v>3</v>
      </c>
      <c r="E87" s="240"/>
      <c r="F87" s="240"/>
      <c r="G87" s="240"/>
      <c r="H87" s="240"/>
      <c r="I87" s="240"/>
      <c r="J87" s="240"/>
      <c r="L87" s="241">
        <v>61</v>
      </c>
      <c r="M87" s="192">
        <f t="shared" si="40"/>
        <v>0</v>
      </c>
      <c r="N87" s="242">
        <f>SUM(N88,N91,N96,N100,N116:N121)</f>
        <v>0</v>
      </c>
      <c r="O87" s="242">
        <f>SUM(O88,O91,O96,O100,O116:O121)</f>
        <v>0</v>
      </c>
      <c r="Y87" s="229"/>
      <c r="Z87" s="230"/>
      <c r="AB87" s="231"/>
      <c r="AC87" s="232"/>
      <c r="AD87" s="230">
        <f t="shared" si="39"/>
        <v>-1</v>
      </c>
      <c r="AE87" s="228">
        <f t="shared" si="39"/>
        <v>-1</v>
      </c>
      <c r="AF87" s="228">
        <f t="shared" si="39"/>
        <v>-1</v>
      </c>
      <c r="AG87" s="230"/>
      <c r="AJ87" s="230"/>
      <c r="AM87" s="229">
        <f t="shared" si="46"/>
        <v>2</v>
      </c>
      <c r="AN87" s="228">
        <f>IF($AM88&gt;$AM87, IFERROR(MATCH($AM87, $AM88:$AM$156, 0)-1, ROW($AN$156)-ROW()), "")</f>
        <v>34</v>
      </c>
      <c r="AO87" s="230" t="str">
        <f t="shared" ca="1" si="47"/>
        <v/>
      </c>
      <c r="AP87" s="228" t="str">
        <f t="shared" ca="1" si="48"/>
        <v/>
      </c>
      <c r="AQ87" s="233" t="str">
        <f t="shared" ca="1" si="49"/>
        <v/>
      </c>
      <c r="AR87" s="228" t="str">
        <f t="shared" ca="1" si="50"/>
        <v/>
      </c>
      <c r="AS87" s="80" t="str">
        <f t="shared" si="41"/>
        <v/>
      </c>
      <c r="AT87" s="30" t="str">
        <f t="shared" si="42"/>
        <v/>
      </c>
      <c r="AU87" s="82" t="str">
        <f t="shared" si="51"/>
        <v/>
      </c>
      <c r="AV87" s="30" t="str">
        <f t="shared" si="52"/>
        <v/>
      </c>
      <c r="AW87" s="233" t="str">
        <f t="shared" ca="1" si="53"/>
        <v/>
      </c>
      <c r="AX87" s="228" t="str">
        <f t="shared" ca="1" si="54"/>
        <v/>
      </c>
      <c r="AY87" s="233" t="str">
        <f t="shared" si="55"/>
        <v/>
      </c>
      <c r="AZ87" s="228" t="str">
        <f t="shared" si="56"/>
        <v/>
      </c>
      <c r="BA87" s="234" t="str">
        <f t="shared" si="57"/>
        <v/>
      </c>
      <c r="BB87" s="228" t="str">
        <f t="shared" si="58"/>
        <v/>
      </c>
      <c r="BC87" s="235"/>
      <c r="BD87" s="236" t="str">
        <f t="shared" ca="1" si="59"/>
        <v/>
      </c>
      <c r="BE87" s="237" t="str">
        <f t="shared" ca="1" si="43"/>
        <v/>
      </c>
      <c r="BF87" s="238" t="str">
        <f t="shared" ca="1" si="44"/>
        <v/>
      </c>
      <c r="BG87" s="239" t="str">
        <f t="shared" ca="1" si="60"/>
        <v/>
      </c>
      <c r="BI87" s="28" t="str">
        <f t="shared" ca="1" si="61"/>
        <v/>
      </c>
    </row>
    <row r="88" spans="1:61" s="228" customFormat="1" ht="14.25" customHeight="1" x14ac:dyDescent="0.25">
      <c r="A88" s="75" t="str">
        <f t="shared" ca="1" si="45"/>
        <v/>
      </c>
      <c r="B88" s="240"/>
      <c r="C88" s="240"/>
      <c r="D88" s="240"/>
      <c r="E88" s="240" t="s">
        <v>320</v>
      </c>
      <c r="F88" s="240"/>
      <c r="G88" s="240"/>
      <c r="H88" s="240"/>
      <c r="I88" s="240"/>
      <c r="J88" s="240"/>
      <c r="L88" s="241">
        <v>610</v>
      </c>
      <c r="M88" s="192">
        <f t="shared" si="40"/>
        <v>0</v>
      </c>
      <c r="N88" s="242">
        <f>SUM(N89:N90)</f>
        <v>0</v>
      </c>
      <c r="O88" s="242">
        <f t="shared" ref="O88" si="63">SUM(O89:O90)</f>
        <v>0</v>
      </c>
      <c r="Y88" s="229"/>
      <c r="Z88" s="230"/>
      <c r="AB88" s="231"/>
      <c r="AC88" s="232"/>
      <c r="AD88" s="230">
        <f t="shared" si="39"/>
        <v>-1</v>
      </c>
      <c r="AE88" s="228">
        <f t="shared" si="39"/>
        <v>-1</v>
      </c>
      <c r="AF88" s="228">
        <f t="shared" si="39"/>
        <v>-1</v>
      </c>
      <c r="AG88" s="230"/>
      <c r="AJ88" s="230"/>
      <c r="AM88" s="229">
        <f t="shared" si="46"/>
        <v>3</v>
      </c>
      <c r="AN88" s="228">
        <f>IF($AM89&gt;$AM88, IFERROR(MATCH($AM88, $AM89:$AM$156, 0)-1, ROW($AN$156)-ROW()), "")</f>
        <v>2</v>
      </c>
      <c r="AO88" s="230" t="str">
        <f t="shared" ca="1" si="47"/>
        <v/>
      </c>
      <c r="AP88" s="228" t="str">
        <f t="shared" ca="1" si="48"/>
        <v/>
      </c>
      <c r="AQ88" s="233" t="str">
        <f t="shared" ca="1" si="49"/>
        <v/>
      </c>
      <c r="AR88" s="228" t="str">
        <f t="shared" ca="1" si="50"/>
        <v/>
      </c>
      <c r="AS88" s="80" t="str">
        <f t="shared" si="41"/>
        <v/>
      </c>
      <c r="AT88" s="30" t="str">
        <f t="shared" si="42"/>
        <v/>
      </c>
      <c r="AU88" s="82" t="str">
        <f t="shared" si="51"/>
        <v/>
      </c>
      <c r="AV88" s="30" t="str">
        <f t="shared" si="52"/>
        <v/>
      </c>
      <c r="AW88" s="233" t="str">
        <f t="shared" ca="1" si="53"/>
        <v/>
      </c>
      <c r="AX88" s="228" t="str">
        <f t="shared" ca="1" si="54"/>
        <v/>
      </c>
      <c r="AY88" s="233" t="str">
        <f t="shared" si="55"/>
        <v/>
      </c>
      <c r="AZ88" s="228" t="str">
        <f t="shared" si="56"/>
        <v/>
      </c>
      <c r="BA88" s="234" t="str">
        <f t="shared" si="57"/>
        <v/>
      </c>
      <c r="BB88" s="228" t="str">
        <f t="shared" si="58"/>
        <v/>
      </c>
      <c r="BC88" s="235"/>
      <c r="BD88" s="236" t="str">
        <f t="shared" ca="1" si="59"/>
        <v/>
      </c>
      <c r="BE88" s="237" t="str">
        <f t="shared" ca="1" si="43"/>
        <v/>
      </c>
      <c r="BF88" s="238" t="str">
        <f t="shared" ca="1" si="44"/>
        <v/>
      </c>
      <c r="BG88" s="239" t="str">
        <f t="shared" ca="1" si="60"/>
        <v/>
      </c>
      <c r="BI88" s="28" t="str">
        <f t="shared" ca="1" si="61"/>
        <v/>
      </c>
    </row>
    <row r="89" spans="1:61" s="228" customFormat="1" ht="14.25" customHeight="1" x14ac:dyDescent="0.25">
      <c r="A89" s="75" t="str">
        <f t="shared" ca="1" si="45"/>
        <v/>
      </c>
      <c r="B89" s="240"/>
      <c r="C89" s="240"/>
      <c r="D89" s="240"/>
      <c r="E89" s="240" t="s">
        <v>36</v>
      </c>
      <c r="F89" s="240" t="s">
        <v>321</v>
      </c>
      <c r="G89" s="240"/>
      <c r="H89" s="240"/>
      <c r="I89" s="240"/>
      <c r="J89" s="240"/>
      <c r="L89" s="241">
        <v>6100</v>
      </c>
      <c r="M89" s="192" t="str">
        <f t="shared" si="40"/>
        <v/>
      </c>
      <c r="N89" s="242"/>
      <c r="O89" s="242"/>
      <c r="Y89" s="229"/>
      <c r="Z89" s="230"/>
      <c r="AB89" s="231"/>
      <c r="AC89" s="232"/>
      <c r="AD89" s="230">
        <f t="shared" si="39"/>
        <v>-1</v>
      </c>
      <c r="AE89" s="228">
        <f t="shared" si="39"/>
        <v>-1</v>
      </c>
      <c r="AF89" s="228">
        <f t="shared" si="39"/>
        <v>-1</v>
      </c>
      <c r="AG89" s="230"/>
      <c r="AJ89" s="230"/>
      <c r="AM89" s="229">
        <f t="shared" si="46"/>
        <v>4</v>
      </c>
      <c r="AN89" s="228" t="str">
        <f>IF($AM90&gt;$AM89, IFERROR(MATCH($AM89, $AM90:$AM$156, 0)-1, ROW($AN$156)-ROW()), "")</f>
        <v/>
      </c>
      <c r="AO89" s="230" t="str">
        <f t="shared" ca="1" si="47"/>
        <v/>
      </c>
      <c r="AP89" s="228" t="str">
        <f t="shared" ca="1" si="48"/>
        <v/>
      </c>
      <c r="AQ89" s="233" t="str">
        <f t="shared" ca="1" si="49"/>
        <v/>
      </c>
      <c r="AR89" s="228" t="str">
        <f t="shared" ca="1" si="50"/>
        <v/>
      </c>
      <c r="AS89" s="80" t="str">
        <f t="shared" si="41"/>
        <v/>
      </c>
      <c r="AT89" s="30" t="str">
        <f t="shared" si="42"/>
        <v/>
      </c>
      <c r="AU89" s="82" t="str">
        <f t="shared" si="51"/>
        <v/>
      </c>
      <c r="AV89" s="30" t="str">
        <f t="shared" si="52"/>
        <v/>
      </c>
      <c r="AW89" s="233" t="str">
        <f t="shared" ca="1" si="53"/>
        <v/>
      </c>
      <c r="AX89" s="228" t="str">
        <f t="shared" ca="1" si="54"/>
        <v/>
      </c>
      <c r="AY89" s="233" t="str">
        <f t="shared" si="55"/>
        <v/>
      </c>
      <c r="AZ89" s="228" t="str">
        <f t="shared" si="56"/>
        <v/>
      </c>
      <c r="BA89" s="234" t="str">
        <f t="shared" si="57"/>
        <v/>
      </c>
      <c r="BB89" s="228" t="str">
        <f t="shared" si="58"/>
        <v/>
      </c>
      <c r="BC89" s="235"/>
      <c r="BD89" s="236" t="str">
        <f t="shared" ca="1" si="59"/>
        <v/>
      </c>
      <c r="BE89" s="237" t="str">
        <f t="shared" ca="1" si="43"/>
        <v/>
      </c>
      <c r="BF89" s="238" t="str">
        <f t="shared" ca="1" si="44"/>
        <v/>
      </c>
      <c r="BG89" s="239" t="str">
        <f t="shared" ca="1" si="60"/>
        <v/>
      </c>
      <c r="BI89" s="28" t="str">
        <f t="shared" ca="1" si="61"/>
        <v/>
      </c>
    </row>
    <row r="90" spans="1:61" s="228" customFormat="1" ht="14.25" customHeight="1" x14ac:dyDescent="0.25">
      <c r="A90" s="75" t="str">
        <f t="shared" ca="1" si="45"/>
        <v/>
      </c>
      <c r="B90" s="240"/>
      <c r="C90" s="240"/>
      <c r="D90" s="240"/>
      <c r="E90" s="240" t="s">
        <v>36</v>
      </c>
      <c r="F90" s="240" t="s">
        <v>322</v>
      </c>
      <c r="G90" s="240"/>
      <c r="H90" s="240"/>
      <c r="I90" s="240"/>
      <c r="J90" s="240"/>
      <c r="L90" s="241">
        <v>6101</v>
      </c>
      <c r="M90" s="192" t="str">
        <f t="shared" si="40"/>
        <v/>
      </c>
      <c r="N90" s="242"/>
      <c r="O90" s="242"/>
      <c r="Y90" s="229"/>
      <c r="Z90" s="230"/>
      <c r="AB90" s="231"/>
      <c r="AC90" s="232"/>
      <c r="AD90" s="230">
        <f t="shared" si="39"/>
        <v>-1</v>
      </c>
      <c r="AE90" s="228">
        <f t="shared" si="39"/>
        <v>-1</v>
      </c>
      <c r="AF90" s="228">
        <f t="shared" si="39"/>
        <v>-1</v>
      </c>
      <c r="AG90" s="230"/>
      <c r="AJ90" s="230"/>
      <c r="AM90" s="229">
        <f t="shared" si="46"/>
        <v>4</v>
      </c>
      <c r="AN90" s="228" t="str">
        <f>IF($AM91&gt;$AM90, IFERROR(MATCH($AM90, $AM91:$AM$156, 0)-1, ROW($AN$156)-ROW()), "")</f>
        <v/>
      </c>
      <c r="AO90" s="230" t="str">
        <f t="shared" ca="1" si="47"/>
        <v/>
      </c>
      <c r="AP90" s="228" t="str">
        <f t="shared" ca="1" si="48"/>
        <v/>
      </c>
      <c r="AQ90" s="233" t="str">
        <f t="shared" ca="1" si="49"/>
        <v/>
      </c>
      <c r="AR90" s="228" t="str">
        <f t="shared" ca="1" si="50"/>
        <v/>
      </c>
      <c r="AS90" s="80" t="str">
        <f t="shared" si="41"/>
        <v/>
      </c>
      <c r="AT90" s="30" t="str">
        <f t="shared" si="42"/>
        <v/>
      </c>
      <c r="AU90" s="82" t="str">
        <f t="shared" si="51"/>
        <v/>
      </c>
      <c r="AV90" s="30" t="str">
        <f t="shared" si="52"/>
        <v/>
      </c>
      <c r="AW90" s="233" t="str">
        <f t="shared" ca="1" si="53"/>
        <v/>
      </c>
      <c r="AX90" s="228" t="str">
        <f t="shared" ca="1" si="54"/>
        <v/>
      </c>
      <c r="AY90" s="233" t="str">
        <f t="shared" si="55"/>
        <v/>
      </c>
      <c r="AZ90" s="228" t="str">
        <f t="shared" si="56"/>
        <v/>
      </c>
      <c r="BA90" s="234" t="str">
        <f t="shared" si="57"/>
        <v/>
      </c>
      <c r="BB90" s="228" t="str">
        <f t="shared" si="58"/>
        <v/>
      </c>
      <c r="BC90" s="235"/>
      <c r="BD90" s="236" t="str">
        <f t="shared" ca="1" si="59"/>
        <v/>
      </c>
      <c r="BE90" s="237" t="str">
        <f t="shared" ca="1" si="43"/>
        <v/>
      </c>
      <c r="BF90" s="238" t="str">
        <f t="shared" ca="1" si="44"/>
        <v/>
      </c>
      <c r="BG90" s="239" t="str">
        <f t="shared" ca="1" si="60"/>
        <v/>
      </c>
      <c r="BI90" s="28" t="str">
        <f t="shared" ca="1" si="61"/>
        <v/>
      </c>
    </row>
    <row r="91" spans="1:61" s="228" customFormat="1" ht="14.25" customHeight="1" x14ac:dyDescent="0.25">
      <c r="A91" s="75" t="str">
        <f t="shared" ca="1" si="45"/>
        <v/>
      </c>
      <c r="B91" s="240"/>
      <c r="C91" s="240"/>
      <c r="D91" s="240"/>
      <c r="E91" s="240" t="s">
        <v>323</v>
      </c>
      <c r="F91" s="240"/>
      <c r="G91" s="240"/>
      <c r="H91" s="240"/>
      <c r="I91" s="240"/>
      <c r="J91" s="240"/>
      <c r="L91" s="241">
        <v>611</v>
      </c>
      <c r="M91" s="192">
        <f t="shared" si="40"/>
        <v>0</v>
      </c>
      <c r="N91" s="242">
        <f>SUM(N92:N95)</f>
        <v>0</v>
      </c>
      <c r="O91" s="242">
        <f t="shared" ref="O91" si="64">SUM(O92:O95)</f>
        <v>0</v>
      </c>
      <c r="Y91" s="229"/>
      <c r="Z91" s="230"/>
      <c r="AB91" s="231"/>
      <c r="AC91" s="232"/>
      <c r="AD91" s="230">
        <f t="shared" si="39"/>
        <v>-1</v>
      </c>
      <c r="AE91" s="228">
        <f t="shared" si="39"/>
        <v>-1</v>
      </c>
      <c r="AF91" s="228">
        <f t="shared" si="39"/>
        <v>-1</v>
      </c>
      <c r="AG91" s="230"/>
      <c r="AJ91" s="230"/>
      <c r="AM91" s="229">
        <f t="shared" si="46"/>
        <v>3</v>
      </c>
      <c r="AN91" s="228">
        <f>IF($AM92&gt;$AM91, IFERROR(MATCH($AM91, $AM92:$AM$156, 0)-1, ROW($AN$156)-ROW()), "")</f>
        <v>4</v>
      </c>
      <c r="AO91" s="230" t="str">
        <f t="shared" ca="1" si="47"/>
        <v/>
      </c>
      <c r="AP91" s="228" t="str">
        <f t="shared" ca="1" si="48"/>
        <v/>
      </c>
      <c r="AQ91" s="233" t="str">
        <f t="shared" ca="1" si="49"/>
        <v/>
      </c>
      <c r="AR91" s="228" t="str">
        <f t="shared" ca="1" si="50"/>
        <v/>
      </c>
      <c r="AS91" s="80" t="str">
        <f t="shared" si="41"/>
        <v/>
      </c>
      <c r="AT91" s="30" t="str">
        <f t="shared" si="42"/>
        <v/>
      </c>
      <c r="AU91" s="82" t="str">
        <f t="shared" si="51"/>
        <v/>
      </c>
      <c r="AV91" s="30" t="str">
        <f t="shared" si="52"/>
        <v/>
      </c>
      <c r="AW91" s="233" t="str">
        <f t="shared" ca="1" si="53"/>
        <v/>
      </c>
      <c r="AX91" s="228" t="str">
        <f t="shared" ca="1" si="54"/>
        <v/>
      </c>
      <c r="AY91" s="233" t="str">
        <f t="shared" si="55"/>
        <v/>
      </c>
      <c r="AZ91" s="228" t="str">
        <f t="shared" si="56"/>
        <v/>
      </c>
      <c r="BA91" s="234" t="str">
        <f t="shared" si="57"/>
        <v/>
      </c>
      <c r="BB91" s="228" t="str">
        <f t="shared" si="58"/>
        <v/>
      </c>
      <c r="BC91" s="235"/>
      <c r="BD91" s="236" t="str">
        <f t="shared" ca="1" si="59"/>
        <v/>
      </c>
      <c r="BE91" s="237" t="str">
        <f t="shared" ca="1" si="43"/>
        <v/>
      </c>
      <c r="BF91" s="238" t="str">
        <f t="shared" ca="1" si="44"/>
        <v/>
      </c>
      <c r="BG91" s="239" t="str">
        <f t="shared" ca="1" si="60"/>
        <v/>
      </c>
      <c r="BI91" s="28" t="str">
        <f t="shared" ca="1" si="61"/>
        <v/>
      </c>
    </row>
    <row r="92" spans="1:61" s="228" customFormat="1" ht="14.25" customHeight="1" x14ac:dyDescent="0.25">
      <c r="A92" s="75" t="str">
        <f t="shared" ca="1" si="45"/>
        <v/>
      </c>
      <c r="B92" s="240"/>
      <c r="C92" s="240"/>
      <c r="D92" s="240"/>
      <c r="E92" s="240"/>
      <c r="F92" s="240" t="s">
        <v>347</v>
      </c>
      <c r="G92" s="240"/>
      <c r="H92" s="240"/>
      <c r="I92" s="240"/>
      <c r="J92" s="240"/>
      <c r="L92" s="241">
        <v>6110</v>
      </c>
      <c r="M92" s="192" t="str">
        <f t="shared" si="40"/>
        <v/>
      </c>
      <c r="N92" s="242"/>
      <c r="O92" s="242"/>
      <c r="Y92" s="229"/>
      <c r="Z92" s="230"/>
      <c r="AB92" s="231"/>
      <c r="AC92" s="232"/>
      <c r="AD92" s="230">
        <f t="shared" si="39"/>
        <v>-1</v>
      </c>
      <c r="AE92" s="228">
        <f t="shared" si="39"/>
        <v>-1</v>
      </c>
      <c r="AF92" s="228">
        <f t="shared" si="39"/>
        <v>-1</v>
      </c>
      <c r="AG92" s="230"/>
      <c r="AJ92" s="230"/>
      <c r="AM92" s="229">
        <f t="shared" si="46"/>
        <v>4</v>
      </c>
      <c r="AN92" s="228" t="str">
        <f>IF($AM93&gt;$AM92, IFERROR(MATCH($AM92, $AM93:$AM$156, 0)-1, ROW($AN$156)-ROW()), "")</f>
        <v/>
      </c>
      <c r="AO92" s="230" t="str">
        <f t="shared" ca="1" si="47"/>
        <v/>
      </c>
      <c r="AP92" s="228" t="str">
        <f t="shared" ca="1" si="48"/>
        <v/>
      </c>
      <c r="AQ92" s="233" t="str">
        <f t="shared" ca="1" si="49"/>
        <v/>
      </c>
      <c r="AR92" s="228" t="str">
        <f t="shared" ca="1" si="50"/>
        <v/>
      </c>
      <c r="AS92" s="80" t="str">
        <f t="shared" si="41"/>
        <v/>
      </c>
      <c r="AT92" s="30" t="str">
        <f t="shared" si="42"/>
        <v/>
      </c>
      <c r="AU92" s="82" t="str">
        <f t="shared" si="51"/>
        <v/>
      </c>
      <c r="AV92" s="30" t="str">
        <f t="shared" si="52"/>
        <v/>
      </c>
      <c r="AW92" s="233" t="str">
        <f t="shared" ca="1" si="53"/>
        <v/>
      </c>
      <c r="AX92" s="228" t="str">
        <f t="shared" ca="1" si="54"/>
        <v/>
      </c>
      <c r="AY92" s="233" t="str">
        <f t="shared" si="55"/>
        <v/>
      </c>
      <c r="AZ92" s="228" t="str">
        <f t="shared" si="56"/>
        <v/>
      </c>
      <c r="BA92" s="234" t="str">
        <f t="shared" si="57"/>
        <v/>
      </c>
      <c r="BB92" s="228" t="str">
        <f t="shared" si="58"/>
        <v/>
      </c>
      <c r="BC92" s="235"/>
      <c r="BD92" s="236" t="str">
        <f t="shared" ca="1" si="59"/>
        <v/>
      </c>
      <c r="BE92" s="237" t="str">
        <f t="shared" ca="1" si="43"/>
        <v/>
      </c>
      <c r="BF92" s="238" t="str">
        <f t="shared" ca="1" si="44"/>
        <v/>
      </c>
      <c r="BG92" s="239" t="str">
        <f t="shared" ca="1" si="60"/>
        <v/>
      </c>
      <c r="BI92" s="28" t="str">
        <f t="shared" ca="1" si="61"/>
        <v/>
      </c>
    </row>
    <row r="93" spans="1:61" s="228" customFormat="1" ht="14.25" customHeight="1" x14ac:dyDescent="0.25">
      <c r="A93" s="75" t="str">
        <f t="shared" ca="1" si="45"/>
        <v/>
      </c>
      <c r="B93" s="240"/>
      <c r="C93" s="240"/>
      <c r="D93" s="240"/>
      <c r="E93" s="240"/>
      <c r="F93" s="240" t="s">
        <v>348</v>
      </c>
      <c r="G93" s="240"/>
      <c r="H93" s="240"/>
      <c r="I93" s="240"/>
      <c r="J93" s="240"/>
      <c r="L93" s="241">
        <v>6111</v>
      </c>
      <c r="M93" s="192" t="str">
        <f t="shared" si="40"/>
        <v/>
      </c>
      <c r="N93" s="242"/>
      <c r="O93" s="242"/>
      <c r="Y93" s="229"/>
      <c r="Z93" s="230"/>
      <c r="AB93" s="231"/>
      <c r="AC93" s="232"/>
      <c r="AD93" s="230">
        <f t="shared" si="39"/>
        <v>-1</v>
      </c>
      <c r="AE93" s="228">
        <f t="shared" si="39"/>
        <v>-1</v>
      </c>
      <c r="AF93" s="228">
        <f t="shared" si="39"/>
        <v>-1</v>
      </c>
      <c r="AG93" s="230"/>
      <c r="AJ93" s="230"/>
      <c r="AM93" s="229">
        <f t="shared" si="46"/>
        <v>4</v>
      </c>
      <c r="AN93" s="228" t="str">
        <f>IF($AM94&gt;$AM93, IFERROR(MATCH($AM93, $AM94:$AM$156, 0)-1, ROW($AN$156)-ROW()), "")</f>
        <v/>
      </c>
      <c r="AO93" s="230" t="str">
        <f t="shared" ca="1" si="47"/>
        <v/>
      </c>
      <c r="AP93" s="228" t="str">
        <f t="shared" ca="1" si="48"/>
        <v/>
      </c>
      <c r="AQ93" s="233" t="str">
        <f t="shared" ca="1" si="49"/>
        <v/>
      </c>
      <c r="AR93" s="228" t="str">
        <f t="shared" ca="1" si="50"/>
        <v/>
      </c>
      <c r="AS93" s="80" t="str">
        <f t="shared" si="41"/>
        <v/>
      </c>
      <c r="AT93" s="30" t="str">
        <f t="shared" si="42"/>
        <v/>
      </c>
      <c r="AU93" s="82" t="str">
        <f t="shared" si="51"/>
        <v/>
      </c>
      <c r="AV93" s="30" t="str">
        <f t="shared" si="52"/>
        <v/>
      </c>
      <c r="AW93" s="233" t="str">
        <f t="shared" ca="1" si="53"/>
        <v/>
      </c>
      <c r="AX93" s="228" t="str">
        <f t="shared" ca="1" si="54"/>
        <v/>
      </c>
      <c r="AY93" s="233" t="str">
        <f t="shared" si="55"/>
        <v/>
      </c>
      <c r="AZ93" s="228" t="str">
        <f t="shared" si="56"/>
        <v/>
      </c>
      <c r="BA93" s="234" t="str">
        <f t="shared" si="57"/>
        <v/>
      </c>
      <c r="BB93" s="228" t="str">
        <f t="shared" si="58"/>
        <v/>
      </c>
      <c r="BC93" s="235"/>
      <c r="BD93" s="236" t="str">
        <f t="shared" ca="1" si="59"/>
        <v/>
      </c>
      <c r="BE93" s="237" t="str">
        <f t="shared" ca="1" si="43"/>
        <v/>
      </c>
      <c r="BF93" s="238" t="str">
        <f t="shared" ca="1" si="44"/>
        <v/>
      </c>
      <c r="BG93" s="239" t="str">
        <f t="shared" ca="1" si="60"/>
        <v/>
      </c>
      <c r="BI93" s="28" t="str">
        <f t="shared" ca="1" si="61"/>
        <v/>
      </c>
    </row>
    <row r="94" spans="1:61" s="228" customFormat="1" ht="14.25" customHeight="1" x14ac:dyDescent="0.25">
      <c r="A94" s="75" t="str">
        <f t="shared" ca="1" si="45"/>
        <v/>
      </c>
      <c r="B94" s="240"/>
      <c r="C94" s="240"/>
      <c r="D94" s="240"/>
      <c r="E94" s="240"/>
      <c r="F94" s="240" t="s">
        <v>349</v>
      </c>
      <c r="G94" s="240"/>
      <c r="H94" s="240"/>
      <c r="I94" s="240"/>
      <c r="J94" s="240"/>
      <c r="L94" s="241">
        <v>6112</v>
      </c>
      <c r="M94" s="192" t="str">
        <f t="shared" si="40"/>
        <v/>
      </c>
      <c r="N94" s="242"/>
      <c r="O94" s="242"/>
      <c r="Y94" s="229"/>
      <c r="Z94" s="230"/>
      <c r="AB94" s="231"/>
      <c r="AC94" s="232"/>
      <c r="AD94" s="230">
        <f t="shared" si="39"/>
        <v>-1</v>
      </c>
      <c r="AE94" s="228">
        <f t="shared" si="39"/>
        <v>-1</v>
      </c>
      <c r="AF94" s="228">
        <f t="shared" si="39"/>
        <v>-1</v>
      </c>
      <c r="AG94" s="230"/>
      <c r="AJ94" s="230"/>
      <c r="AM94" s="229">
        <f t="shared" si="46"/>
        <v>4</v>
      </c>
      <c r="AN94" s="228" t="str">
        <f>IF($AM95&gt;$AM94, IFERROR(MATCH($AM94, $AM95:$AM$156, 0)-1, ROW($AN$156)-ROW()), "")</f>
        <v/>
      </c>
      <c r="AO94" s="230" t="str">
        <f t="shared" ca="1" si="47"/>
        <v/>
      </c>
      <c r="AP94" s="228" t="str">
        <f t="shared" ca="1" si="48"/>
        <v/>
      </c>
      <c r="AQ94" s="233" t="str">
        <f t="shared" ca="1" si="49"/>
        <v/>
      </c>
      <c r="AR94" s="228" t="str">
        <f t="shared" ca="1" si="50"/>
        <v/>
      </c>
      <c r="AS94" s="80" t="str">
        <f t="shared" si="41"/>
        <v/>
      </c>
      <c r="AT94" s="30" t="str">
        <f t="shared" si="42"/>
        <v/>
      </c>
      <c r="AU94" s="82" t="str">
        <f t="shared" si="51"/>
        <v/>
      </c>
      <c r="AV94" s="30" t="str">
        <f t="shared" si="52"/>
        <v/>
      </c>
      <c r="AW94" s="233" t="str">
        <f t="shared" ca="1" si="53"/>
        <v/>
      </c>
      <c r="AX94" s="228" t="str">
        <f t="shared" ca="1" si="54"/>
        <v/>
      </c>
      <c r="AY94" s="233" t="str">
        <f t="shared" si="55"/>
        <v/>
      </c>
      <c r="AZ94" s="228" t="str">
        <f t="shared" si="56"/>
        <v/>
      </c>
      <c r="BA94" s="234" t="str">
        <f t="shared" si="57"/>
        <v/>
      </c>
      <c r="BB94" s="228" t="str">
        <f t="shared" si="58"/>
        <v/>
      </c>
      <c r="BC94" s="235"/>
      <c r="BD94" s="236" t="str">
        <f t="shared" ca="1" si="59"/>
        <v/>
      </c>
      <c r="BE94" s="237" t="str">
        <f t="shared" ca="1" si="43"/>
        <v/>
      </c>
      <c r="BF94" s="238" t="str">
        <f t="shared" ca="1" si="44"/>
        <v/>
      </c>
      <c r="BG94" s="239" t="str">
        <f t="shared" ca="1" si="60"/>
        <v/>
      </c>
      <c r="BI94" s="28" t="str">
        <f t="shared" ca="1" si="61"/>
        <v/>
      </c>
    </row>
    <row r="95" spans="1:61" s="228" customFormat="1" ht="14.25" customHeight="1" x14ac:dyDescent="0.25">
      <c r="A95" s="75" t="str">
        <f t="shared" ca="1" si="45"/>
        <v/>
      </c>
      <c r="B95" s="240"/>
      <c r="C95" s="240"/>
      <c r="D95" s="240"/>
      <c r="E95" s="240"/>
      <c r="F95" s="240" t="s">
        <v>350</v>
      </c>
      <c r="G95" s="240"/>
      <c r="H95" s="240"/>
      <c r="I95" s="240"/>
      <c r="J95" s="240"/>
      <c r="L95" s="241">
        <v>6118</v>
      </c>
      <c r="M95" s="192" t="str">
        <f t="shared" si="40"/>
        <v/>
      </c>
      <c r="N95" s="242"/>
      <c r="O95" s="242"/>
      <c r="Y95" s="229"/>
      <c r="Z95" s="230"/>
      <c r="AB95" s="231"/>
      <c r="AC95" s="232"/>
      <c r="AD95" s="230">
        <f t="shared" si="39"/>
        <v>-1</v>
      </c>
      <c r="AE95" s="228">
        <f t="shared" si="39"/>
        <v>-1</v>
      </c>
      <c r="AF95" s="228">
        <f t="shared" si="39"/>
        <v>-1</v>
      </c>
      <c r="AG95" s="230"/>
      <c r="AJ95" s="230"/>
      <c r="AM95" s="229">
        <f t="shared" si="46"/>
        <v>4</v>
      </c>
      <c r="AN95" s="228" t="str">
        <f>IF($AM96&gt;$AM95, IFERROR(MATCH($AM95, $AM96:$AM$156, 0)-1, ROW($AN$156)-ROW()), "")</f>
        <v/>
      </c>
      <c r="AO95" s="230" t="str">
        <f t="shared" ca="1" si="47"/>
        <v/>
      </c>
      <c r="AP95" s="228" t="str">
        <f t="shared" ca="1" si="48"/>
        <v/>
      </c>
      <c r="AQ95" s="233" t="str">
        <f t="shared" ca="1" si="49"/>
        <v/>
      </c>
      <c r="AR95" s="228" t="str">
        <f t="shared" ca="1" si="50"/>
        <v/>
      </c>
      <c r="AS95" s="80" t="str">
        <f t="shared" si="41"/>
        <v/>
      </c>
      <c r="AT95" s="30" t="str">
        <f t="shared" si="42"/>
        <v/>
      </c>
      <c r="AU95" s="82" t="str">
        <f t="shared" si="51"/>
        <v/>
      </c>
      <c r="AV95" s="30" t="str">
        <f t="shared" si="52"/>
        <v/>
      </c>
      <c r="AW95" s="233" t="str">
        <f t="shared" ca="1" si="53"/>
        <v/>
      </c>
      <c r="AX95" s="228" t="str">
        <f t="shared" ca="1" si="54"/>
        <v/>
      </c>
      <c r="AY95" s="233" t="str">
        <f t="shared" si="55"/>
        <v/>
      </c>
      <c r="AZ95" s="228" t="str">
        <f t="shared" si="56"/>
        <v/>
      </c>
      <c r="BA95" s="234" t="str">
        <f t="shared" si="57"/>
        <v/>
      </c>
      <c r="BB95" s="228" t="str">
        <f t="shared" si="58"/>
        <v/>
      </c>
      <c r="BC95" s="235"/>
      <c r="BD95" s="236" t="str">
        <f t="shared" ca="1" si="59"/>
        <v/>
      </c>
      <c r="BE95" s="237" t="str">
        <f t="shared" ca="1" si="43"/>
        <v/>
      </c>
      <c r="BF95" s="238" t="str">
        <f t="shared" ca="1" si="44"/>
        <v/>
      </c>
      <c r="BG95" s="239" t="str">
        <f t="shared" ca="1" si="60"/>
        <v/>
      </c>
      <c r="BI95" s="28" t="str">
        <f t="shared" ca="1" si="61"/>
        <v/>
      </c>
    </row>
    <row r="96" spans="1:61" s="228" customFormat="1" ht="14.25" customHeight="1" x14ac:dyDescent="0.25">
      <c r="A96" s="75" t="str">
        <f t="shared" ca="1" si="45"/>
        <v/>
      </c>
      <c r="B96" s="240"/>
      <c r="C96" s="240"/>
      <c r="D96" s="240"/>
      <c r="E96" s="240" t="s">
        <v>676</v>
      </c>
      <c r="F96" s="240"/>
      <c r="G96" s="240"/>
      <c r="H96" s="240"/>
      <c r="I96" s="240"/>
      <c r="J96" s="240"/>
      <c r="L96" s="241">
        <v>612</v>
      </c>
      <c r="M96" s="192">
        <f t="shared" si="40"/>
        <v>0</v>
      </c>
      <c r="N96" s="242">
        <f>SUM(N97:N99)</f>
        <v>0</v>
      </c>
      <c r="O96" s="242">
        <f t="shared" ref="O96" si="65">SUM(O97:O99)</f>
        <v>0</v>
      </c>
      <c r="Y96" s="229"/>
      <c r="Z96" s="230"/>
      <c r="AB96" s="231"/>
      <c r="AC96" s="232"/>
      <c r="AD96" s="230">
        <f t="shared" si="39"/>
        <v>-1</v>
      </c>
      <c r="AE96" s="228">
        <f t="shared" si="39"/>
        <v>-1</v>
      </c>
      <c r="AF96" s="228">
        <f t="shared" si="39"/>
        <v>-1</v>
      </c>
      <c r="AG96" s="230"/>
      <c r="AJ96" s="230"/>
      <c r="AM96" s="229">
        <f t="shared" si="46"/>
        <v>3</v>
      </c>
      <c r="AN96" s="228">
        <f>IF($AM97&gt;$AM96, IFERROR(MATCH($AM96, $AM97:$AM$156, 0)-1, ROW($AN$156)-ROW()), "")</f>
        <v>3</v>
      </c>
      <c r="AO96" s="230" t="str">
        <f t="shared" ca="1" si="47"/>
        <v/>
      </c>
      <c r="AP96" s="228" t="str">
        <f t="shared" ca="1" si="48"/>
        <v/>
      </c>
      <c r="AQ96" s="233" t="str">
        <f t="shared" ca="1" si="49"/>
        <v/>
      </c>
      <c r="AR96" s="228" t="str">
        <f t="shared" ca="1" si="50"/>
        <v/>
      </c>
      <c r="AS96" s="80" t="str">
        <f t="shared" si="41"/>
        <v/>
      </c>
      <c r="AT96" s="30" t="str">
        <f t="shared" si="42"/>
        <v/>
      </c>
      <c r="AU96" s="82" t="str">
        <f t="shared" si="51"/>
        <v/>
      </c>
      <c r="AV96" s="30" t="str">
        <f t="shared" si="52"/>
        <v/>
      </c>
      <c r="AW96" s="233" t="str">
        <f t="shared" ca="1" si="53"/>
        <v/>
      </c>
      <c r="AX96" s="228" t="str">
        <f t="shared" ca="1" si="54"/>
        <v/>
      </c>
      <c r="AY96" s="233" t="str">
        <f t="shared" si="55"/>
        <v/>
      </c>
      <c r="AZ96" s="228" t="str">
        <f t="shared" si="56"/>
        <v/>
      </c>
      <c r="BA96" s="234" t="str">
        <f t="shared" si="57"/>
        <v/>
      </c>
      <c r="BB96" s="228" t="str">
        <f t="shared" si="58"/>
        <v/>
      </c>
      <c r="BC96" s="235"/>
      <c r="BD96" s="236" t="str">
        <f t="shared" ca="1" si="59"/>
        <v/>
      </c>
      <c r="BE96" s="237" t="str">
        <f t="shared" ca="1" si="43"/>
        <v/>
      </c>
      <c r="BF96" s="238" t="str">
        <f t="shared" ca="1" si="44"/>
        <v/>
      </c>
      <c r="BG96" s="239" t="str">
        <f t="shared" ca="1" si="60"/>
        <v/>
      </c>
      <c r="BI96" s="28" t="str">
        <f t="shared" ca="1" si="61"/>
        <v/>
      </c>
    </row>
    <row r="97" spans="1:61" s="228" customFormat="1" ht="14.25" customHeight="1" x14ac:dyDescent="0.25">
      <c r="A97" s="75" t="str">
        <f t="shared" ca="1" si="45"/>
        <v/>
      </c>
      <c r="B97" s="240"/>
      <c r="C97" s="240"/>
      <c r="D97" s="240"/>
      <c r="E97" s="240"/>
      <c r="F97" s="240" t="s">
        <v>638</v>
      </c>
      <c r="G97" s="240"/>
      <c r="H97" s="240"/>
      <c r="I97" s="240"/>
      <c r="J97" s="240"/>
      <c r="L97" s="241">
        <v>6120</v>
      </c>
      <c r="M97" s="192" t="str">
        <f t="shared" si="40"/>
        <v/>
      </c>
      <c r="N97" s="242"/>
      <c r="O97" s="242"/>
      <c r="Y97" s="229"/>
      <c r="Z97" s="230"/>
      <c r="AB97" s="231"/>
      <c r="AC97" s="232"/>
      <c r="AD97" s="230">
        <f t="shared" si="39"/>
        <v>-1</v>
      </c>
      <c r="AE97" s="228">
        <f t="shared" si="39"/>
        <v>-1</v>
      </c>
      <c r="AF97" s="228">
        <f t="shared" si="39"/>
        <v>-1</v>
      </c>
      <c r="AG97" s="230"/>
      <c r="AJ97" s="230"/>
      <c r="AM97" s="229">
        <f t="shared" si="46"/>
        <v>4</v>
      </c>
      <c r="AN97" s="228" t="str">
        <f>IF($AM98&gt;$AM97, IFERROR(MATCH($AM97, $AM98:$AM$156, 0)-1, ROW($AN$156)-ROW()), "")</f>
        <v/>
      </c>
      <c r="AO97" s="230" t="str">
        <f t="shared" ca="1" si="47"/>
        <v/>
      </c>
      <c r="AP97" s="228" t="str">
        <f t="shared" ca="1" si="48"/>
        <v/>
      </c>
      <c r="AQ97" s="233" t="str">
        <f t="shared" ca="1" si="49"/>
        <v/>
      </c>
      <c r="AR97" s="228" t="str">
        <f t="shared" ca="1" si="50"/>
        <v/>
      </c>
      <c r="AS97" s="80" t="str">
        <f t="shared" si="41"/>
        <v/>
      </c>
      <c r="AT97" s="30" t="str">
        <f t="shared" si="42"/>
        <v/>
      </c>
      <c r="AU97" s="82" t="str">
        <f t="shared" si="51"/>
        <v/>
      </c>
      <c r="AV97" s="30" t="str">
        <f t="shared" si="52"/>
        <v/>
      </c>
      <c r="AW97" s="233" t="str">
        <f t="shared" ca="1" si="53"/>
        <v/>
      </c>
      <c r="AX97" s="228" t="str">
        <f t="shared" ca="1" si="54"/>
        <v/>
      </c>
      <c r="AY97" s="233" t="str">
        <f t="shared" si="55"/>
        <v/>
      </c>
      <c r="AZ97" s="228" t="str">
        <f t="shared" si="56"/>
        <v/>
      </c>
      <c r="BA97" s="234" t="str">
        <f t="shared" si="57"/>
        <v/>
      </c>
      <c r="BB97" s="228" t="str">
        <f t="shared" si="58"/>
        <v/>
      </c>
      <c r="BC97" s="235"/>
      <c r="BD97" s="236" t="str">
        <f t="shared" ca="1" si="59"/>
        <v/>
      </c>
      <c r="BE97" s="237" t="str">
        <f t="shared" ca="1" si="43"/>
        <v/>
      </c>
      <c r="BF97" s="238" t="str">
        <f t="shared" ca="1" si="44"/>
        <v/>
      </c>
      <c r="BG97" s="239" t="str">
        <f t="shared" ca="1" si="60"/>
        <v/>
      </c>
      <c r="BI97" s="28" t="str">
        <f t="shared" ca="1" si="61"/>
        <v/>
      </c>
    </row>
    <row r="98" spans="1:61" s="228" customFormat="1" ht="14.25" customHeight="1" x14ac:dyDescent="0.25">
      <c r="A98" s="75" t="str">
        <f t="shared" ca="1" si="45"/>
        <v/>
      </c>
      <c r="B98" s="240"/>
      <c r="C98" s="240"/>
      <c r="D98" s="240"/>
      <c r="E98" s="240"/>
      <c r="F98" s="240" t="s">
        <v>353</v>
      </c>
      <c r="G98" s="240"/>
      <c r="H98" s="240"/>
      <c r="I98" s="240"/>
      <c r="J98" s="240"/>
      <c r="L98" s="241">
        <v>6121</v>
      </c>
      <c r="M98" s="192" t="str">
        <f t="shared" si="40"/>
        <v/>
      </c>
      <c r="N98" s="242"/>
      <c r="O98" s="242"/>
      <c r="Y98" s="229"/>
      <c r="Z98" s="230"/>
      <c r="AB98" s="231"/>
      <c r="AC98" s="232"/>
      <c r="AD98" s="230">
        <f t="shared" si="39"/>
        <v>-1</v>
      </c>
      <c r="AE98" s="228">
        <f t="shared" si="39"/>
        <v>-1</v>
      </c>
      <c r="AF98" s="228">
        <f t="shared" si="39"/>
        <v>-1</v>
      </c>
      <c r="AG98" s="230"/>
      <c r="AJ98" s="230"/>
      <c r="AM98" s="229">
        <f t="shared" si="46"/>
        <v>4</v>
      </c>
      <c r="AN98" s="228" t="str">
        <f>IF($AM99&gt;$AM98, IFERROR(MATCH($AM98, $AM99:$AM$156, 0)-1, ROW($AN$156)-ROW()), "")</f>
        <v/>
      </c>
      <c r="AO98" s="230" t="str">
        <f t="shared" ca="1" si="47"/>
        <v/>
      </c>
      <c r="AP98" s="228" t="str">
        <f t="shared" ca="1" si="48"/>
        <v/>
      </c>
      <c r="AQ98" s="233" t="str">
        <f t="shared" ca="1" si="49"/>
        <v/>
      </c>
      <c r="AR98" s="228" t="str">
        <f t="shared" ca="1" si="50"/>
        <v/>
      </c>
      <c r="AS98" s="80" t="str">
        <f t="shared" si="41"/>
        <v/>
      </c>
      <c r="AT98" s="30" t="str">
        <f t="shared" si="42"/>
        <v/>
      </c>
      <c r="AU98" s="82" t="str">
        <f t="shared" si="51"/>
        <v/>
      </c>
      <c r="AV98" s="30" t="str">
        <f t="shared" si="52"/>
        <v/>
      </c>
      <c r="AW98" s="233" t="str">
        <f t="shared" ca="1" si="53"/>
        <v/>
      </c>
      <c r="AX98" s="228" t="str">
        <f t="shared" ca="1" si="54"/>
        <v/>
      </c>
      <c r="AY98" s="233" t="str">
        <f t="shared" si="55"/>
        <v/>
      </c>
      <c r="AZ98" s="228" t="str">
        <f t="shared" si="56"/>
        <v/>
      </c>
      <c r="BA98" s="234" t="str">
        <f t="shared" si="57"/>
        <v/>
      </c>
      <c r="BB98" s="228" t="str">
        <f t="shared" si="58"/>
        <v/>
      </c>
      <c r="BC98" s="235"/>
      <c r="BD98" s="236" t="str">
        <f t="shared" ca="1" si="59"/>
        <v/>
      </c>
      <c r="BE98" s="237" t="str">
        <f t="shared" ca="1" si="43"/>
        <v/>
      </c>
      <c r="BF98" s="238" t="str">
        <f t="shared" ca="1" si="44"/>
        <v/>
      </c>
      <c r="BG98" s="239" t="str">
        <f t="shared" ca="1" si="60"/>
        <v/>
      </c>
      <c r="BI98" s="28" t="str">
        <f t="shared" ca="1" si="61"/>
        <v/>
      </c>
    </row>
    <row r="99" spans="1:61" s="228" customFormat="1" ht="14.25" customHeight="1" x14ac:dyDescent="0.25">
      <c r="A99" s="75" t="str">
        <f t="shared" ca="1" si="45"/>
        <v/>
      </c>
      <c r="B99" s="240"/>
      <c r="C99" s="240"/>
      <c r="D99" s="240"/>
      <c r="E99" s="240"/>
      <c r="F99" s="240" t="s">
        <v>613</v>
      </c>
      <c r="G99" s="240"/>
      <c r="H99" s="240"/>
      <c r="I99" s="240"/>
      <c r="J99" s="240"/>
      <c r="L99" s="241">
        <v>6128</v>
      </c>
      <c r="M99" s="192" t="str">
        <f t="shared" si="40"/>
        <v/>
      </c>
      <c r="N99" s="242"/>
      <c r="O99" s="242"/>
      <c r="Y99" s="229"/>
      <c r="Z99" s="230"/>
      <c r="AB99" s="231"/>
      <c r="AC99" s="232"/>
      <c r="AD99" s="230">
        <f t="shared" si="39"/>
        <v>-1</v>
      </c>
      <c r="AE99" s="228">
        <f t="shared" si="39"/>
        <v>-1</v>
      </c>
      <c r="AF99" s="228">
        <f t="shared" si="39"/>
        <v>-1</v>
      </c>
      <c r="AG99" s="230"/>
      <c r="AJ99" s="230"/>
      <c r="AM99" s="229">
        <f t="shared" si="46"/>
        <v>4</v>
      </c>
      <c r="AN99" s="228" t="str">
        <f>IF($AM100&gt;$AM99, IFERROR(MATCH($AM99, $AM100:$AM$156, 0)-1, ROW($AN$156)-ROW()), "")</f>
        <v/>
      </c>
      <c r="AO99" s="230" t="str">
        <f t="shared" ca="1" si="47"/>
        <v/>
      </c>
      <c r="AP99" s="228" t="str">
        <f t="shared" ca="1" si="48"/>
        <v/>
      </c>
      <c r="AQ99" s="233" t="str">
        <f t="shared" ca="1" si="49"/>
        <v/>
      </c>
      <c r="AR99" s="228" t="str">
        <f t="shared" ca="1" si="50"/>
        <v/>
      </c>
      <c r="AS99" s="80" t="str">
        <f t="shared" si="41"/>
        <v/>
      </c>
      <c r="AT99" s="30" t="str">
        <f t="shared" si="42"/>
        <v/>
      </c>
      <c r="AU99" s="82" t="str">
        <f t="shared" si="51"/>
        <v/>
      </c>
      <c r="AV99" s="30" t="str">
        <f t="shared" si="52"/>
        <v/>
      </c>
      <c r="AW99" s="233" t="str">
        <f t="shared" ca="1" si="53"/>
        <v/>
      </c>
      <c r="AX99" s="228" t="str">
        <f t="shared" ca="1" si="54"/>
        <v/>
      </c>
      <c r="AY99" s="233" t="str">
        <f t="shared" si="55"/>
        <v/>
      </c>
      <c r="AZ99" s="228" t="str">
        <f t="shared" si="56"/>
        <v/>
      </c>
      <c r="BA99" s="234" t="str">
        <f t="shared" si="57"/>
        <v/>
      </c>
      <c r="BB99" s="228" t="str">
        <f t="shared" si="58"/>
        <v/>
      </c>
      <c r="BC99" s="235"/>
      <c r="BD99" s="236" t="str">
        <f t="shared" ca="1" si="59"/>
        <v/>
      </c>
      <c r="BE99" s="237" t="str">
        <f t="shared" ca="1" si="43"/>
        <v/>
      </c>
      <c r="BF99" s="238" t="str">
        <f t="shared" ca="1" si="44"/>
        <v/>
      </c>
      <c r="BG99" s="239" t="str">
        <f t="shared" ca="1" si="60"/>
        <v/>
      </c>
      <c r="BI99" s="28" t="str">
        <f t="shared" ca="1" si="61"/>
        <v/>
      </c>
    </row>
    <row r="100" spans="1:61" s="228" customFormat="1" ht="14.25" customHeight="1" x14ac:dyDescent="0.25">
      <c r="A100" s="75" t="str">
        <f t="shared" ca="1" si="45"/>
        <v/>
      </c>
      <c r="B100" s="240"/>
      <c r="C100" s="240"/>
      <c r="D100" s="240"/>
      <c r="E100" s="240" t="s">
        <v>324</v>
      </c>
      <c r="F100" s="240"/>
      <c r="G100" s="240"/>
      <c r="H100" s="240"/>
      <c r="I100" s="240"/>
      <c r="J100" s="240"/>
      <c r="L100" s="241">
        <v>613</v>
      </c>
      <c r="M100" s="192">
        <f t="shared" si="40"/>
        <v>0</v>
      </c>
      <c r="N100" s="242">
        <f>SUM(N101:N103,N106,N109,N112:N115)</f>
        <v>0</v>
      </c>
      <c r="O100" s="242">
        <f t="shared" ref="O100" si="66">SUM(O101:O103,O106,O109,O112:O115)</f>
        <v>0</v>
      </c>
      <c r="Y100" s="229"/>
      <c r="Z100" s="230"/>
      <c r="AB100" s="231"/>
      <c r="AC100" s="232"/>
      <c r="AD100" s="230">
        <f t="shared" ref="AD100:AF126" si="67">IF(AD$3, 0, -1)</f>
        <v>-1</v>
      </c>
      <c r="AE100" s="228">
        <f t="shared" si="67"/>
        <v>-1</v>
      </c>
      <c r="AF100" s="228">
        <f t="shared" si="67"/>
        <v>-1</v>
      </c>
      <c r="AG100" s="230"/>
      <c r="AJ100" s="230"/>
      <c r="AM100" s="229">
        <f t="shared" si="46"/>
        <v>3</v>
      </c>
      <c r="AN100" s="228">
        <f>IF($AM101&gt;$AM100, IFERROR(MATCH($AM100, $AM101:$AM$156, 0)-1, ROW($AN$156)-ROW()), "")</f>
        <v>15</v>
      </c>
      <c r="AO100" s="230" t="str">
        <f t="shared" ca="1" si="47"/>
        <v/>
      </c>
      <c r="AP100" s="228" t="str">
        <f t="shared" ca="1" si="48"/>
        <v/>
      </c>
      <c r="AQ100" s="233" t="str">
        <f t="shared" ca="1" si="49"/>
        <v/>
      </c>
      <c r="AR100" s="228" t="str">
        <f t="shared" ca="1" si="50"/>
        <v/>
      </c>
      <c r="AS100" s="80" t="str">
        <f t="shared" si="41"/>
        <v/>
      </c>
      <c r="AT100" s="30" t="str">
        <f t="shared" si="42"/>
        <v/>
      </c>
      <c r="AU100" s="82" t="str">
        <f t="shared" si="51"/>
        <v/>
      </c>
      <c r="AV100" s="30" t="str">
        <f t="shared" si="52"/>
        <v/>
      </c>
      <c r="AW100" s="233" t="str">
        <f t="shared" ca="1" si="53"/>
        <v/>
      </c>
      <c r="AX100" s="228" t="str">
        <f t="shared" ca="1" si="54"/>
        <v/>
      </c>
      <c r="AY100" s="233" t="str">
        <f t="shared" si="55"/>
        <v/>
      </c>
      <c r="AZ100" s="228" t="str">
        <f t="shared" si="56"/>
        <v/>
      </c>
      <c r="BA100" s="234" t="str">
        <f t="shared" si="57"/>
        <v/>
      </c>
      <c r="BB100" s="228" t="str">
        <f t="shared" si="58"/>
        <v/>
      </c>
      <c r="BC100" s="235"/>
      <c r="BD100" s="236" t="str">
        <f t="shared" ca="1" si="59"/>
        <v/>
      </c>
      <c r="BE100" s="237" t="str">
        <f t="shared" ca="1" si="43"/>
        <v/>
      </c>
      <c r="BF100" s="238" t="str">
        <f t="shared" ca="1" si="44"/>
        <v/>
      </c>
      <c r="BG100" s="239" t="str">
        <f t="shared" ca="1" si="60"/>
        <v/>
      </c>
      <c r="BI100" s="28" t="str">
        <f t="shared" ca="1" si="61"/>
        <v/>
      </c>
    </row>
    <row r="101" spans="1:61" s="228" customFormat="1" ht="14.25" customHeight="1" x14ac:dyDescent="0.25">
      <c r="A101" s="75" t="str">
        <f t="shared" ca="1" si="45"/>
        <v/>
      </c>
      <c r="B101" s="240"/>
      <c r="C101" s="240"/>
      <c r="D101" s="240"/>
      <c r="E101" s="240" t="s">
        <v>36</v>
      </c>
      <c r="F101" s="240" t="s">
        <v>325</v>
      </c>
      <c r="G101" s="240"/>
      <c r="H101" s="240"/>
      <c r="I101" s="240"/>
      <c r="J101" s="240"/>
      <c r="L101" s="241">
        <v>6130</v>
      </c>
      <c r="M101" s="192" t="str">
        <f t="shared" ref="M101:M132" si="68">IF(_xlfn.CONCAT(N101:O101)&lt;&gt;"", SUM(N101:O101), "")</f>
        <v/>
      </c>
      <c r="N101" s="242"/>
      <c r="O101" s="242"/>
      <c r="Y101" s="229"/>
      <c r="Z101" s="230"/>
      <c r="AB101" s="231"/>
      <c r="AC101" s="232"/>
      <c r="AD101" s="230">
        <f t="shared" si="67"/>
        <v>-1</v>
      </c>
      <c r="AE101" s="228">
        <f t="shared" si="67"/>
        <v>-1</v>
      </c>
      <c r="AF101" s="228">
        <f t="shared" si="67"/>
        <v>-1</v>
      </c>
      <c r="AG101" s="230"/>
      <c r="AJ101" s="230"/>
      <c r="AM101" s="229">
        <f t="shared" si="46"/>
        <v>4</v>
      </c>
      <c r="AN101" s="228" t="str">
        <f>IF($AM102&gt;$AM101, IFERROR(MATCH($AM101, $AM102:$AM$156, 0)-1, ROW($AN$156)-ROW()), "")</f>
        <v/>
      </c>
      <c r="AO101" s="230" t="str">
        <f t="shared" ca="1" si="47"/>
        <v/>
      </c>
      <c r="AP101" s="228" t="str">
        <f t="shared" ca="1" si="48"/>
        <v/>
      </c>
      <c r="AQ101" s="233" t="str">
        <f t="shared" ca="1" si="49"/>
        <v/>
      </c>
      <c r="AR101" s="228" t="str">
        <f t="shared" ca="1" si="50"/>
        <v/>
      </c>
      <c r="AS101" s="80" t="str">
        <f t="shared" ref="AS101:AS132" si="69">IF(AE101&lt;&gt;-1, IF(ISTEXT(N101), IFERROR(IF(SEARCH(".", N101)&lt;&gt;0, "| Veld '"&amp;AS$4&amp;ROW()&amp;"': "&amp;Fout_punt), "| Veld '"&amp;AS$4&amp;ROW()&amp;"': "&amp;Fout_geen_getal), IF(N101&lt;&gt;AQ101, "| Veld '"&amp;AS$4&amp;ROW()&amp;"': "&amp;Fout_som&amp;TEXT(AQ101,"#.##0,00 €")&amp;"  ", IF($AA101&lt;&gt;0, IF(N101&gt;0, "| Veld '"&amp;AS$4&amp;ROW()&amp;"': "&amp;Fout_positief, ""), IF($Z101&lt;&gt;1, IF(N101&lt;0, "| Veld '"&amp;AS$4&amp;ROW()&amp;"': "&amp;Fout_negatief, ""), "")))), "")</f>
        <v/>
      </c>
      <c r="AT101" s="30" t="str">
        <f t="shared" ref="AT101:AT132" si="70">IF(AF101&lt;&gt;-1, IF(ISTEXT(O101), IFERROR(IF(SEARCH(".", O101)&lt;&gt;0, "| Veld '"&amp;AT$4&amp;ROW()&amp;"': "&amp;Fout_punt), "| Veld '"&amp;AT$4&amp;ROW()&amp;"': "&amp;Fout_geen_getal), IF(O101&lt;&gt;AR101, "| Veld '"&amp;AT$4&amp;ROW()&amp;"': "&amp;Fout_som&amp;TEXT(AR101,"#.##0,00 €")&amp;"  ", IF($AA101&lt;&gt;0, IF(O101&gt;0, "| Veld '"&amp;AT$4&amp;ROW()&amp;"': "&amp;Fout_positief, ""), IF($Z101&lt;&gt;1, IF(O101&lt;0, "| Veld '"&amp;AT$4&amp;ROW()&amp;"': "&amp;Fout_negatief, ""), "")))), "")</f>
        <v/>
      </c>
      <c r="AU101" s="82" t="str">
        <f t="shared" si="51"/>
        <v/>
      </c>
      <c r="AV101" s="30" t="str">
        <f t="shared" si="52"/>
        <v/>
      </c>
      <c r="AW101" s="233" t="str">
        <f t="shared" ca="1" si="53"/>
        <v/>
      </c>
      <c r="AX101" s="228" t="str">
        <f t="shared" ca="1" si="54"/>
        <v/>
      </c>
      <c r="AY101" s="233" t="str">
        <f t="shared" si="55"/>
        <v/>
      </c>
      <c r="AZ101" s="228" t="str">
        <f t="shared" si="56"/>
        <v/>
      </c>
      <c r="BA101" s="234" t="str">
        <f t="shared" si="57"/>
        <v/>
      </c>
      <c r="BB101" s="228" t="str">
        <f t="shared" si="58"/>
        <v/>
      </c>
      <c r="BC101" s="235"/>
      <c r="BD101" s="236" t="str">
        <f t="shared" ca="1" si="59"/>
        <v/>
      </c>
      <c r="BE101" s="237" t="str">
        <f t="shared" ref="BE101:BE132" ca="1" si="71">IF($AN101&lt;&gt;"", IF(SUMIF(OFFSET($AM101, 1, 0, $AN101), "&gt;"&amp;$AM101, OFFSET(AU101, 1, 0, $AN101))&lt;&gt;0, IFERROR( "| Veld '"&amp;BE$4&amp;ROW()&amp;"': "&amp;Waarschuwing_1&amp;_xlfn.TEXTJOIN(" &amp; ", TRUE, OFFSET(AU101,1,0,$AN101))&amp;" in kolom '"&amp;BE$4&amp;"'"&amp;Waarschuwing_2, "| Veld '"&amp;BE$4&amp;ROW()&amp;"': "&amp;Waarschuwing_legacy), ""), "")</f>
        <v/>
      </c>
      <c r="BF101" s="238" t="str">
        <f t="shared" ref="BF101:BF132" ca="1" si="72">IF($AN101&lt;&gt;"", IF(SUMIF(OFFSET($AM101, 1, 0, $AN101), "&gt;"&amp;$AM101, OFFSET(AV101, 1, 0, $AN101))&lt;&gt;0, IFERROR( "| Veld '"&amp;BF$4&amp;ROW()&amp;"': "&amp;Waarschuwing_1&amp;_xlfn.TEXTJOIN(" &amp; ", TRUE, OFFSET(AV101,1,0,$AN101))&amp;" in kolom '"&amp;BF$4&amp;"'"&amp;Waarschuwing_2, "| Veld '"&amp;BF$4&amp;ROW()&amp;"': "&amp;Waarschuwing_legacy), ""), "")</f>
        <v/>
      </c>
      <c r="BG101" s="239" t="str">
        <f t="shared" ca="1" si="60"/>
        <v/>
      </c>
      <c r="BI101" s="28" t="str">
        <f t="shared" ca="1" si="61"/>
        <v/>
      </c>
    </row>
    <row r="102" spans="1:61" s="228" customFormat="1" ht="14.25" customHeight="1" x14ac:dyDescent="0.25">
      <c r="A102" s="75" t="str">
        <f t="shared" ca="1" si="45"/>
        <v/>
      </c>
      <c r="B102" s="240"/>
      <c r="C102" s="240"/>
      <c r="D102" s="240"/>
      <c r="E102" s="240" t="s">
        <v>36</v>
      </c>
      <c r="F102" s="240" t="s">
        <v>354</v>
      </c>
      <c r="G102" s="240"/>
      <c r="H102" s="240"/>
      <c r="I102" s="240"/>
      <c r="J102" s="240"/>
      <c r="L102" s="241">
        <v>6131</v>
      </c>
      <c r="M102" s="192" t="str">
        <f t="shared" si="68"/>
        <v/>
      </c>
      <c r="N102" s="242"/>
      <c r="O102" s="242"/>
      <c r="Y102" s="229"/>
      <c r="Z102" s="230"/>
      <c r="AB102" s="231"/>
      <c r="AC102" s="232"/>
      <c r="AD102" s="230">
        <f t="shared" si="67"/>
        <v>-1</v>
      </c>
      <c r="AE102" s="228">
        <f t="shared" si="67"/>
        <v>-1</v>
      </c>
      <c r="AF102" s="228">
        <f t="shared" si="67"/>
        <v>-1</v>
      </c>
      <c r="AG102" s="230"/>
      <c r="AJ102" s="230"/>
      <c r="AM102" s="229">
        <f t="shared" si="46"/>
        <v>4</v>
      </c>
      <c r="AN102" s="228" t="str">
        <f>IF($AM103&gt;$AM102, IFERROR(MATCH($AM102, $AM103:$AM$156, 0)-1, ROW($AN$156)-ROW()), "")</f>
        <v/>
      </c>
      <c r="AO102" s="230" t="str">
        <f t="shared" ca="1" si="47"/>
        <v/>
      </c>
      <c r="AP102" s="228" t="str">
        <f t="shared" ca="1" si="48"/>
        <v/>
      </c>
      <c r="AQ102" s="233" t="str">
        <f t="shared" ca="1" si="49"/>
        <v/>
      </c>
      <c r="AR102" s="228" t="str">
        <f t="shared" ca="1" si="50"/>
        <v/>
      </c>
      <c r="AS102" s="80" t="str">
        <f t="shared" si="69"/>
        <v/>
      </c>
      <c r="AT102" s="30" t="str">
        <f t="shared" si="70"/>
        <v/>
      </c>
      <c r="AU102" s="82" t="str">
        <f t="shared" si="51"/>
        <v/>
      </c>
      <c r="AV102" s="30" t="str">
        <f t="shared" si="52"/>
        <v/>
      </c>
      <c r="AW102" s="233" t="str">
        <f t="shared" ca="1" si="53"/>
        <v/>
      </c>
      <c r="AX102" s="228" t="str">
        <f t="shared" ca="1" si="54"/>
        <v/>
      </c>
      <c r="AY102" s="233" t="str">
        <f t="shared" si="55"/>
        <v/>
      </c>
      <c r="AZ102" s="228" t="str">
        <f t="shared" si="56"/>
        <v/>
      </c>
      <c r="BA102" s="234" t="str">
        <f t="shared" si="57"/>
        <v/>
      </c>
      <c r="BB102" s="228" t="str">
        <f t="shared" si="58"/>
        <v/>
      </c>
      <c r="BC102" s="235"/>
      <c r="BD102" s="236" t="str">
        <f t="shared" ca="1" si="59"/>
        <v/>
      </c>
      <c r="BE102" s="237" t="str">
        <f t="shared" ca="1" si="71"/>
        <v/>
      </c>
      <c r="BF102" s="238" t="str">
        <f t="shared" ca="1" si="72"/>
        <v/>
      </c>
      <c r="BG102" s="239" t="str">
        <f t="shared" ca="1" si="60"/>
        <v/>
      </c>
      <c r="BI102" s="28" t="str">
        <f t="shared" ca="1" si="61"/>
        <v/>
      </c>
    </row>
    <row r="103" spans="1:61" s="228" customFormat="1" ht="14.25" customHeight="1" x14ac:dyDescent="0.25">
      <c r="A103" s="75" t="str">
        <f t="shared" ca="1" si="45"/>
        <v/>
      </c>
      <c r="B103" s="240"/>
      <c r="C103" s="240"/>
      <c r="D103" s="240"/>
      <c r="E103" s="240" t="s">
        <v>36</v>
      </c>
      <c r="F103" s="240" t="s">
        <v>355</v>
      </c>
      <c r="G103" s="240"/>
      <c r="H103" s="240"/>
      <c r="I103" s="240"/>
      <c r="J103" s="240"/>
      <c r="L103" s="241">
        <v>6132</v>
      </c>
      <c r="M103" s="192">
        <f t="shared" si="68"/>
        <v>0</v>
      </c>
      <c r="N103" s="242">
        <f>SUM(N104:N105)</f>
        <v>0</v>
      </c>
      <c r="O103" s="242">
        <f t="shared" ref="O103" si="73">SUM(O104:O105)</f>
        <v>0</v>
      </c>
      <c r="Y103" s="229"/>
      <c r="Z103" s="230"/>
      <c r="AB103" s="231"/>
      <c r="AC103" s="232"/>
      <c r="AD103" s="230">
        <f t="shared" si="67"/>
        <v>-1</v>
      </c>
      <c r="AE103" s="228">
        <f t="shared" si="67"/>
        <v>-1</v>
      </c>
      <c r="AF103" s="228">
        <f t="shared" si="67"/>
        <v>-1</v>
      </c>
      <c r="AG103" s="230"/>
      <c r="AJ103" s="230"/>
      <c r="AM103" s="229">
        <f t="shared" si="46"/>
        <v>4</v>
      </c>
      <c r="AN103" s="228">
        <f>IF($AM104&gt;$AM103, IFERROR(MATCH($AM103, $AM104:$AM$156, 0)-1, ROW($AN$156)-ROW()), "")</f>
        <v>2</v>
      </c>
      <c r="AO103" s="230" t="str">
        <f t="shared" ca="1" si="47"/>
        <v/>
      </c>
      <c r="AP103" s="228" t="str">
        <f t="shared" ca="1" si="48"/>
        <v/>
      </c>
      <c r="AQ103" s="233" t="str">
        <f t="shared" ca="1" si="49"/>
        <v/>
      </c>
      <c r="AR103" s="228" t="str">
        <f t="shared" ca="1" si="50"/>
        <v/>
      </c>
      <c r="AS103" s="80" t="str">
        <f t="shared" si="69"/>
        <v/>
      </c>
      <c r="AT103" s="30" t="str">
        <f t="shared" si="70"/>
        <v/>
      </c>
      <c r="AU103" s="82" t="str">
        <f t="shared" si="51"/>
        <v/>
      </c>
      <c r="AV103" s="30" t="str">
        <f t="shared" si="52"/>
        <v/>
      </c>
      <c r="AW103" s="233" t="str">
        <f t="shared" ca="1" si="53"/>
        <v/>
      </c>
      <c r="AX103" s="228" t="str">
        <f t="shared" ca="1" si="54"/>
        <v/>
      </c>
      <c r="AY103" s="233" t="str">
        <f t="shared" si="55"/>
        <v/>
      </c>
      <c r="AZ103" s="228" t="str">
        <f t="shared" si="56"/>
        <v/>
      </c>
      <c r="BA103" s="234" t="str">
        <f t="shared" si="57"/>
        <v/>
      </c>
      <c r="BB103" s="228" t="str">
        <f t="shared" si="58"/>
        <v/>
      </c>
      <c r="BC103" s="235"/>
      <c r="BD103" s="236" t="str">
        <f t="shared" ca="1" si="59"/>
        <v/>
      </c>
      <c r="BE103" s="237" t="str">
        <f t="shared" ca="1" si="71"/>
        <v/>
      </c>
      <c r="BF103" s="238" t="str">
        <f t="shared" ca="1" si="72"/>
        <v/>
      </c>
      <c r="BG103" s="239" t="str">
        <f t="shared" ca="1" si="60"/>
        <v/>
      </c>
      <c r="BI103" s="28" t="str">
        <f t="shared" ca="1" si="61"/>
        <v/>
      </c>
    </row>
    <row r="104" spans="1:61" s="228" customFormat="1" ht="14.25" customHeight="1" x14ac:dyDescent="0.25">
      <c r="A104" s="75" t="str">
        <f t="shared" ca="1" si="45"/>
        <v/>
      </c>
      <c r="B104" s="240"/>
      <c r="C104" s="240"/>
      <c r="D104" s="240"/>
      <c r="E104" s="240" t="s">
        <v>36</v>
      </c>
      <c r="F104" s="240" t="s">
        <v>36</v>
      </c>
      <c r="G104" s="240" t="s">
        <v>356</v>
      </c>
      <c r="H104" s="240"/>
      <c r="I104" s="240"/>
      <c r="J104" s="240"/>
      <c r="L104" s="241">
        <v>61320</v>
      </c>
      <c r="M104" s="192" t="str">
        <f t="shared" si="68"/>
        <v/>
      </c>
      <c r="N104" s="242"/>
      <c r="O104" s="242"/>
      <c r="Y104" s="229"/>
      <c r="Z104" s="230"/>
      <c r="AB104" s="231"/>
      <c r="AC104" s="232"/>
      <c r="AD104" s="230">
        <f t="shared" si="67"/>
        <v>-1</v>
      </c>
      <c r="AE104" s="228">
        <f t="shared" si="67"/>
        <v>-1</v>
      </c>
      <c r="AF104" s="228">
        <f t="shared" si="67"/>
        <v>-1</v>
      </c>
      <c r="AG104" s="230"/>
      <c r="AJ104" s="230"/>
      <c r="AM104" s="229">
        <f t="shared" si="46"/>
        <v>5</v>
      </c>
      <c r="AN104" s="228" t="str">
        <f>IF($AM105&gt;$AM104, IFERROR(MATCH($AM104, $AM105:$AM$156, 0)-1, ROW($AN$156)-ROW()), "")</f>
        <v/>
      </c>
      <c r="AO104" s="230" t="str">
        <f t="shared" ca="1" si="47"/>
        <v/>
      </c>
      <c r="AP104" s="228" t="str">
        <f t="shared" ca="1" si="48"/>
        <v/>
      </c>
      <c r="AQ104" s="233" t="str">
        <f t="shared" ca="1" si="49"/>
        <v/>
      </c>
      <c r="AR104" s="228" t="str">
        <f t="shared" ca="1" si="50"/>
        <v/>
      </c>
      <c r="AS104" s="80" t="str">
        <f t="shared" si="69"/>
        <v/>
      </c>
      <c r="AT104" s="30" t="str">
        <f t="shared" si="70"/>
        <v/>
      </c>
      <c r="AU104" s="82" t="str">
        <f t="shared" si="51"/>
        <v/>
      </c>
      <c r="AV104" s="30" t="str">
        <f t="shared" si="52"/>
        <v/>
      </c>
      <c r="AW104" s="233" t="str">
        <f t="shared" ca="1" si="53"/>
        <v/>
      </c>
      <c r="AX104" s="228" t="str">
        <f t="shared" ca="1" si="54"/>
        <v/>
      </c>
      <c r="AY104" s="233" t="str">
        <f t="shared" si="55"/>
        <v/>
      </c>
      <c r="AZ104" s="228" t="str">
        <f t="shared" si="56"/>
        <v/>
      </c>
      <c r="BA104" s="234" t="str">
        <f t="shared" si="57"/>
        <v/>
      </c>
      <c r="BB104" s="228" t="str">
        <f t="shared" si="58"/>
        <v/>
      </c>
      <c r="BC104" s="235"/>
      <c r="BD104" s="236" t="str">
        <f t="shared" ca="1" si="59"/>
        <v/>
      </c>
      <c r="BE104" s="237" t="str">
        <f t="shared" ca="1" si="71"/>
        <v/>
      </c>
      <c r="BF104" s="238" t="str">
        <f t="shared" ca="1" si="72"/>
        <v/>
      </c>
      <c r="BG104" s="239" t="str">
        <f t="shared" ca="1" si="60"/>
        <v/>
      </c>
      <c r="BI104" s="28" t="str">
        <f t="shared" ca="1" si="61"/>
        <v/>
      </c>
    </row>
    <row r="105" spans="1:61" s="228" customFormat="1" ht="14.25" customHeight="1" x14ac:dyDescent="0.25">
      <c r="A105" s="75" t="str">
        <f t="shared" ca="1" si="45"/>
        <v/>
      </c>
      <c r="B105" s="240"/>
      <c r="C105" s="240"/>
      <c r="D105" s="240"/>
      <c r="E105" s="240" t="s">
        <v>36</v>
      </c>
      <c r="F105" s="240" t="s">
        <v>36</v>
      </c>
      <c r="G105" s="240" t="s">
        <v>357</v>
      </c>
      <c r="H105" s="240"/>
      <c r="I105" s="240"/>
      <c r="J105" s="240"/>
      <c r="L105" s="241">
        <v>61321</v>
      </c>
      <c r="M105" s="192" t="str">
        <f t="shared" si="68"/>
        <v/>
      </c>
      <c r="N105" s="242"/>
      <c r="O105" s="242"/>
      <c r="Y105" s="229"/>
      <c r="Z105" s="230"/>
      <c r="AB105" s="231"/>
      <c r="AC105" s="232"/>
      <c r="AD105" s="230">
        <f t="shared" si="67"/>
        <v>-1</v>
      </c>
      <c r="AE105" s="228">
        <f t="shared" si="67"/>
        <v>-1</v>
      </c>
      <c r="AF105" s="228">
        <f t="shared" si="67"/>
        <v>-1</v>
      </c>
      <c r="AG105" s="230"/>
      <c r="AJ105" s="230"/>
      <c r="AM105" s="229">
        <f t="shared" si="46"/>
        <v>5</v>
      </c>
      <c r="AN105" s="228" t="str">
        <f>IF($AM106&gt;$AM105, IFERROR(MATCH($AM105, $AM106:$AM$156, 0)-1, ROW($AN$156)-ROW()), "")</f>
        <v/>
      </c>
      <c r="AO105" s="230" t="str">
        <f t="shared" ca="1" si="47"/>
        <v/>
      </c>
      <c r="AP105" s="228" t="str">
        <f t="shared" ca="1" si="48"/>
        <v/>
      </c>
      <c r="AQ105" s="233" t="str">
        <f t="shared" ca="1" si="49"/>
        <v/>
      </c>
      <c r="AR105" s="228" t="str">
        <f t="shared" ca="1" si="50"/>
        <v/>
      </c>
      <c r="AS105" s="80" t="str">
        <f t="shared" si="69"/>
        <v/>
      </c>
      <c r="AT105" s="30" t="str">
        <f t="shared" si="70"/>
        <v/>
      </c>
      <c r="AU105" s="82" t="str">
        <f t="shared" si="51"/>
        <v/>
      </c>
      <c r="AV105" s="30" t="str">
        <f t="shared" si="52"/>
        <v/>
      </c>
      <c r="AW105" s="233" t="str">
        <f t="shared" ca="1" si="53"/>
        <v/>
      </c>
      <c r="AX105" s="228" t="str">
        <f t="shared" ca="1" si="54"/>
        <v/>
      </c>
      <c r="AY105" s="233" t="str">
        <f t="shared" si="55"/>
        <v/>
      </c>
      <c r="AZ105" s="228" t="str">
        <f t="shared" si="56"/>
        <v/>
      </c>
      <c r="BA105" s="234" t="str">
        <f t="shared" si="57"/>
        <v/>
      </c>
      <c r="BB105" s="228" t="str">
        <f t="shared" si="58"/>
        <v/>
      </c>
      <c r="BC105" s="235"/>
      <c r="BD105" s="236" t="str">
        <f t="shared" ca="1" si="59"/>
        <v/>
      </c>
      <c r="BE105" s="237" t="str">
        <f t="shared" ca="1" si="71"/>
        <v/>
      </c>
      <c r="BF105" s="238" t="str">
        <f t="shared" ca="1" si="72"/>
        <v/>
      </c>
      <c r="BG105" s="239" t="str">
        <f t="shared" ca="1" si="60"/>
        <v/>
      </c>
      <c r="BI105" s="28" t="str">
        <f t="shared" ca="1" si="61"/>
        <v/>
      </c>
    </row>
    <row r="106" spans="1:61" s="228" customFormat="1" ht="14.25" customHeight="1" x14ac:dyDescent="0.25">
      <c r="A106" s="75" t="str">
        <f t="shared" ca="1" si="45"/>
        <v/>
      </c>
      <c r="B106" s="240"/>
      <c r="C106" s="240"/>
      <c r="D106" s="240"/>
      <c r="E106" s="240" t="s">
        <v>36</v>
      </c>
      <c r="F106" s="240" t="s">
        <v>326</v>
      </c>
      <c r="G106" s="240"/>
      <c r="H106" s="240"/>
      <c r="I106" s="240"/>
      <c r="J106" s="240"/>
      <c r="L106" s="241">
        <v>6133</v>
      </c>
      <c r="M106" s="192">
        <f t="shared" si="68"/>
        <v>0</v>
      </c>
      <c r="N106" s="242">
        <f>SUM(N107:N108)</f>
        <v>0</v>
      </c>
      <c r="O106" s="242">
        <f t="shared" ref="O106" si="74">SUM(O107:O108)</f>
        <v>0</v>
      </c>
      <c r="Y106" s="229"/>
      <c r="Z106" s="230"/>
      <c r="AB106" s="231"/>
      <c r="AC106" s="232"/>
      <c r="AD106" s="230">
        <f t="shared" si="67"/>
        <v>-1</v>
      </c>
      <c r="AE106" s="228">
        <f t="shared" si="67"/>
        <v>-1</v>
      </c>
      <c r="AF106" s="228">
        <f t="shared" si="67"/>
        <v>-1</v>
      </c>
      <c r="AG106" s="230"/>
      <c r="AJ106" s="230"/>
      <c r="AM106" s="229">
        <f t="shared" si="46"/>
        <v>4</v>
      </c>
      <c r="AN106" s="228">
        <f>IF($AM107&gt;$AM106, IFERROR(MATCH($AM106, $AM107:$AM$156, 0)-1, ROW($AN$156)-ROW()), "")</f>
        <v>2</v>
      </c>
      <c r="AO106" s="230" t="str">
        <f t="shared" ca="1" si="47"/>
        <v/>
      </c>
      <c r="AP106" s="228" t="str">
        <f t="shared" ca="1" si="48"/>
        <v/>
      </c>
      <c r="AQ106" s="233" t="str">
        <f t="shared" ca="1" si="49"/>
        <v/>
      </c>
      <c r="AR106" s="228" t="str">
        <f t="shared" ca="1" si="50"/>
        <v/>
      </c>
      <c r="AS106" s="80" t="str">
        <f t="shared" si="69"/>
        <v/>
      </c>
      <c r="AT106" s="30" t="str">
        <f t="shared" si="70"/>
        <v/>
      </c>
      <c r="AU106" s="82" t="str">
        <f t="shared" si="51"/>
        <v/>
      </c>
      <c r="AV106" s="30" t="str">
        <f t="shared" si="52"/>
        <v/>
      </c>
      <c r="AW106" s="233" t="str">
        <f t="shared" ca="1" si="53"/>
        <v/>
      </c>
      <c r="AX106" s="228" t="str">
        <f t="shared" ca="1" si="54"/>
        <v/>
      </c>
      <c r="AY106" s="233" t="str">
        <f t="shared" si="55"/>
        <v/>
      </c>
      <c r="AZ106" s="228" t="str">
        <f t="shared" si="56"/>
        <v/>
      </c>
      <c r="BA106" s="234" t="str">
        <f t="shared" si="57"/>
        <v/>
      </c>
      <c r="BB106" s="228" t="str">
        <f t="shared" si="58"/>
        <v/>
      </c>
      <c r="BC106" s="235"/>
      <c r="BD106" s="236" t="str">
        <f t="shared" ca="1" si="59"/>
        <v/>
      </c>
      <c r="BE106" s="237" t="str">
        <f t="shared" ca="1" si="71"/>
        <v/>
      </c>
      <c r="BF106" s="238" t="str">
        <f t="shared" ca="1" si="72"/>
        <v/>
      </c>
      <c r="BG106" s="239" t="str">
        <f t="shared" ca="1" si="60"/>
        <v/>
      </c>
      <c r="BI106" s="28" t="str">
        <f t="shared" ca="1" si="61"/>
        <v/>
      </c>
    </row>
    <row r="107" spans="1:61" s="228" customFormat="1" ht="14.25" customHeight="1" x14ac:dyDescent="0.25">
      <c r="A107" s="75" t="str">
        <f t="shared" ca="1" si="45"/>
        <v/>
      </c>
      <c r="B107" s="240"/>
      <c r="C107" s="240"/>
      <c r="D107" s="240"/>
      <c r="E107" s="240" t="s">
        <v>36</v>
      </c>
      <c r="F107" s="240" t="s">
        <v>36</v>
      </c>
      <c r="G107" s="240" t="s">
        <v>318</v>
      </c>
      <c r="H107" s="240"/>
      <c r="I107" s="240"/>
      <c r="J107" s="240"/>
      <c r="L107" s="241">
        <v>61330</v>
      </c>
      <c r="M107" s="192" t="str">
        <f t="shared" si="68"/>
        <v/>
      </c>
      <c r="N107" s="242"/>
      <c r="O107" s="242"/>
      <c r="Y107" s="229"/>
      <c r="Z107" s="230"/>
      <c r="AB107" s="231"/>
      <c r="AC107" s="232"/>
      <c r="AD107" s="230">
        <f t="shared" si="67"/>
        <v>-1</v>
      </c>
      <c r="AE107" s="228">
        <f t="shared" si="67"/>
        <v>-1</v>
      </c>
      <c r="AF107" s="228">
        <f t="shared" si="67"/>
        <v>-1</v>
      </c>
      <c r="AG107" s="230"/>
      <c r="AJ107" s="230"/>
      <c r="AM107" s="229">
        <f t="shared" si="46"/>
        <v>5</v>
      </c>
      <c r="AN107" s="228" t="str">
        <f>IF($AM108&gt;$AM107, IFERROR(MATCH($AM107, $AM108:$AM$156, 0)-1, ROW($AN$156)-ROW()), "")</f>
        <v/>
      </c>
      <c r="AO107" s="230" t="str">
        <f t="shared" ca="1" si="47"/>
        <v/>
      </c>
      <c r="AP107" s="228" t="str">
        <f t="shared" ca="1" si="48"/>
        <v/>
      </c>
      <c r="AQ107" s="233" t="str">
        <f t="shared" ca="1" si="49"/>
        <v/>
      </c>
      <c r="AR107" s="228" t="str">
        <f t="shared" ca="1" si="50"/>
        <v/>
      </c>
      <c r="AS107" s="80" t="str">
        <f t="shared" si="69"/>
        <v/>
      </c>
      <c r="AT107" s="30" t="str">
        <f t="shared" si="70"/>
        <v/>
      </c>
      <c r="AU107" s="82" t="str">
        <f t="shared" si="51"/>
        <v/>
      </c>
      <c r="AV107" s="30" t="str">
        <f t="shared" si="52"/>
        <v/>
      </c>
      <c r="AW107" s="233" t="str">
        <f t="shared" ca="1" si="53"/>
        <v/>
      </c>
      <c r="AX107" s="228" t="str">
        <f t="shared" ca="1" si="54"/>
        <v/>
      </c>
      <c r="AY107" s="233" t="str">
        <f t="shared" si="55"/>
        <v/>
      </c>
      <c r="AZ107" s="228" t="str">
        <f t="shared" si="56"/>
        <v/>
      </c>
      <c r="BA107" s="234" t="str">
        <f t="shared" si="57"/>
        <v/>
      </c>
      <c r="BB107" s="228" t="str">
        <f t="shared" si="58"/>
        <v/>
      </c>
      <c r="BC107" s="235"/>
      <c r="BD107" s="236" t="str">
        <f t="shared" ca="1" si="59"/>
        <v/>
      </c>
      <c r="BE107" s="237" t="str">
        <f t="shared" ca="1" si="71"/>
        <v/>
      </c>
      <c r="BF107" s="238" t="str">
        <f t="shared" ca="1" si="72"/>
        <v/>
      </c>
      <c r="BG107" s="239" t="str">
        <f t="shared" ca="1" si="60"/>
        <v/>
      </c>
      <c r="BI107" s="28" t="str">
        <f t="shared" ca="1" si="61"/>
        <v/>
      </c>
    </row>
    <row r="108" spans="1:61" s="228" customFormat="1" ht="14.25" customHeight="1" x14ac:dyDescent="0.25">
      <c r="A108" s="75" t="str">
        <f t="shared" ca="1" si="45"/>
        <v/>
      </c>
      <c r="B108" s="240"/>
      <c r="C108" s="240"/>
      <c r="D108" s="240"/>
      <c r="E108" s="240" t="s">
        <v>36</v>
      </c>
      <c r="F108" s="240" t="s">
        <v>36</v>
      </c>
      <c r="G108" s="240" t="s">
        <v>319</v>
      </c>
      <c r="H108" s="240"/>
      <c r="I108" s="240"/>
      <c r="J108" s="240"/>
      <c r="L108" s="241">
        <v>61331</v>
      </c>
      <c r="M108" s="192" t="str">
        <f t="shared" si="68"/>
        <v/>
      </c>
      <c r="N108" s="242"/>
      <c r="O108" s="242"/>
      <c r="Y108" s="229"/>
      <c r="Z108" s="230"/>
      <c r="AB108" s="231"/>
      <c r="AC108" s="232"/>
      <c r="AD108" s="230">
        <f t="shared" si="67"/>
        <v>-1</v>
      </c>
      <c r="AE108" s="228">
        <f t="shared" si="67"/>
        <v>-1</v>
      </c>
      <c r="AF108" s="228">
        <f t="shared" si="67"/>
        <v>-1</v>
      </c>
      <c r="AG108" s="230"/>
      <c r="AJ108" s="230"/>
      <c r="AM108" s="229">
        <f t="shared" si="46"/>
        <v>5</v>
      </c>
      <c r="AN108" s="228" t="str">
        <f>IF($AM109&gt;$AM108, IFERROR(MATCH($AM108, $AM109:$AM$156, 0)-1, ROW($AN$156)-ROW()), "")</f>
        <v/>
      </c>
      <c r="AO108" s="230" t="str">
        <f t="shared" ca="1" si="47"/>
        <v/>
      </c>
      <c r="AP108" s="228" t="str">
        <f t="shared" ca="1" si="48"/>
        <v/>
      </c>
      <c r="AQ108" s="233" t="str">
        <f t="shared" ca="1" si="49"/>
        <v/>
      </c>
      <c r="AR108" s="228" t="str">
        <f t="shared" ca="1" si="50"/>
        <v/>
      </c>
      <c r="AS108" s="80" t="str">
        <f t="shared" si="69"/>
        <v/>
      </c>
      <c r="AT108" s="30" t="str">
        <f t="shared" si="70"/>
        <v/>
      </c>
      <c r="AU108" s="82" t="str">
        <f t="shared" si="51"/>
        <v/>
      </c>
      <c r="AV108" s="30" t="str">
        <f t="shared" si="52"/>
        <v/>
      </c>
      <c r="AW108" s="233" t="str">
        <f t="shared" ca="1" si="53"/>
        <v/>
      </c>
      <c r="AX108" s="228" t="str">
        <f t="shared" ca="1" si="54"/>
        <v/>
      </c>
      <c r="AY108" s="233" t="str">
        <f t="shared" si="55"/>
        <v/>
      </c>
      <c r="AZ108" s="228" t="str">
        <f t="shared" si="56"/>
        <v/>
      </c>
      <c r="BA108" s="234" t="str">
        <f t="shared" si="57"/>
        <v/>
      </c>
      <c r="BB108" s="228" t="str">
        <f t="shared" si="58"/>
        <v/>
      </c>
      <c r="BC108" s="235"/>
      <c r="BD108" s="236" t="str">
        <f t="shared" ca="1" si="59"/>
        <v/>
      </c>
      <c r="BE108" s="237" t="str">
        <f t="shared" ca="1" si="71"/>
        <v/>
      </c>
      <c r="BF108" s="238" t="str">
        <f t="shared" ca="1" si="72"/>
        <v/>
      </c>
      <c r="BG108" s="239" t="str">
        <f t="shared" ca="1" si="60"/>
        <v/>
      </c>
      <c r="BI108" s="28" t="str">
        <f t="shared" ca="1" si="61"/>
        <v/>
      </c>
    </row>
    <row r="109" spans="1:61" s="228" customFormat="1" ht="14.25" customHeight="1" x14ac:dyDescent="0.25">
      <c r="A109" s="75" t="str">
        <f t="shared" ca="1" si="45"/>
        <v/>
      </c>
      <c r="B109" s="240"/>
      <c r="C109" s="240"/>
      <c r="D109" s="240"/>
      <c r="E109" s="240"/>
      <c r="F109" s="240" t="s">
        <v>608</v>
      </c>
      <c r="G109" s="240"/>
      <c r="H109" s="240"/>
      <c r="I109" s="240"/>
      <c r="J109" s="240"/>
      <c r="L109" s="241">
        <v>6134</v>
      </c>
      <c r="M109" s="192">
        <f t="shared" si="68"/>
        <v>0</v>
      </c>
      <c r="N109" s="242">
        <f>SUM(N110:N111)</f>
        <v>0</v>
      </c>
      <c r="O109" s="242">
        <f t="shared" ref="O109" si="75">SUM(O110:O111)</f>
        <v>0</v>
      </c>
      <c r="Y109" s="229"/>
      <c r="Z109" s="230"/>
      <c r="AB109" s="231"/>
      <c r="AC109" s="232"/>
      <c r="AD109" s="230">
        <f t="shared" si="67"/>
        <v>-1</v>
      </c>
      <c r="AE109" s="228">
        <f t="shared" si="67"/>
        <v>-1</v>
      </c>
      <c r="AF109" s="228">
        <f t="shared" si="67"/>
        <v>-1</v>
      </c>
      <c r="AG109" s="230"/>
      <c r="AJ109" s="230"/>
      <c r="AM109" s="229">
        <f t="shared" si="46"/>
        <v>4</v>
      </c>
      <c r="AN109" s="228">
        <f>IF($AM110&gt;$AM109, IFERROR(MATCH($AM109, $AM110:$AM$156, 0)-1, ROW($AN$156)-ROW()), "")</f>
        <v>2</v>
      </c>
      <c r="AO109" s="230" t="str">
        <f t="shared" ca="1" si="47"/>
        <v/>
      </c>
      <c r="AP109" s="228" t="str">
        <f t="shared" ca="1" si="48"/>
        <v/>
      </c>
      <c r="AQ109" s="233" t="str">
        <f t="shared" ca="1" si="49"/>
        <v/>
      </c>
      <c r="AR109" s="228" t="str">
        <f t="shared" ca="1" si="50"/>
        <v/>
      </c>
      <c r="AS109" s="80" t="str">
        <f t="shared" si="69"/>
        <v/>
      </c>
      <c r="AT109" s="30" t="str">
        <f t="shared" si="70"/>
        <v/>
      </c>
      <c r="AU109" s="82" t="str">
        <f t="shared" si="51"/>
        <v/>
      </c>
      <c r="AV109" s="30" t="str">
        <f t="shared" si="52"/>
        <v/>
      </c>
      <c r="AW109" s="233" t="str">
        <f t="shared" ca="1" si="53"/>
        <v/>
      </c>
      <c r="AX109" s="228" t="str">
        <f t="shared" ca="1" si="54"/>
        <v/>
      </c>
      <c r="AY109" s="233" t="str">
        <f t="shared" si="55"/>
        <v/>
      </c>
      <c r="AZ109" s="228" t="str">
        <f t="shared" si="56"/>
        <v/>
      </c>
      <c r="BA109" s="234" t="str">
        <f t="shared" si="57"/>
        <v/>
      </c>
      <c r="BB109" s="228" t="str">
        <f t="shared" si="58"/>
        <v/>
      </c>
      <c r="BC109" s="235"/>
      <c r="BD109" s="236" t="str">
        <f t="shared" ca="1" si="59"/>
        <v/>
      </c>
      <c r="BE109" s="237" t="str">
        <f t="shared" ca="1" si="71"/>
        <v/>
      </c>
      <c r="BF109" s="238" t="str">
        <f t="shared" ca="1" si="72"/>
        <v/>
      </c>
      <c r="BG109" s="239" t="str">
        <f t="shared" ca="1" si="60"/>
        <v/>
      </c>
      <c r="BI109" s="28" t="str">
        <f t="shared" ca="1" si="61"/>
        <v/>
      </c>
    </row>
    <row r="110" spans="1:61" s="228" customFormat="1" ht="14.25" customHeight="1" x14ac:dyDescent="0.25">
      <c r="A110" s="75" t="str">
        <f t="shared" ca="1" si="45"/>
        <v/>
      </c>
      <c r="B110" s="240"/>
      <c r="C110" s="240"/>
      <c r="D110" s="240"/>
      <c r="E110" s="240"/>
      <c r="F110" s="240"/>
      <c r="G110" s="240" t="s">
        <v>318</v>
      </c>
      <c r="H110" s="240"/>
      <c r="I110" s="240"/>
      <c r="J110" s="240"/>
      <c r="L110" s="241">
        <v>61340</v>
      </c>
      <c r="M110" s="192" t="str">
        <f t="shared" si="68"/>
        <v/>
      </c>
      <c r="N110" s="242"/>
      <c r="O110" s="242"/>
      <c r="Y110" s="229"/>
      <c r="Z110" s="230"/>
      <c r="AB110" s="231"/>
      <c r="AC110" s="232"/>
      <c r="AD110" s="230">
        <f t="shared" si="67"/>
        <v>-1</v>
      </c>
      <c r="AE110" s="228">
        <f t="shared" si="67"/>
        <v>-1</v>
      </c>
      <c r="AF110" s="228">
        <f t="shared" si="67"/>
        <v>-1</v>
      </c>
      <c r="AG110" s="230"/>
      <c r="AJ110" s="230"/>
      <c r="AM110" s="229">
        <f t="shared" si="46"/>
        <v>5</v>
      </c>
      <c r="AN110" s="228" t="str">
        <f>IF($AM111&gt;$AM110, IFERROR(MATCH($AM110, $AM111:$AM$156, 0)-1, ROW($AN$156)-ROW()), "")</f>
        <v/>
      </c>
      <c r="AO110" s="230" t="str">
        <f t="shared" ca="1" si="47"/>
        <v/>
      </c>
      <c r="AP110" s="228" t="str">
        <f t="shared" ca="1" si="48"/>
        <v/>
      </c>
      <c r="AQ110" s="233" t="str">
        <f t="shared" ca="1" si="49"/>
        <v/>
      </c>
      <c r="AR110" s="228" t="str">
        <f t="shared" ca="1" si="50"/>
        <v/>
      </c>
      <c r="AS110" s="80" t="str">
        <f t="shared" si="69"/>
        <v/>
      </c>
      <c r="AT110" s="30" t="str">
        <f t="shared" si="70"/>
        <v/>
      </c>
      <c r="AU110" s="82" t="str">
        <f t="shared" si="51"/>
        <v/>
      </c>
      <c r="AV110" s="30" t="str">
        <f t="shared" si="52"/>
        <v/>
      </c>
      <c r="AW110" s="233" t="str">
        <f t="shared" ca="1" si="53"/>
        <v/>
      </c>
      <c r="AX110" s="228" t="str">
        <f t="shared" ca="1" si="54"/>
        <v/>
      </c>
      <c r="AY110" s="233" t="str">
        <f t="shared" si="55"/>
        <v/>
      </c>
      <c r="AZ110" s="228" t="str">
        <f t="shared" si="56"/>
        <v/>
      </c>
      <c r="BA110" s="234" t="str">
        <f t="shared" si="57"/>
        <v/>
      </c>
      <c r="BB110" s="228" t="str">
        <f t="shared" si="58"/>
        <v/>
      </c>
      <c r="BC110" s="235"/>
      <c r="BD110" s="236" t="str">
        <f t="shared" ca="1" si="59"/>
        <v/>
      </c>
      <c r="BE110" s="237" t="str">
        <f t="shared" ca="1" si="71"/>
        <v/>
      </c>
      <c r="BF110" s="238" t="str">
        <f t="shared" ca="1" si="72"/>
        <v/>
      </c>
      <c r="BG110" s="239" t="str">
        <f t="shared" ca="1" si="60"/>
        <v/>
      </c>
      <c r="BI110" s="28" t="str">
        <f t="shared" ca="1" si="61"/>
        <v/>
      </c>
    </row>
    <row r="111" spans="1:61" s="228" customFormat="1" ht="14.25" customHeight="1" x14ac:dyDescent="0.25">
      <c r="A111" s="75" t="str">
        <f t="shared" ca="1" si="45"/>
        <v/>
      </c>
      <c r="B111" s="240"/>
      <c r="C111" s="240"/>
      <c r="D111" s="240"/>
      <c r="E111" s="240"/>
      <c r="F111" s="240"/>
      <c r="G111" s="240" t="s">
        <v>319</v>
      </c>
      <c r="H111" s="240"/>
      <c r="I111" s="240"/>
      <c r="J111" s="240"/>
      <c r="L111" s="241">
        <v>61341</v>
      </c>
      <c r="M111" s="192" t="str">
        <f t="shared" si="68"/>
        <v/>
      </c>
      <c r="N111" s="242"/>
      <c r="O111" s="242"/>
      <c r="Y111" s="229"/>
      <c r="Z111" s="230"/>
      <c r="AB111" s="231"/>
      <c r="AC111" s="232"/>
      <c r="AD111" s="230">
        <f t="shared" si="67"/>
        <v>-1</v>
      </c>
      <c r="AE111" s="228">
        <f t="shared" si="67"/>
        <v>-1</v>
      </c>
      <c r="AF111" s="228">
        <f t="shared" si="67"/>
        <v>-1</v>
      </c>
      <c r="AG111" s="230"/>
      <c r="AJ111" s="230"/>
      <c r="AM111" s="229">
        <f t="shared" si="46"/>
        <v>5</v>
      </c>
      <c r="AN111" s="228" t="str">
        <f>IF($AM112&gt;$AM111, IFERROR(MATCH($AM111, $AM112:$AM$156, 0)-1, ROW($AN$156)-ROW()), "")</f>
        <v/>
      </c>
      <c r="AO111" s="230" t="str">
        <f t="shared" ca="1" si="47"/>
        <v/>
      </c>
      <c r="AP111" s="228" t="str">
        <f t="shared" ca="1" si="48"/>
        <v/>
      </c>
      <c r="AQ111" s="233" t="str">
        <f t="shared" ca="1" si="49"/>
        <v/>
      </c>
      <c r="AR111" s="228" t="str">
        <f t="shared" ca="1" si="50"/>
        <v/>
      </c>
      <c r="AS111" s="80" t="str">
        <f t="shared" si="69"/>
        <v/>
      </c>
      <c r="AT111" s="30" t="str">
        <f t="shared" si="70"/>
        <v/>
      </c>
      <c r="AU111" s="82" t="str">
        <f t="shared" si="51"/>
        <v/>
      </c>
      <c r="AV111" s="30" t="str">
        <f t="shared" si="52"/>
        <v/>
      </c>
      <c r="AW111" s="233" t="str">
        <f t="shared" ca="1" si="53"/>
        <v/>
      </c>
      <c r="AX111" s="228" t="str">
        <f t="shared" ca="1" si="54"/>
        <v/>
      </c>
      <c r="AY111" s="233" t="str">
        <f t="shared" si="55"/>
        <v/>
      </c>
      <c r="AZ111" s="228" t="str">
        <f t="shared" si="56"/>
        <v/>
      </c>
      <c r="BA111" s="234" t="str">
        <f t="shared" si="57"/>
        <v/>
      </c>
      <c r="BB111" s="228" t="str">
        <f t="shared" si="58"/>
        <v/>
      </c>
      <c r="BC111" s="235"/>
      <c r="BD111" s="236" t="str">
        <f t="shared" ca="1" si="59"/>
        <v/>
      </c>
      <c r="BE111" s="237" t="str">
        <f t="shared" ca="1" si="71"/>
        <v/>
      </c>
      <c r="BF111" s="238" t="str">
        <f t="shared" ca="1" si="72"/>
        <v/>
      </c>
      <c r="BG111" s="239" t="str">
        <f t="shared" ca="1" si="60"/>
        <v/>
      </c>
      <c r="BI111" s="28" t="str">
        <f t="shared" ca="1" si="61"/>
        <v/>
      </c>
    </row>
    <row r="112" spans="1:61" s="228" customFormat="1" ht="14.25" customHeight="1" x14ac:dyDescent="0.25">
      <c r="A112" s="75" t="str">
        <f t="shared" ca="1" si="45"/>
        <v/>
      </c>
      <c r="B112" s="240"/>
      <c r="C112" s="240"/>
      <c r="D112" s="240"/>
      <c r="E112" s="240"/>
      <c r="F112" s="240" t="s">
        <v>609</v>
      </c>
      <c r="G112" s="240"/>
      <c r="H112" s="240"/>
      <c r="I112" s="240"/>
      <c r="J112" s="240"/>
      <c r="L112" s="241">
        <v>6135</v>
      </c>
      <c r="M112" s="192" t="str">
        <f t="shared" si="68"/>
        <v/>
      </c>
      <c r="N112" s="242"/>
      <c r="O112" s="242"/>
      <c r="Y112" s="229"/>
      <c r="Z112" s="230"/>
      <c r="AB112" s="231"/>
      <c r="AC112" s="232"/>
      <c r="AD112" s="230">
        <f t="shared" si="67"/>
        <v>-1</v>
      </c>
      <c r="AE112" s="228">
        <f t="shared" si="67"/>
        <v>-1</v>
      </c>
      <c r="AF112" s="228">
        <f t="shared" si="67"/>
        <v>-1</v>
      </c>
      <c r="AG112" s="230"/>
      <c r="AJ112" s="230"/>
      <c r="AM112" s="229">
        <f t="shared" si="46"/>
        <v>4</v>
      </c>
      <c r="AN112" s="228" t="str">
        <f>IF($AM113&gt;$AM112, IFERROR(MATCH($AM112, $AM113:$AM$156, 0)-1, ROW($AN$156)-ROW()), "")</f>
        <v/>
      </c>
      <c r="AO112" s="230" t="str">
        <f t="shared" ca="1" si="47"/>
        <v/>
      </c>
      <c r="AP112" s="228" t="str">
        <f t="shared" ca="1" si="48"/>
        <v/>
      </c>
      <c r="AQ112" s="233" t="str">
        <f t="shared" ca="1" si="49"/>
        <v/>
      </c>
      <c r="AR112" s="228" t="str">
        <f t="shared" ca="1" si="50"/>
        <v/>
      </c>
      <c r="AS112" s="80" t="str">
        <f t="shared" si="69"/>
        <v/>
      </c>
      <c r="AT112" s="30" t="str">
        <f t="shared" si="70"/>
        <v/>
      </c>
      <c r="AU112" s="82" t="str">
        <f t="shared" si="51"/>
        <v/>
      </c>
      <c r="AV112" s="30" t="str">
        <f t="shared" si="52"/>
        <v/>
      </c>
      <c r="AW112" s="233" t="str">
        <f t="shared" ca="1" si="53"/>
        <v/>
      </c>
      <c r="AX112" s="228" t="str">
        <f t="shared" ca="1" si="54"/>
        <v/>
      </c>
      <c r="AY112" s="233" t="str">
        <f t="shared" si="55"/>
        <v/>
      </c>
      <c r="AZ112" s="228" t="str">
        <f t="shared" si="56"/>
        <v/>
      </c>
      <c r="BA112" s="234" t="str">
        <f t="shared" si="57"/>
        <v/>
      </c>
      <c r="BB112" s="228" t="str">
        <f t="shared" si="58"/>
        <v/>
      </c>
      <c r="BC112" s="235"/>
      <c r="BD112" s="236" t="str">
        <f t="shared" ca="1" si="59"/>
        <v/>
      </c>
      <c r="BE112" s="237" t="str">
        <f t="shared" ca="1" si="71"/>
        <v/>
      </c>
      <c r="BF112" s="238" t="str">
        <f t="shared" ca="1" si="72"/>
        <v/>
      </c>
      <c r="BG112" s="239" t="str">
        <f t="shared" ca="1" si="60"/>
        <v/>
      </c>
      <c r="BI112" s="28" t="str">
        <f t="shared" ca="1" si="61"/>
        <v/>
      </c>
    </row>
    <row r="113" spans="1:61" s="228" customFormat="1" ht="14.25" customHeight="1" x14ac:dyDescent="0.25">
      <c r="A113" s="75" t="str">
        <f t="shared" ca="1" si="45"/>
        <v/>
      </c>
      <c r="B113" s="240"/>
      <c r="C113" s="240"/>
      <c r="D113" s="240"/>
      <c r="E113" s="240"/>
      <c r="F113" s="240" t="s">
        <v>610</v>
      </c>
      <c r="G113" s="240"/>
      <c r="H113" s="240"/>
      <c r="I113" s="240"/>
      <c r="J113" s="240"/>
      <c r="L113" s="241">
        <v>6136</v>
      </c>
      <c r="M113" s="192" t="str">
        <f t="shared" si="68"/>
        <v/>
      </c>
      <c r="N113" s="242"/>
      <c r="O113" s="242"/>
      <c r="Y113" s="229"/>
      <c r="Z113" s="230"/>
      <c r="AB113" s="231"/>
      <c r="AC113" s="232"/>
      <c r="AD113" s="230">
        <f t="shared" si="67"/>
        <v>-1</v>
      </c>
      <c r="AE113" s="228">
        <f t="shared" si="67"/>
        <v>-1</v>
      </c>
      <c r="AF113" s="228">
        <f t="shared" si="67"/>
        <v>-1</v>
      </c>
      <c r="AG113" s="230"/>
      <c r="AJ113" s="230"/>
      <c r="AM113" s="229">
        <f t="shared" si="46"/>
        <v>4</v>
      </c>
      <c r="AN113" s="228" t="str">
        <f>IF($AM114&gt;$AM113, IFERROR(MATCH($AM113, $AM114:$AM$156, 0)-1, ROW($AN$156)-ROW()), "")</f>
        <v/>
      </c>
      <c r="AO113" s="230" t="str">
        <f t="shared" ca="1" si="47"/>
        <v/>
      </c>
      <c r="AP113" s="228" t="str">
        <f t="shared" ca="1" si="48"/>
        <v/>
      </c>
      <c r="AQ113" s="233" t="str">
        <f t="shared" ca="1" si="49"/>
        <v/>
      </c>
      <c r="AR113" s="228" t="str">
        <f t="shared" ca="1" si="50"/>
        <v/>
      </c>
      <c r="AS113" s="80" t="str">
        <f t="shared" si="69"/>
        <v/>
      </c>
      <c r="AT113" s="30" t="str">
        <f t="shared" si="70"/>
        <v/>
      </c>
      <c r="AU113" s="82" t="str">
        <f t="shared" si="51"/>
        <v/>
      </c>
      <c r="AV113" s="30" t="str">
        <f t="shared" si="52"/>
        <v/>
      </c>
      <c r="AW113" s="233" t="str">
        <f t="shared" ca="1" si="53"/>
        <v/>
      </c>
      <c r="AX113" s="228" t="str">
        <f t="shared" ca="1" si="54"/>
        <v/>
      </c>
      <c r="AY113" s="233" t="str">
        <f t="shared" si="55"/>
        <v/>
      </c>
      <c r="AZ113" s="228" t="str">
        <f t="shared" si="56"/>
        <v/>
      </c>
      <c r="BA113" s="234" t="str">
        <f t="shared" si="57"/>
        <v/>
      </c>
      <c r="BB113" s="228" t="str">
        <f t="shared" si="58"/>
        <v/>
      </c>
      <c r="BC113" s="235"/>
      <c r="BD113" s="236" t="str">
        <f t="shared" ca="1" si="59"/>
        <v/>
      </c>
      <c r="BE113" s="237" t="str">
        <f t="shared" ca="1" si="71"/>
        <v/>
      </c>
      <c r="BF113" s="238" t="str">
        <f t="shared" ca="1" si="72"/>
        <v/>
      </c>
      <c r="BG113" s="239" t="str">
        <f t="shared" ca="1" si="60"/>
        <v/>
      </c>
      <c r="BI113" s="28" t="str">
        <f t="shared" ca="1" si="61"/>
        <v/>
      </c>
    </row>
    <row r="114" spans="1:61" s="228" customFormat="1" ht="14.25" customHeight="1" x14ac:dyDescent="0.25">
      <c r="A114" s="75" t="str">
        <f t="shared" ca="1" si="45"/>
        <v/>
      </c>
      <c r="B114" s="240"/>
      <c r="C114" s="240"/>
      <c r="D114" s="240"/>
      <c r="E114" s="240" t="s">
        <v>36</v>
      </c>
      <c r="F114" s="240" t="s">
        <v>327</v>
      </c>
      <c r="G114" s="240"/>
      <c r="H114" s="240"/>
      <c r="I114" s="240"/>
      <c r="J114" s="240"/>
      <c r="L114" s="241">
        <v>6137</v>
      </c>
      <c r="M114" s="192" t="str">
        <f t="shared" si="68"/>
        <v/>
      </c>
      <c r="N114" s="242"/>
      <c r="O114" s="242"/>
      <c r="Y114" s="229"/>
      <c r="Z114" s="230"/>
      <c r="AB114" s="231"/>
      <c r="AC114" s="232"/>
      <c r="AD114" s="230">
        <f t="shared" si="67"/>
        <v>-1</v>
      </c>
      <c r="AE114" s="228">
        <f t="shared" si="67"/>
        <v>-1</v>
      </c>
      <c r="AF114" s="228">
        <f t="shared" si="67"/>
        <v>-1</v>
      </c>
      <c r="AG114" s="230"/>
      <c r="AJ114" s="230"/>
      <c r="AM114" s="229">
        <f t="shared" si="46"/>
        <v>4</v>
      </c>
      <c r="AN114" s="228" t="str">
        <f>IF($AM115&gt;$AM114, IFERROR(MATCH($AM114, $AM115:$AM$156, 0)-1, ROW($AN$156)-ROW()), "")</f>
        <v/>
      </c>
      <c r="AO114" s="230" t="str">
        <f t="shared" ca="1" si="47"/>
        <v/>
      </c>
      <c r="AP114" s="228" t="str">
        <f t="shared" ca="1" si="48"/>
        <v/>
      </c>
      <c r="AQ114" s="233" t="str">
        <f t="shared" ca="1" si="49"/>
        <v/>
      </c>
      <c r="AR114" s="228" t="str">
        <f t="shared" ca="1" si="50"/>
        <v/>
      </c>
      <c r="AS114" s="80" t="str">
        <f t="shared" si="69"/>
        <v/>
      </c>
      <c r="AT114" s="30" t="str">
        <f t="shared" si="70"/>
        <v/>
      </c>
      <c r="AU114" s="82" t="str">
        <f t="shared" si="51"/>
        <v/>
      </c>
      <c r="AV114" s="30" t="str">
        <f t="shared" si="52"/>
        <v/>
      </c>
      <c r="AW114" s="233" t="str">
        <f t="shared" ca="1" si="53"/>
        <v/>
      </c>
      <c r="AX114" s="228" t="str">
        <f t="shared" ca="1" si="54"/>
        <v/>
      </c>
      <c r="AY114" s="233" t="str">
        <f t="shared" si="55"/>
        <v/>
      </c>
      <c r="AZ114" s="228" t="str">
        <f t="shared" si="56"/>
        <v/>
      </c>
      <c r="BA114" s="234" t="str">
        <f t="shared" si="57"/>
        <v/>
      </c>
      <c r="BB114" s="228" t="str">
        <f t="shared" si="58"/>
        <v/>
      </c>
      <c r="BC114" s="235"/>
      <c r="BD114" s="236" t="str">
        <f t="shared" ca="1" si="59"/>
        <v/>
      </c>
      <c r="BE114" s="237" t="str">
        <f t="shared" ca="1" si="71"/>
        <v/>
      </c>
      <c r="BF114" s="238" t="str">
        <f t="shared" ca="1" si="72"/>
        <v/>
      </c>
      <c r="BG114" s="239" t="str">
        <f t="shared" ca="1" si="60"/>
        <v/>
      </c>
      <c r="BI114" s="28" t="str">
        <f t="shared" ca="1" si="61"/>
        <v/>
      </c>
    </row>
    <row r="115" spans="1:61" s="228" customFormat="1" ht="14.25" customHeight="1" x14ac:dyDescent="0.25">
      <c r="A115" s="75" t="str">
        <f t="shared" ca="1" si="45"/>
        <v/>
      </c>
      <c r="B115" s="240"/>
      <c r="C115" s="240"/>
      <c r="D115" s="240"/>
      <c r="E115" s="240" t="s">
        <v>36</v>
      </c>
      <c r="F115" s="240" t="s">
        <v>328</v>
      </c>
      <c r="G115" s="240"/>
      <c r="H115" s="240"/>
      <c r="I115" s="240"/>
      <c r="J115" s="240"/>
      <c r="L115" s="241">
        <v>6138</v>
      </c>
      <c r="M115" s="192" t="str">
        <f t="shared" si="68"/>
        <v/>
      </c>
      <c r="N115" s="242"/>
      <c r="O115" s="242"/>
      <c r="Y115" s="229"/>
      <c r="Z115" s="230"/>
      <c r="AB115" s="231"/>
      <c r="AC115" s="232"/>
      <c r="AD115" s="230">
        <f t="shared" si="67"/>
        <v>-1</v>
      </c>
      <c r="AE115" s="228">
        <f t="shared" si="67"/>
        <v>-1</v>
      </c>
      <c r="AF115" s="228">
        <f t="shared" si="67"/>
        <v>-1</v>
      </c>
      <c r="AG115" s="230"/>
      <c r="AJ115" s="230"/>
      <c r="AM115" s="229">
        <f t="shared" si="46"/>
        <v>4</v>
      </c>
      <c r="AN115" s="228" t="str">
        <f>IF($AM116&gt;$AM115, IFERROR(MATCH($AM115, $AM116:$AM$156, 0)-1, ROW($AN$156)-ROW()), "")</f>
        <v/>
      </c>
      <c r="AO115" s="230" t="str">
        <f t="shared" ca="1" si="47"/>
        <v/>
      </c>
      <c r="AP115" s="228" t="str">
        <f t="shared" ca="1" si="48"/>
        <v/>
      </c>
      <c r="AQ115" s="233" t="str">
        <f t="shared" ca="1" si="49"/>
        <v/>
      </c>
      <c r="AR115" s="228" t="str">
        <f t="shared" ca="1" si="50"/>
        <v/>
      </c>
      <c r="AS115" s="80" t="str">
        <f t="shared" si="69"/>
        <v/>
      </c>
      <c r="AT115" s="30" t="str">
        <f t="shared" si="70"/>
        <v/>
      </c>
      <c r="AU115" s="82" t="str">
        <f t="shared" si="51"/>
        <v/>
      </c>
      <c r="AV115" s="30" t="str">
        <f t="shared" si="52"/>
        <v/>
      </c>
      <c r="AW115" s="233" t="str">
        <f t="shared" ca="1" si="53"/>
        <v/>
      </c>
      <c r="AX115" s="228" t="str">
        <f t="shared" ca="1" si="54"/>
        <v/>
      </c>
      <c r="AY115" s="233" t="str">
        <f t="shared" si="55"/>
        <v/>
      </c>
      <c r="AZ115" s="228" t="str">
        <f t="shared" si="56"/>
        <v/>
      </c>
      <c r="BA115" s="234" t="str">
        <f t="shared" si="57"/>
        <v/>
      </c>
      <c r="BB115" s="228" t="str">
        <f t="shared" si="58"/>
        <v/>
      </c>
      <c r="BC115" s="235"/>
      <c r="BD115" s="236" t="str">
        <f t="shared" ca="1" si="59"/>
        <v/>
      </c>
      <c r="BE115" s="237" t="str">
        <f t="shared" ca="1" si="71"/>
        <v/>
      </c>
      <c r="BF115" s="238" t="str">
        <f t="shared" ca="1" si="72"/>
        <v/>
      </c>
      <c r="BG115" s="239" t="str">
        <f t="shared" ca="1" si="60"/>
        <v/>
      </c>
      <c r="BI115" s="28" t="str">
        <f t="shared" ca="1" si="61"/>
        <v/>
      </c>
    </row>
    <row r="116" spans="1:61" s="228" customFormat="1" ht="14.25" customHeight="1" x14ac:dyDescent="0.25">
      <c r="A116" s="75" t="str">
        <f t="shared" ca="1" si="45"/>
        <v/>
      </c>
      <c r="B116" s="240"/>
      <c r="C116" s="240"/>
      <c r="D116" s="240"/>
      <c r="E116" s="240" t="s">
        <v>329</v>
      </c>
      <c r="F116" s="240"/>
      <c r="G116" s="240"/>
      <c r="H116" s="240"/>
      <c r="I116" s="240"/>
      <c r="J116" s="240"/>
      <c r="L116" s="241">
        <v>614</v>
      </c>
      <c r="M116" s="192" t="str">
        <f t="shared" si="68"/>
        <v/>
      </c>
      <c r="N116" s="242"/>
      <c r="O116" s="242"/>
      <c r="Y116" s="229"/>
      <c r="Z116" s="230"/>
      <c r="AB116" s="231"/>
      <c r="AC116" s="232"/>
      <c r="AD116" s="230">
        <f t="shared" si="67"/>
        <v>-1</v>
      </c>
      <c r="AE116" s="228">
        <f t="shared" si="67"/>
        <v>-1</v>
      </c>
      <c r="AF116" s="228">
        <f t="shared" si="67"/>
        <v>-1</v>
      </c>
      <c r="AG116" s="230"/>
      <c r="AJ116" s="230"/>
      <c r="AM116" s="229">
        <f t="shared" si="46"/>
        <v>3</v>
      </c>
      <c r="AN116" s="228" t="str">
        <f>IF($AM117&gt;$AM116, IFERROR(MATCH($AM116, $AM117:$AM$156, 0)-1, ROW($AN$156)-ROW()), "")</f>
        <v/>
      </c>
      <c r="AO116" s="230" t="str">
        <f t="shared" ca="1" si="47"/>
        <v/>
      </c>
      <c r="AP116" s="228" t="str">
        <f t="shared" ca="1" si="48"/>
        <v/>
      </c>
      <c r="AQ116" s="233" t="str">
        <f t="shared" ca="1" si="49"/>
        <v/>
      </c>
      <c r="AR116" s="228" t="str">
        <f t="shared" ca="1" si="50"/>
        <v/>
      </c>
      <c r="AS116" s="80" t="str">
        <f t="shared" si="69"/>
        <v/>
      </c>
      <c r="AT116" s="30" t="str">
        <f t="shared" si="70"/>
        <v/>
      </c>
      <c r="AU116" s="82" t="str">
        <f t="shared" si="51"/>
        <v/>
      </c>
      <c r="AV116" s="30" t="str">
        <f t="shared" si="52"/>
        <v/>
      </c>
      <c r="AW116" s="233" t="str">
        <f t="shared" ca="1" si="53"/>
        <v/>
      </c>
      <c r="AX116" s="228" t="str">
        <f t="shared" ca="1" si="54"/>
        <v/>
      </c>
      <c r="AY116" s="233" t="str">
        <f t="shared" si="55"/>
        <v/>
      </c>
      <c r="AZ116" s="228" t="str">
        <f t="shared" si="56"/>
        <v/>
      </c>
      <c r="BA116" s="234" t="str">
        <f t="shared" si="57"/>
        <v/>
      </c>
      <c r="BB116" s="228" t="str">
        <f t="shared" si="58"/>
        <v/>
      </c>
      <c r="BC116" s="235"/>
      <c r="BD116" s="236" t="str">
        <f t="shared" ca="1" si="59"/>
        <v/>
      </c>
      <c r="BE116" s="237" t="str">
        <f t="shared" ca="1" si="71"/>
        <v/>
      </c>
      <c r="BF116" s="238" t="str">
        <f t="shared" ca="1" si="72"/>
        <v/>
      </c>
      <c r="BG116" s="239" t="str">
        <f t="shared" ca="1" si="60"/>
        <v/>
      </c>
      <c r="BI116" s="28" t="str">
        <f t="shared" ca="1" si="61"/>
        <v/>
      </c>
    </row>
    <row r="117" spans="1:61" s="228" customFormat="1" ht="14.25" customHeight="1" x14ac:dyDescent="0.25">
      <c r="A117" s="75" t="str">
        <f t="shared" ca="1" si="45"/>
        <v/>
      </c>
      <c r="B117" s="240"/>
      <c r="C117" s="240"/>
      <c r="D117" s="240"/>
      <c r="E117" s="240" t="s">
        <v>330</v>
      </c>
      <c r="F117" s="240"/>
      <c r="G117" s="240"/>
      <c r="H117" s="240"/>
      <c r="I117" s="240"/>
      <c r="J117" s="240"/>
      <c r="L117" s="241">
        <v>615</v>
      </c>
      <c r="M117" s="192" t="str">
        <f t="shared" si="68"/>
        <v/>
      </c>
      <c r="N117" s="242"/>
      <c r="O117" s="242"/>
      <c r="Y117" s="229"/>
      <c r="Z117" s="230"/>
      <c r="AB117" s="231"/>
      <c r="AC117" s="232"/>
      <c r="AD117" s="230">
        <f t="shared" si="67"/>
        <v>-1</v>
      </c>
      <c r="AE117" s="228">
        <f t="shared" si="67"/>
        <v>-1</v>
      </c>
      <c r="AF117" s="228">
        <f t="shared" si="67"/>
        <v>-1</v>
      </c>
      <c r="AG117" s="230"/>
      <c r="AJ117" s="230"/>
      <c r="AM117" s="229">
        <f t="shared" si="46"/>
        <v>3</v>
      </c>
      <c r="AN117" s="228" t="str">
        <f>IF($AM118&gt;$AM117, IFERROR(MATCH($AM117, $AM118:$AM$156, 0)-1, ROW($AN$156)-ROW()), "")</f>
        <v/>
      </c>
      <c r="AO117" s="230" t="str">
        <f t="shared" ca="1" si="47"/>
        <v/>
      </c>
      <c r="AP117" s="228" t="str">
        <f t="shared" ca="1" si="48"/>
        <v/>
      </c>
      <c r="AQ117" s="233" t="str">
        <f t="shared" ca="1" si="49"/>
        <v/>
      </c>
      <c r="AR117" s="228" t="str">
        <f t="shared" ca="1" si="50"/>
        <v/>
      </c>
      <c r="AS117" s="80" t="str">
        <f t="shared" si="69"/>
        <v/>
      </c>
      <c r="AT117" s="30" t="str">
        <f t="shared" si="70"/>
        <v/>
      </c>
      <c r="AU117" s="82" t="str">
        <f t="shared" si="51"/>
        <v/>
      </c>
      <c r="AV117" s="30" t="str">
        <f t="shared" si="52"/>
        <v/>
      </c>
      <c r="AW117" s="233" t="str">
        <f t="shared" ca="1" si="53"/>
        <v/>
      </c>
      <c r="AX117" s="228" t="str">
        <f t="shared" ca="1" si="54"/>
        <v/>
      </c>
      <c r="AY117" s="233" t="str">
        <f t="shared" si="55"/>
        <v/>
      </c>
      <c r="AZ117" s="228" t="str">
        <f t="shared" si="56"/>
        <v/>
      </c>
      <c r="BA117" s="234" t="str">
        <f t="shared" si="57"/>
        <v/>
      </c>
      <c r="BB117" s="228" t="str">
        <f t="shared" si="58"/>
        <v/>
      </c>
      <c r="BC117" s="235"/>
      <c r="BD117" s="236" t="str">
        <f t="shared" ca="1" si="59"/>
        <v/>
      </c>
      <c r="BE117" s="237" t="str">
        <f t="shared" ca="1" si="71"/>
        <v/>
      </c>
      <c r="BF117" s="238" t="str">
        <f t="shared" ca="1" si="72"/>
        <v/>
      </c>
      <c r="BG117" s="239" t="str">
        <f t="shared" ca="1" si="60"/>
        <v/>
      </c>
      <c r="BI117" s="28" t="str">
        <f t="shared" ca="1" si="61"/>
        <v/>
      </c>
    </row>
    <row r="118" spans="1:61" s="228" customFormat="1" ht="14.25" customHeight="1" x14ac:dyDescent="0.25">
      <c r="A118" s="75" t="str">
        <f t="shared" ca="1" si="45"/>
        <v/>
      </c>
      <c r="B118" s="240"/>
      <c r="C118" s="240"/>
      <c r="D118" s="240"/>
      <c r="E118" s="240" t="s">
        <v>359</v>
      </c>
      <c r="F118" s="240"/>
      <c r="G118" s="240"/>
      <c r="H118" s="240"/>
      <c r="I118" s="240"/>
      <c r="J118" s="240"/>
      <c r="L118" s="241">
        <v>616</v>
      </c>
      <c r="M118" s="192" t="str">
        <f t="shared" si="68"/>
        <v/>
      </c>
      <c r="N118" s="242"/>
      <c r="O118" s="242"/>
      <c r="Y118" s="229"/>
      <c r="Z118" s="230"/>
      <c r="AB118" s="231"/>
      <c r="AC118" s="232"/>
      <c r="AD118" s="230">
        <f t="shared" si="67"/>
        <v>-1</v>
      </c>
      <c r="AE118" s="228">
        <f t="shared" si="67"/>
        <v>-1</v>
      </c>
      <c r="AF118" s="228">
        <f t="shared" si="67"/>
        <v>-1</v>
      </c>
      <c r="AG118" s="230"/>
      <c r="AJ118" s="230"/>
      <c r="AM118" s="229">
        <f t="shared" si="46"/>
        <v>3</v>
      </c>
      <c r="AN118" s="228" t="str">
        <f>IF($AM119&gt;$AM118, IFERROR(MATCH($AM118, $AM119:$AM$156, 0)-1, ROW($AN$156)-ROW()), "")</f>
        <v/>
      </c>
      <c r="AO118" s="230" t="str">
        <f t="shared" ca="1" si="47"/>
        <v/>
      </c>
      <c r="AP118" s="228" t="str">
        <f t="shared" ca="1" si="48"/>
        <v/>
      </c>
      <c r="AQ118" s="233" t="str">
        <f t="shared" ca="1" si="49"/>
        <v/>
      </c>
      <c r="AR118" s="228" t="str">
        <f t="shared" ca="1" si="50"/>
        <v/>
      </c>
      <c r="AS118" s="80" t="str">
        <f t="shared" si="69"/>
        <v/>
      </c>
      <c r="AT118" s="30" t="str">
        <f t="shared" si="70"/>
        <v/>
      </c>
      <c r="AU118" s="82" t="str">
        <f t="shared" si="51"/>
        <v/>
      </c>
      <c r="AV118" s="30" t="str">
        <f t="shared" si="52"/>
        <v/>
      </c>
      <c r="AW118" s="233" t="str">
        <f t="shared" ca="1" si="53"/>
        <v/>
      </c>
      <c r="AX118" s="228" t="str">
        <f t="shared" ca="1" si="54"/>
        <v/>
      </c>
      <c r="AY118" s="233" t="str">
        <f t="shared" si="55"/>
        <v/>
      </c>
      <c r="AZ118" s="228" t="str">
        <f t="shared" si="56"/>
        <v/>
      </c>
      <c r="BA118" s="234" t="str">
        <f t="shared" si="57"/>
        <v/>
      </c>
      <c r="BB118" s="228" t="str">
        <f t="shared" si="58"/>
        <v/>
      </c>
      <c r="BC118" s="235"/>
      <c r="BD118" s="236" t="str">
        <f t="shared" ca="1" si="59"/>
        <v/>
      </c>
      <c r="BE118" s="237" t="str">
        <f t="shared" ca="1" si="71"/>
        <v/>
      </c>
      <c r="BF118" s="238" t="str">
        <f t="shared" ca="1" si="72"/>
        <v/>
      </c>
      <c r="BG118" s="239" t="str">
        <f t="shared" ca="1" si="60"/>
        <v/>
      </c>
      <c r="BI118" s="28" t="str">
        <f t="shared" ca="1" si="61"/>
        <v/>
      </c>
    </row>
    <row r="119" spans="1:61" s="228" customFormat="1" ht="14.25" customHeight="1" x14ac:dyDescent="0.25">
      <c r="A119" s="75" t="str">
        <f t="shared" ca="1" si="45"/>
        <v/>
      </c>
      <c r="B119" s="240"/>
      <c r="C119" s="240"/>
      <c r="D119" s="240"/>
      <c r="E119" s="240" t="s">
        <v>331</v>
      </c>
      <c r="F119" s="240"/>
      <c r="G119" s="240"/>
      <c r="H119" s="240"/>
      <c r="I119" s="240"/>
      <c r="J119" s="240"/>
      <c r="L119" s="241">
        <v>617</v>
      </c>
      <c r="M119" s="192" t="str">
        <f t="shared" si="68"/>
        <v/>
      </c>
      <c r="N119" s="242"/>
      <c r="O119" s="242"/>
      <c r="Y119" s="229"/>
      <c r="Z119" s="230"/>
      <c r="AB119" s="231"/>
      <c r="AC119" s="232"/>
      <c r="AD119" s="230">
        <f t="shared" si="67"/>
        <v>-1</v>
      </c>
      <c r="AE119" s="228">
        <f t="shared" si="67"/>
        <v>-1</v>
      </c>
      <c r="AF119" s="228">
        <f t="shared" si="67"/>
        <v>-1</v>
      </c>
      <c r="AG119" s="230"/>
      <c r="AJ119" s="230"/>
      <c r="AM119" s="229">
        <f t="shared" si="46"/>
        <v>3</v>
      </c>
      <c r="AN119" s="228" t="str">
        <f>IF($AM120&gt;$AM119, IFERROR(MATCH($AM119, $AM120:$AM$156, 0)-1, ROW($AN$156)-ROW()), "")</f>
        <v/>
      </c>
      <c r="AO119" s="230" t="str">
        <f t="shared" ca="1" si="47"/>
        <v/>
      </c>
      <c r="AP119" s="228" t="str">
        <f t="shared" ca="1" si="48"/>
        <v/>
      </c>
      <c r="AQ119" s="233" t="str">
        <f t="shared" ca="1" si="49"/>
        <v/>
      </c>
      <c r="AR119" s="228" t="str">
        <f t="shared" ca="1" si="50"/>
        <v/>
      </c>
      <c r="AS119" s="80" t="str">
        <f t="shared" si="69"/>
        <v/>
      </c>
      <c r="AT119" s="30" t="str">
        <f t="shared" si="70"/>
        <v/>
      </c>
      <c r="AU119" s="82" t="str">
        <f t="shared" si="51"/>
        <v/>
      </c>
      <c r="AV119" s="30" t="str">
        <f t="shared" si="52"/>
        <v/>
      </c>
      <c r="AW119" s="233" t="str">
        <f t="shared" ca="1" si="53"/>
        <v/>
      </c>
      <c r="AX119" s="228" t="str">
        <f t="shared" ca="1" si="54"/>
        <v/>
      </c>
      <c r="AY119" s="233" t="str">
        <f t="shared" si="55"/>
        <v/>
      </c>
      <c r="AZ119" s="228" t="str">
        <f t="shared" si="56"/>
        <v/>
      </c>
      <c r="BA119" s="234" t="str">
        <f t="shared" si="57"/>
        <v/>
      </c>
      <c r="BB119" s="228" t="str">
        <f t="shared" si="58"/>
        <v/>
      </c>
      <c r="BC119" s="235"/>
      <c r="BD119" s="236" t="str">
        <f t="shared" ca="1" si="59"/>
        <v/>
      </c>
      <c r="BE119" s="237" t="str">
        <f t="shared" ca="1" si="71"/>
        <v/>
      </c>
      <c r="BF119" s="238" t="str">
        <f t="shared" ca="1" si="72"/>
        <v/>
      </c>
      <c r="BG119" s="239" t="str">
        <f t="shared" ca="1" si="60"/>
        <v/>
      </c>
      <c r="BI119" s="28" t="str">
        <f t="shared" ca="1" si="61"/>
        <v/>
      </c>
    </row>
    <row r="120" spans="1:61" s="228" customFormat="1" ht="28.5" customHeight="1" x14ac:dyDescent="0.25">
      <c r="A120" s="75" t="str">
        <f t="shared" ca="1" si="45"/>
        <v/>
      </c>
      <c r="B120" s="240"/>
      <c r="C120" s="240"/>
      <c r="D120" s="240"/>
      <c r="E120" s="282" t="s">
        <v>332</v>
      </c>
      <c r="F120" s="282"/>
      <c r="G120" s="282"/>
      <c r="H120" s="282"/>
      <c r="I120" s="282"/>
      <c r="J120" s="282"/>
      <c r="K120" s="282"/>
      <c r="L120" s="241">
        <v>618</v>
      </c>
      <c r="M120" s="192" t="str">
        <f t="shared" si="68"/>
        <v/>
      </c>
      <c r="N120" s="242"/>
      <c r="O120" s="242"/>
      <c r="Y120" s="229"/>
      <c r="Z120" s="230"/>
      <c r="AB120" s="231"/>
      <c r="AC120" s="232"/>
      <c r="AD120" s="230">
        <f t="shared" si="67"/>
        <v>-1</v>
      </c>
      <c r="AE120" s="228">
        <f t="shared" si="67"/>
        <v>-1</v>
      </c>
      <c r="AF120" s="228">
        <f t="shared" si="67"/>
        <v>-1</v>
      </c>
      <c r="AG120" s="230"/>
      <c r="AJ120" s="230"/>
      <c r="AM120" s="229">
        <f t="shared" si="46"/>
        <v>3</v>
      </c>
      <c r="AN120" s="228" t="str">
        <f>IF($AM121&gt;$AM120, IFERROR(MATCH($AM120, $AM121:$AM$156, 0)-1, ROW($AN$156)-ROW()), "")</f>
        <v/>
      </c>
      <c r="AO120" s="230" t="str">
        <f t="shared" ca="1" si="47"/>
        <v/>
      </c>
      <c r="AP120" s="228" t="str">
        <f t="shared" ca="1" si="48"/>
        <v/>
      </c>
      <c r="AQ120" s="233" t="str">
        <f t="shared" ca="1" si="49"/>
        <v/>
      </c>
      <c r="AR120" s="228" t="str">
        <f t="shared" ca="1" si="50"/>
        <v/>
      </c>
      <c r="AS120" s="80" t="str">
        <f t="shared" si="69"/>
        <v/>
      </c>
      <c r="AT120" s="30" t="str">
        <f t="shared" si="70"/>
        <v/>
      </c>
      <c r="AU120" s="82" t="str">
        <f t="shared" si="51"/>
        <v/>
      </c>
      <c r="AV120" s="30" t="str">
        <f t="shared" si="52"/>
        <v/>
      </c>
      <c r="AW120" s="233" t="str">
        <f t="shared" ca="1" si="53"/>
        <v/>
      </c>
      <c r="AX120" s="228" t="str">
        <f t="shared" ca="1" si="54"/>
        <v/>
      </c>
      <c r="AY120" s="233" t="str">
        <f t="shared" si="55"/>
        <v/>
      </c>
      <c r="AZ120" s="228" t="str">
        <f t="shared" si="56"/>
        <v/>
      </c>
      <c r="BA120" s="234" t="str">
        <f t="shared" si="57"/>
        <v/>
      </c>
      <c r="BB120" s="228" t="str">
        <f t="shared" si="58"/>
        <v/>
      </c>
      <c r="BC120" s="235"/>
      <c r="BD120" s="236" t="str">
        <f t="shared" ca="1" si="59"/>
        <v/>
      </c>
      <c r="BE120" s="237" t="str">
        <f t="shared" ca="1" si="71"/>
        <v/>
      </c>
      <c r="BF120" s="238" t="str">
        <f t="shared" ca="1" si="72"/>
        <v/>
      </c>
      <c r="BG120" s="239" t="str">
        <f t="shared" ca="1" si="60"/>
        <v/>
      </c>
      <c r="BI120" s="28" t="str">
        <f t="shared" ca="1" si="61"/>
        <v/>
      </c>
    </row>
    <row r="121" spans="1:61" s="228" customFormat="1" ht="14.25" customHeight="1" x14ac:dyDescent="0.25">
      <c r="A121" s="75" t="str">
        <f t="shared" ca="1" si="45"/>
        <v/>
      </c>
      <c r="B121" s="240"/>
      <c r="C121" s="240"/>
      <c r="D121" s="240"/>
      <c r="E121" s="240" t="s">
        <v>333</v>
      </c>
      <c r="F121" s="240"/>
      <c r="G121" s="240"/>
      <c r="H121" s="240"/>
      <c r="I121" s="240"/>
      <c r="J121" s="240"/>
      <c r="L121" s="241">
        <v>619</v>
      </c>
      <c r="M121" s="192" t="str">
        <f t="shared" si="68"/>
        <v/>
      </c>
      <c r="N121" s="242"/>
      <c r="O121" s="242"/>
      <c r="Y121" s="229"/>
      <c r="Z121" s="230"/>
      <c r="AB121" s="231"/>
      <c r="AC121" s="232"/>
      <c r="AD121" s="230">
        <f t="shared" si="67"/>
        <v>-1</v>
      </c>
      <c r="AE121" s="228">
        <f t="shared" si="67"/>
        <v>-1</v>
      </c>
      <c r="AF121" s="228">
        <f t="shared" si="67"/>
        <v>-1</v>
      </c>
      <c r="AG121" s="230"/>
      <c r="AJ121" s="230"/>
      <c r="AM121" s="229">
        <f t="shared" si="46"/>
        <v>3</v>
      </c>
      <c r="AN121" s="228" t="str">
        <f>IF($AM122&gt;$AM121, IFERROR(MATCH($AM121, $AM122:$AM$156, 0)-1, ROW($AN$156)-ROW()), "")</f>
        <v/>
      </c>
      <c r="AO121" s="230" t="str">
        <f t="shared" ca="1" si="47"/>
        <v/>
      </c>
      <c r="AP121" s="228" t="str">
        <f t="shared" ca="1" si="48"/>
        <v/>
      </c>
      <c r="AQ121" s="233" t="str">
        <f t="shared" ca="1" si="49"/>
        <v/>
      </c>
      <c r="AR121" s="228" t="str">
        <f t="shared" ca="1" si="50"/>
        <v/>
      </c>
      <c r="AS121" s="80" t="str">
        <f t="shared" si="69"/>
        <v/>
      </c>
      <c r="AT121" s="30" t="str">
        <f t="shared" si="70"/>
        <v/>
      </c>
      <c r="AU121" s="82" t="str">
        <f t="shared" si="51"/>
        <v/>
      </c>
      <c r="AV121" s="30" t="str">
        <f t="shared" si="52"/>
        <v/>
      </c>
      <c r="AW121" s="233" t="str">
        <f t="shared" ca="1" si="53"/>
        <v/>
      </c>
      <c r="AX121" s="228" t="str">
        <f t="shared" ca="1" si="54"/>
        <v/>
      </c>
      <c r="AY121" s="233" t="str">
        <f t="shared" si="55"/>
        <v/>
      </c>
      <c r="AZ121" s="228" t="str">
        <f t="shared" si="56"/>
        <v/>
      </c>
      <c r="BA121" s="234" t="str">
        <f t="shared" si="57"/>
        <v/>
      </c>
      <c r="BB121" s="228" t="str">
        <f t="shared" si="58"/>
        <v/>
      </c>
      <c r="BC121" s="235"/>
      <c r="BD121" s="236" t="str">
        <f t="shared" ca="1" si="59"/>
        <v/>
      </c>
      <c r="BE121" s="237" t="str">
        <f t="shared" ca="1" si="71"/>
        <v/>
      </c>
      <c r="BF121" s="238" t="str">
        <f t="shared" ca="1" si="72"/>
        <v/>
      </c>
      <c r="BG121" s="239" t="str">
        <f t="shared" ca="1" si="60"/>
        <v/>
      </c>
      <c r="BI121" s="28" t="str">
        <f t="shared" ca="1" si="61"/>
        <v/>
      </c>
    </row>
    <row r="122" spans="1:61" s="228" customFormat="1" ht="14.25" customHeight="1" x14ac:dyDescent="0.25">
      <c r="A122" s="75" t="str">
        <f t="shared" ca="1" si="45"/>
        <v/>
      </c>
      <c r="B122" s="240"/>
      <c r="C122" s="240" t="s">
        <v>36</v>
      </c>
      <c r="D122" s="240" t="s">
        <v>56</v>
      </c>
      <c r="E122" s="240"/>
      <c r="F122" s="240"/>
      <c r="G122" s="240"/>
      <c r="H122" s="240"/>
      <c r="I122" s="240"/>
      <c r="J122" s="240"/>
      <c r="L122" s="241">
        <v>62</v>
      </c>
      <c r="M122" s="192">
        <f t="shared" si="68"/>
        <v>0</v>
      </c>
      <c r="N122" s="242">
        <f>SUM(N123,N124:N126,N127)</f>
        <v>0</v>
      </c>
      <c r="O122" s="242">
        <f>SUM(O123,O124:O126,O127)</f>
        <v>0</v>
      </c>
      <c r="Y122" s="229"/>
      <c r="Z122" s="230">
        <v>1</v>
      </c>
      <c r="AB122" s="231"/>
      <c r="AC122" s="232"/>
      <c r="AD122" s="230">
        <f t="shared" si="67"/>
        <v>-1</v>
      </c>
      <c r="AE122" s="228">
        <f t="shared" si="67"/>
        <v>-1</v>
      </c>
      <c r="AF122" s="228">
        <f t="shared" si="67"/>
        <v>-1</v>
      </c>
      <c r="AG122" s="230"/>
      <c r="AJ122" s="230"/>
      <c r="AM122" s="229">
        <f t="shared" si="46"/>
        <v>2</v>
      </c>
      <c r="AN122" s="228">
        <f>IF($AM123&gt;$AM122, IFERROR(MATCH($AM122, $AM123:$AM$156, 0)-1, ROW($AN$156)-ROW()), "")</f>
        <v>5</v>
      </c>
      <c r="AO122" s="230" t="str">
        <f t="shared" ca="1" si="47"/>
        <v/>
      </c>
      <c r="AP122" s="228" t="str">
        <f t="shared" ca="1" si="48"/>
        <v/>
      </c>
      <c r="AQ122" s="233" t="str">
        <f t="shared" ca="1" si="49"/>
        <v/>
      </c>
      <c r="AR122" s="228" t="str">
        <f t="shared" ca="1" si="50"/>
        <v/>
      </c>
      <c r="AS122" s="80" t="str">
        <f t="shared" si="69"/>
        <v/>
      </c>
      <c r="AT122" s="30" t="str">
        <f t="shared" si="70"/>
        <v/>
      </c>
      <c r="AU122" s="82" t="str">
        <f t="shared" si="51"/>
        <v/>
      </c>
      <c r="AV122" s="30" t="str">
        <f t="shared" si="52"/>
        <v/>
      </c>
      <c r="AW122" s="233" t="str">
        <f t="shared" ca="1" si="53"/>
        <v/>
      </c>
      <c r="AX122" s="228" t="str">
        <f t="shared" ca="1" si="54"/>
        <v/>
      </c>
      <c r="AY122" s="233" t="str">
        <f t="shared" si="55"/>
        <v/>
      </c>
      <c r="AZ122" s="228" t="str">
        <f t="shared" si="56"/>
        <v/>
      </c>
      <c r="BA122" s="234" t="str">
        <f t="shared" si="57"/>
        <v/>
      </c>
      <c r="BB122" s="228" t="str">
        <f t="shared" si="58"/>
        <v/>
      </c>
      <c r="BC122" s="235"/>
      <c r="BD122" s="236" t="str">
        <f t="shared" ca="1" si="59"/>
        <v/>
      </c>
      <c r="BE122" s="237" t="str">
        <f t="shared" ca="1" si="71"/>
        <v/>
      </c>
      <c r="BF122" s="238" t="str">
        <f t="shared" ca="1" si="72"/>
        <v/>
      </c>
      <c r="BG122" s="239" t="str">
        <f t="shared" ca="1" si="60"/>
        <v/>
      </c>
      <c r="BI122" s="28" t="str">
        <f t="shared" ca="1" si="61"/>
        <v/>
      </c>
    </row>
    <row r="123" spans="1:61" s="228" customFormat="1" ht="14.25" customHeight="1" x14ac:dyDescent="0.25">
      <c r="A123" s="75" t="str">
        <f t="shared" ca="1" si="45"/>
        <v/>
      </c>
      <c r="B123" s="240"/>
      <c r="C123" s="240" t="s">
        <v>36</v>
      </c>
      <c r="D123" s="240" t="s">
        <v>36</v>
      </c>
      <c r="E123" s="240" t="s">
        <v>168</v>
      </c>
      <c r="F123" s="240"/>
      <c r="G123" s="240"/>
      <c r="H123" s="240"/>
      <c r="I123" s="240"/>
      <c r="J123" s="240"/>
      <c r="L123" s="241">
        <v>620</v>
      </c>
      <c r="M123" s="192" t="str">
        <f t="shared" si="68"/>
        <v/>
      </c>
      <c r="N123" s="242"/>
      <c r="O123" s="242"/>
      <c r="Y123" s="229"/>
      <c r="Z123" s="230"/>
      <c r="AB123" s="231"/>
      <c r="AC123" s="232"/>
      <c r="AD123" s="230">
        <f t="shared" si="67"/>
        <v>-1</v>
      </c>
      <c r="AE123" s="228">
        <f t="shared" si="67"/>
        <v>-1</v>
      </c>
      <c r="AF123" s="228">
        <f t="shared" si="67"/>
        <v>-1</v>
      </c>
      <c r="AG123" s="231"/>
      <c r="AH123" s="232"/>
      <c r="AI123" s="232"/>
      <c r="AJ123" s="231"/>
      <c r="AK123" s="232"/>
      <c r="AL123" s="232"/>
      <c r="AM123" s="229">
        <f t="shared" si="46"/>
        <v>3</v>
      </c>
      <c r="AN123" s="228" t="str">
        <f>IF($AM124&gt;$AM123, IFERROR(MATCH($AM123, $AM124:$AM$156, 0)-1, ROW($AN$156)-ROW()), "")</f>
        <v/>
      </c>
      <c r="AO123" s="230" t="str">
        <f t="shared" ca="1" si="47"/>
        <v/>
      </c>
      <c r="AP123" s="228" t="str">
        <f t="shared" ca="1" si="48"/>
        <v/>
      </c>
      <c r="AQ123" s="233" t="str">
        <f t="shared" ca="1" si="49"/>
        <v/>
      </c>
      <c r="AR123" s="228" t="str">
        <f t="shared" ca="1" si="50"/>
        <v/>
      </c>
      <c r="AS123" s="80" t="str">
        <f t="shared" si="69"/>
        <v/>
      </c>
      <c r="AT123" s="30" t="str">
        <f t="shared" si="70"/>
        <v/>
      </c>
      <c r="AU123" s="82" t="str">
        <f t="shared" si="51"/>
        <v/>
      </c>
      <c r="AV123" s="30" t="str">
        <f t="shared" si="52"/>
        <v/>
      </c>
      <c r="AW123" s="233" t="str">
        <f t="shared" ca="1" si="53"/>
        <v/>
      </c>
      <c r="AX123" s="228" t="str">
        <f t="shared" ca="1" si="54"/>
        <v/>
      </c>
      <c r="AY123" s="233" t="str">
        <f t="shared" si="55"/>
        <v/>
      </c>
      <c r="AZ123" s="228" t="str">
        <f t="shared" si="56"/>
        <v/>
      </c>
      <c r="BA123" s="234" t="str">
        <f t="shared" si="57"/>
        <v/>
      </c>
      <c r="BB123" s="228" t="str">
        <f t="shared" si="58"/>
        <v/>
      </c>
      <c r="BC123" s="235"/>
      <c r="BD123" s="236" t="str">
        <f t="shared" ca="1" si="59"/>
        <v/>
      </c>
      <c r="BE123" s="237" t="str">
        <f t="shared" ca="1" si="71"/>
        <v/>
      </c>
      <c r="BF123" s="238" t="str">
        <f t="shared" ca="1" si="72"/>
        <v/>
      </c>
      <c r="BG123" s="239" t="str">
        <f t="shared" ca="1" si="60"/>
        <v/>
      </c>
      <c r="BI123" s="28" t="str">
        <f t="shared" ca="1" si="61"/>
        <v/>
      </c>
    </row>
    <row r="124" spans="1:61" s="228" customFormat="1" ht="14.25" customHeight="1" x14ac:dyDescent="0.25">
      <c r="A124" s="75" t="str">
        <f t="shared" ca="1" si="45"/>
        <v/>
      </c>
      <c r="B124" s="240"/>
      <c r="C124" s="240" t="s">
        <v>36</v>
      </c>
      <c r="D124" s="240" t="s">
        <v>36</v>
      </c>
      <c r="E124" s="240" t="s">
        <v>169</v>
      </c>
      <c r="F124" s="240"/>
      <c r="G124" s="240"/>
      <c r="H124" s="240"/>
      <c r="I124" s="240"/>
      <c r="J124" s="240"/>
      <c r="L124" s="241">
        <v>621</v>
      </c>
      <c r="M124" s="192" t="str">
        <f t="shared" si="68"/>
        <v/>
      </c>
      <c r="N124" s="242"/>
      <c r="O124" s="242"/>
      <c r="Y124" s="229"/>
      <c r="Z124" s="230"/>
      <c r="AB124" s="231"/>
      <c r="AC124" s="232"/>
      <c r="AD124" s="230">
        <f t="shared" si="67"/>
        <v>-1</v>
      </c>
      <c r="AE124" s="228">
        <f t="shared" si="67"/>
        <v>-1</v>
      </c>
      <c r="AF124" s="228">
        <f t="shared" si="67"/>
        <v>-1</v>
      </c>
      <c r="AG124" s="230"/>
      <c r="AJ124" s="230"/>
      <c r="AM124" s="229">
        <f t="shared" si="46"/>
        <v>3</v>
      </c>
      <c r="AN124" s="228" t="str">
        <f>IF($AM125&gt;$AM124, IFERROR(MATCH($AM124, $AM125:$AM$156, 0)-1, ROW($AN$156)-ROW()), "")</f>
        <v/>
      </c>
      <c r="AO124" s="230" t="str">
        <f t="shared" ca="1" si="47"/>
        <v/>
      </c>
      <c r="AP124" s="228" t="str">
        <f t="shared" ca="1" si="48"/>
        <v/>
      </c>
      <c r="AQ124" s="233" t="str">
        <f t="shared" ca="1" si="49"/>
        <v/>
      </c>
      <c r="AR124" s="228" t="str">
        <f t="shared" ca="1" si="50"/>
        <v/>
      </c>
      <c r="AS124" s="80" t="str">
        <f t="shared" si="69"/>
        <v/>
      </c>
      <c r="AT124" s="30" t="str">
        <f t="shared" si="70"/>
        <v/>
      </c>
      <c r="AU124" s="82" t="str">
        <f t="shared" si="51"/>
        <v/>
      </c>
      <c r="AV124" s="30" t="str">
        <f t="shared" si="52"/>
        <v/>
      </c>
      <c r="AW124" s="233" t="str">
        <f t="shared" ca="1" si="53"/>
        <v/>
      </c>
      <c r="AX124" s="228" t="str">
        <f t="shared" ca="1" si="54"/>
        <v/>
      </c>
      <c r="AY124" s="233" t="str">
        <f t="shared" si="55"/>
        <v/>
      </c>
      <c r="AZ124" s="228" t="str">
        <f t="shared" si="56"/>
        <v/>
      </c>
      <c r="BA124" s="234" t="str">
        <f t="shared" si="57"/>
        <v/>
      </c>
      <c r="BB124" s="228" t="str">
        <f t="shared" si="58"/>
        <v/>
      </c>
      <c r="BC124" s="235"/>
      <c r="BD124" s="236" t="str">
        <f t="shared" ca="1" si="59"/>
        <v/>
      </c>
      <c r="BE124" s="237" t="str">
        <f t="shared" ca="1" si="71"/>
        <v/>
      </c>
      <c r="BF124" s="238" t="str">
        <f t="shared" ca="1" si="72"/>
        <v/>
      </c>
      <c r="BG124" s="239" t="str">
        <f t="shared" ca="1" si="60"/>
        <v/>
      </c>
      <c r="BI124" s="28" t="str">
        <f t="shared" ca="1" si="61"/>
        <v/>
      </c>
    </row>
    <row r="125" spans="1:61" s="228" customFormat="1" ht="14.25" customHeight="1" x14ac:dyDescent="0.25">
      <c r="A125" s="75" t="str">
        <f t="shared" ca="1" si="45"/>
        <v/>
      </c>
      <c r="B125" s="240"/>
      <c r="C125" s="240" t="s">
        <v>36</v>
      </c>
      <c r="D125" s="240" t="s">
        <v>36</v>
      </c>
      <c r="E125" s="240" t="s">
        <v>170</v>
      </c>
      <c r="F125" s="240"/>
      <c r="G125" s="240"/>
      <c r="H125" s="240"/>
      <c r="I125" s="240"/>
      <c r="J125" s="240"/>
      <c r="L125" s="241">
        <v>622</v>
      </c>
      <c r="M125" s="192" t="str">
        <f t="shared" si="68"/>
        <v/>
      </c>
      <c r="N125" s="242"/>
      <c r="O125" s="242"/>
      <c r="Y125" s="229"/>
      <c r="Z125" s="230"/>
      <c r="AB125" s="231"/>
      <c r="AC125" s="232"/>
      <c r="AD125" s="230">
        <f t="shared" si="67"/>
        <v>-1</v>
      </c>
      <c r="AE125" s="228">
        <f t="shared" si="67"/>
        <v>-1</v>
      </c>
      <c r="AF125" s="228">
        <f t="shared" si="67"/>
        <v>-1</v>
      </c>
      <c r="AG125" s="230"/>
      <c r="AJ125" s="230"/>
      <c r="AM125" s="229">
        <f t="shared" si="46"/>
        <v>3</v>
      </c>
      <c r="AN125" s="228" t="str">
        <f>IF($AM126&gt;$AM125, IFERROR(MATCH($AM125, $AM126:$AM$156, 0)-1, ROW($AN$156)-ROW()), "")</f>
        <v/>
      </c>
      <c r="AO125" s="230" t="str">
        <f t="shared" ca="1" si="47"/>
        <v/>
      </c>
      <c r="AP125" s="228" t="str">
        <f t="shared" ca="1" si="48"/>
        <v/>
      </c>
      <c r="AQ125" s="233" t="str">
        <f t="shared" ca="1" si="49"/>
        <v/>
      </c>
      <c r="AR125" s="228" t="str">
        <f t="shared" ca="1" si="50"/>
        <v/>
      </c>
      <c r="AS125" s="80" t="str">
        <f t="shared" si="69"/>
        <v/>
      </c>
      <c r="AT125" s="30" t="str">
        <f t="shared" si="70"/>
        <v/>
      </c>
      <c r="AU125" s="82" t="str">
        <f t="shared" si="51"/>
        <v/>
      </c>
      <c r="AV125" s="30" t="str">
        <f t="shared" si="52"/>
        <v/>
      </c>
      <c r="AW125" s="233" t="str">
        <f t="shared" ca="1" si="53"/>
        <v/>
      </c>
      <c r="AX125" s="228" t="str">
        <f t="shared" ca="1" si="54"/>
        <v/>
      </c>
      <c r="AY125" s="233" t="str">
        <f t="shared" si="55"/>
        <v/>
      </c>
      <c r="AZ125" s="228" t="str">
        <f t="shared" si="56"/>
        <v/>
      </c>
      <c r="BA125" s="234" t="str">
        <f t="shared" si="57"/>
        <v/>
      </c>
      <c r="BB125" s="228" t="str">
        <f t="shared" si="58"/>
        <v/>
      </c>
      <c r="BC125" s="235"/>
      <c r="BD125" s="236" t="str">
        <f t="shared" ca="1" si="59"/>
        <v/>
      </c>
      <c r="BE125" s="237" t="str">
        <f t="shared" ca="1" si="71"/>
        <v/>
      </c>
      <c r="BF125" s="238" t="str">
        <f t="shared" ca="1" si="72"/>
        <v/>
      </c>
      <c r="BG125" s="239" t="str">
        <f t="shared" ca="1" si="60"/>
        <v/>
      </c>
      <c r="BI125" s="28" t="str">
        <f t="shared" ca="1" si="61"/>
        <v/>
      </c>
    </row>
    <row r="126" spans="1:61" s="228" customFormat="1" ht="14.25" customHeight="1" x14ac:dyDescent="0.25">
      <c r="A126" s="75" t="str">
        <f t="shared" ca="1" si="45"/>
        <v/>
      </c>
      <c r="B126" s="240"/>
      <c r="C126" s="240" t="s">
        <v>36</v>
      </c>
      <c r="D126" s="240" t="s">
        <v>36</v>
      </c>
      <c r="E126" s="240" t="s">
        <v>171</v>
      </c>
      <c r="F126" s="240"/>
      <c r="G126" s="240"/>
      <c r="H126" s="240"/>
      <c r="I126" s="240"/>
      <c r="J126" s="240"/>
      <c r="L126" s="241">
        <v>623</v>
      </c>
      <c r="M126" s="192" t="str">
        <f t="shared" si="68"/>
        <v/>
      </c>
      <c r="N126" s="242"/>
      <c r="O126" s="242"/>
      <c r="Y126" s="229"/>
      <c r="Z126" s="230">
        <v>1</v>
      </c>
      <c r="AB126" s="231"/>
      <c r="AC126" s="232"/>
      <c r="AD126" s="230">
        <f t="shared" si="67"/>
        <v>-1</v>
      </c>
      <c r="AE126" s="228">
        <f t="shared" si="67"/>
        <v>-1</v>
      </c>
      <c r="AF126" s="228">
        <f t="shared" si="67"/>
        <v>-1</v>
      </c>
      <c r="AG126" s="244"/>
      <c r="AH126" s="245"/>
      <c r="AI126" s="245"/>
      <c r="AJ126" s="244"/>
      <c r="AK126" s="245"/>
      <c r="AL126" s="245"/>
      <c r="AM126" s="229">
        <f t="shared" si="46"/>
        <v>3</v>
      </c>
      <c r="AN126" s="228" t="str">
        <f>IF($AM127&gt;$AM126, IFERROR(MATCH($AM126, $AM127:$AM$156, 0)-1, ROW($AN$156)-ROW()), "")</f>
        <v/>
      </c>
      <c r="AO126" s="230" t="str">
        <f t="shared" ca="1" si="47"/>
        <v/>
      </c>
      <c r="AP126" s="228" t="str">
        <f t="shared" ca="1" si="48"/>
        <v/>
      </c>
      <c r="AQ126" s="233" t="str">
        <f t="shared" ca="1" si="49"/>
        <v/>
      </c>
      <c r="AR126" s="228" t="str">
        <f t="shared" ca="1" si="50"/>
        <v/>
      </c>
      <c r="AS126" s="80" t="str">
        <f t="shared" si="69"/>
        <v/>
      </c>
      <c r="AT126" s="30" t="str">
        <f t="shared" si="70"/>
        <v/>
      </c>
      <c r="AU126" s="82" t="str">
        <f t="shared" si="51"/>
        <v/>
      </c>
      <c r="AV126" s="30" t="str">
        <f t="shared" si="52"/>
        <v/>
      </c>
      <c r="AW126" s="233" t="str">
        <f t="shared" ca="1" si="53"/>
        <v/>
      </c>
      <c r="AX126" s="228" t="str">
        <f t="shared" ca="1" si="54"/>
        <v/>
      </c>
      <c r="AY126" s="233" t="str">
        <f t="shared" si="55"/>
        <v/>
      </c>
      <c r="AZ126" s="228" t="str">
        <f t="shared" si="56"/>
        <v/>
      </c>
      <c r="BA126" s="234" t="str">
        <f t="shared" si="57"/>
        <v/>
      </c>
      <c r="BB126" s="228" t="str">
        <f t="shared" si="58"/>
        <v/>
      </c>
      <c r="BC126" s="235"/>
      <c r="BD126" s="236" t="str">
        <f t="shared" ca="1" si="59"/>
        <v/>
      </c>
      <c r="BE126" s="237" t="str">
        <f t="shared" ca="1" si="71"/>
        <v/>
      </c>
      <c r="BF126" s="238" t="str">
        <f t="shared" ca="1" si="72"/>
        <v/>
      </c>
      <c r="BG126" s="239" t="str">
        <f t="shared" ca="1" si="60"/>
        <v/>
      </c>
      <c r="BI126" s="28" t="str">
        <f t="shared" ca="1" si="61"/>
        <v/>
      </c>
    </row>
    <row r="127" spans="1:61" s="228" customFormat="1" ht="14.25" customHeight="1" x14ac:dyDescent="0.25">
      <c r="A127" s="75" t="str">
        <f t="shared" ca="1" si="45"/>
        <v/>
      </c>
      <c r="B127" s="240"/>
      <c r="C127" s="240" t="s">
        <v>36</v>
      </c>
      <c r="D127" s="240" t="s">
        <v>36</v>
      </c>
      <c r="E127" s="240" t="s">
        <v>172</v>
      </c>
      <c r="F127" s="240"/>
      <c r="G127" s="240"/>
      <c r="H127" s="240"/>
      <c r="I127" s="240"/>
      <c r="J127" s="240"/>
      <c r="L127" s="241">
        <v>624</v>
      </c>
      <c r="M127" s="192" t="str">
        <f t="shared" si="68"/>
        <v/>
      </c>
      <c r="N127" s="242"/>
      <c r="O127" s="242"/>
      <c r="Y127" s="229"/>
      <c r="Z127" s="230"/>
      <c r="AB127" s="231"/>
      <c r="AC127" s="232"/>
      <c r="AD127" s="230">
        <f t="shared" ref="AD127:AF156" si="76">IF(AD$3, 0, -1)</f>
        <v>-1</v>
      </c>
      <c r="AE127" s="228">
        <f t="shared" si="76"/>
        <v>-1</v>
      </c>
      <c r="AF127" s="228">
        <f t="shared" si="76"/>
        <v>-1</v>
      </c>
      <c r="AG127" s="230"/>
      <c r="AJ127" s="230"/>
      <c r="AM127" s="229">
        <f t="shared" si="46"/>
        <v>3</v>
      </c>
      <c r="AN127" s="228" t="str">
        <f>IF($AM128&gt;$AM127, IFERROR(MATCH($AM127, $AM128:$AM$156, 0)-1, ROW($AN$156)-ROW()), "")</f>
        <v/>
      </c>
      <c r="AO127" s="230" t="str">
        <f t="shared" ca="1" si="47"/>
        <v/>
      </c>
      <c r="AP127" s="228" t="str">
        <f t="shared" ca="1" si="48"/>
        <v/>
      </c>
      <c r="AQ127" s="233" t="str">
        <f t="shared" ca="1" si="49"/>
        <v/>
      </c>
      <c r="AR127" s="228" t="str">
        <f t="shared" ca="1" si="50"/>
        <v/>
      </c>
      <c r="AS127" s="80" t="str">
        <f t="shared" si="69"/>
        <v/>
      </c>
      <c r="AT127" s="30" t="str">
        <f t="shared" si="70"/>
        <v/>
      </c>
      <c r="AU127" s="82" t="str">
        <f t="shared" si="51"/>
        <v/>
      </c>
      <c r="AV127" s="30" t="str">
        <f t="shared" si="52"/>
        <v/>
      </c>
      <c r="AW127" s="233" t="str">
        <f t="shared" ca="1" si="53"/>
        <v/>
      </c>
      <c r="AX127" s="228" t="str">
        <f t="shared" ca="1" si="54"/>
        <v/>
      </c>
      <c r="AY127" s="233" t="str">
        <f t="shared" si="55"/>
        <v/>
      </c>
      <c r="AZ127" s="228" t="str">
        <f t="shared" si="56"/>
        <v/>
      </c>
      <c r="BA127" s="234" t="str">
        <f t="shared" si="57"/>
        <v/>
      </c>
      <c r="BB127" s="228" t="str">
        <f t="shared" si="58"/>
        <v/>
      </c>
      <c r="BC127" s="235"/>
      <c r="BD127" s="236" t="str">
        <f t="shared" ca="1" si="59"/>
        <v/>
      </c>
      <c r="BE127" s="237" t="str">
        <f t="shared" ca="1" si="71"/>
        <v/>
      </c>
      <c r="BF127" s="238" t="str">
        <f t="shared" ca="1" si="72"/>
        <v/>
      </c>
      <c r="BG127" s="239" t="str">
        <f t="shared" ca="1" si="60"/>
        <v/>
      </c>
      <c r="BI127" s="28" t="str">
        <f t="shared" ca="1" si="61"/>
        <v/>
      </c>
    </row>
    <row r="128" spans="1:61" s="228" customFormat="1" ht="14.25" customHeight="1" x14ac:dyDescent="0.25">
      <c r="A128" s="75" t="str">
        <f t="shared" ca="1" si="45"/>
        <v/>
      </c>
      <c r="B128" s="240"/>
      <c r="C128" s="240" t="s">
        <v>36</v>
      </c>
      <c r="D128" s="240" t="s">
        <v>639</v>
      </c>
      <c r="E128" s="240"/>
      <c r="F128" s="240"/>
      <c r="G128" s="240"/>
      <c r="H128" s="240"/>
      <c r="I128" s="240"/>
      <c r="J128" s="240"/>
      <c r="L128" s="241">
        <v>630</v>
      </c>
      <c r="M128" s="192" t="str">
        <f t="shared" si="68"/>
        <v/>
      </c>
      <c r="N128" s="242"/>
      <c r="O128" s="242"/>
      <c r="Y128" s="229"/>
      <c r="Z128" s="230"/>
      <c r="AB128" s="231"/>
      <c r="AC128" s="232"/>
      <c r="AD128" s="230">
        <f t="shared" si="76"/>
        <v>-1</v>
      </c>
      <c r="AE128" s="228">
        <f t="shared" si="76"/>
        <v>-1</v>
      </c>
      <c r="AF128" s="228">
        <f t="shared" si="76"/>
        <v>-1</v>
      </c>
      <c r="AG128" s="230"/>
      <c r="AJ128" s="230"/>
      <c r="AM128" s="229">
        <f t="shared" si="46"/>
        <v>2</v>
      </c>
      <c r="AN128" s="228" t="str">
        <f>IF($AM129&gt;$AM128, IFERROR(MATCH($AM128, $AM129:$AM$156, 0)-1, ROW($AN$156)-ROW()), "")</f>
        <v/>
      </c>
      <c r="AO128" s="230" t="str">
        <f t="shared" ca="1" si="47"/>
        <v/>
      </c>
      <c r="AP128" s="228" t="str">
        <f t="shared" ca="1" si="48"/>
        <v/>
      </c>
      <c r="AQ128" s="233" t="str">
        <f t="shared" ca="1" si="49"/>
        <v/>
      </c>
      <c r="AR128" s="228" t="str">
        <f t="shared" ca="1" si="50"/>
        <v/>
      </c>
      <c r="AS128" s="80" t="str">
        <f t="shared" si="69"/>
        <v/>
      </c>
      <c r="AT128" s="30" t="str">
        <f t="shared" si="70"/>
        <v/>
      </c>
      <c r="AU128" s="82" t="str">
        <f t="shared" si="51"/>
        <v/>
      </c>
      <c r="AV128" s="30" t="str">
        <f t="shared" si="52"/>
        <v/>
      </c>
      <c r="AW128" s="233" t="str">
        <f t="shared" ca="1" si="53"/>
        <v/>
      </c>
      <c r="AX128" s="228" t="str">
        <f t="shared" ca="1" si="54"/>
        <v/>
      </c>
      <c r="AY128" s="233" t="str">
        <f t="shared" si="55"/>
        <v/>
      </c>
      <c r="AZ128" s="228" t="str">
        <f t="shared" si="56"/>
        <v/>
      </c>
      <c r="BA128" s="234" t="str">
        <f t="shared" si="57"/>
        <v/>
      </c>
      <c r="BB128" s="228" t="str">
        <f t="shared" si="58"/>
        <v/>
      </c>
      <c r="BC128" s="235"/>
      <c r="BD128" s="236" t="str">
        <f t="shared" ca="1" si="59"/>
        <v/>
      </c>
      <c r="BE128" s="237" t="str">
        <f t="shared" ca="1" si="71"/>
        <v/>
      </c>
      <c r="BF128" s="238" t="str">
        <f t="shared" ca="1" si="72"/>
        <v/>
      </c>
      <c r="BG128" s="239" t="str">
        <f t="shared" ca="1" si="60"/>
        <v/>
      </c>
      <c r="BI128" s="28" t="str">
        <f t="shared" ca="1" si="61"/>
        <v/>
      </c>
    </row>
    <row r="129" spans="1:61" s="228" customFormat="1" ht="28.5" customHeight="1" x14ac:dyDescent="0.25">
      <c r="A129" s="75" t="str">
        <f t="shared" ca="1" si="45"/>
        <v/>
      </c>
      <c r="B129" s="240"/>
      <c r="C129" s="240" t="s">
        <v>36</v>
      </c>
      <c r="D129" s="282" t="s">
        <v>128</v>
      </c>
      <c r="E129" s="282"/>
      <c r="F129" s="282"/>
      <c r="G129" s="282"/>
      <c r="H129" s="282"/>
      <c r="I129" s="282"/>
      <c r="J129" s="282"/>
      <c r="K129" s="282"/>
      <c r="L129" s="241" t="s">
        <v>21</v>
      </c>
      <c r="M129" s="192" t="str">
        <f t="shared" si="68"/>
        <v/>
      </c>
      <c r="N129" s="242"/>
      <c r="O129" s="242"/>
      <c r="Y129" s="229"/>
      <c r="Z129" s="230">
        <v>1</v>
      </c>
      <c r="AB129" s="231"/>
      <c r="AC129" s="232"/>
      <c r="AD129" s="230">
        <f t="shared" si="76"/>
        <v>-1</v>
      </c>
      <c r="AE129" s="228">
        <f t="shared" si="76"/>
        <v>-1</v>
      </c>
      <c r="AF129" s="228">
        <f t="shared" si="76"/>
        <v>-1</v>
      </c>
      <c r="AG129" s="231"/>
      <c r="AH129" s="232"/>
      <c r="AI129" s="232"/>
      <c r="AJ129" s="231"/>
      <c r="AK129" s="232"/>
      <c r="AL129" s="232"/>
      <c r="AM129" s="229">
        <f t="shared" si="46"/>
        <v>2</v>
      </c>
      <c r="AN129" s="228" t="str">
        <f>IF($AM130&gt;$AM129, IFERROR(MATCH($AM129, $AM130:$AM$156, 0)-1, ROW($AN$156)-ROW()), "")</f>
        <v/>
      </c>
      <c r="AO129" s="230" t="str">
        <f t="shared" ca="1" si="47"/>
        <v/>
      </c>
      <c r="AP129" s="228" t="str">
        <f t="shared" ca="1" si="48"/>
        <v/>
      </c>
      <c r="AQ129" s="233" t="str">
        <f t="shared" ca="1" si="49"/>
        <v/>
      </c>
      <c r="AR129" s="228" t="str">
        <f t="shared" ca="1" si="50"/>
        <v/>
      </c>
      <c r="AS129" s="80" t="str">
        <f t="shared" si="69"/>
        <v/>
      </c>
      <c r="AT129" s="30" t="str">
        <f t="shared" si="70"/>
        <v/>
      </c>
      <c r="AU129" s="82" t="str">
        <f t="shared" si="51"/>
        <v/>
      </c>
      <c r="AV129" s="30" t="str">
        <f t="shared" si="52"/>
        <v/>
      </c>
      <c r="AW129" s="233" t="str">
        <f t="shared" ca="1" si="53"/>
        <v/>
      </c>
      <c r="AX129" s="228" t="str">
        <f t="shared" ca="1" si="54"/>
        <v/>
      </c>
      <c r="AY129" s="233" t="str">
        <f t="shared" si="55"/>
        <v/>
      </c>
      <c r="AZ129" s="228" t="str">
        <f t="shared" si="56"/>
        <v/>
      </c>
      <c r="BA129" s="234" t="str">
        <f t="shared" si="57"/>
        <v/>
      </c>
      <c r="BB129" s="228" t="str">
        <f t="shared" si="58"/>
        <v/>
      </c>
      <c r="BC129" s="235"/>
      <c r="BD129" s="236" t="str">
        <f t="shared" ca="1" si="59"/>
        <v/>
      </c>
      <c r="BE129" s="237" t="str">
        <f t="shared" ca="1" si="71"/>
        <v/>
      </c>
      <c r="BF129" s="238" t="str">
        <f t="shared" ca="1" si="72"/>
        <v/>
      </c>
      <c r="BG129" s="239" t="str">
        <f t="shared" ca="1" si="60"/>
        <v/>
      </c>
      <c r="BI129" s="28" t="str">
        <f t="shared" ca="1" si="61"/>
        <v/>
      </c>
    </row>
    <row r="130" spans="1:61" s="228" customFormat="1" ht="14.25" customHeight="1" x14ac:dyDescent="0.25">
      <c r="A130" s="75" t="str">
        <f t="shared" ca="1" si="45"/>
        <v/>
      </c>
      <c r="B130" s="240"/>
      <c r="C130" s="240" t="s">
        <v>36</v>
      </c>
      <c r="D130" s="240" t="s">
        <v>57</v>
      </c>
      <c r="E130" s="240"/>
      <c r="F130" s="240"/>
      <c r="G130" s="240"/>
      <c r="H130" s="240"/>
      <c r="I130" s="240"/>
      <c r="J130" s="240"/>
      <c r="L130" s="241" t="s">
        <v>22</v>
      </c>
      <c r="M130" s="192" t="str">
        <f t="shared" si="68"/>
        <v/>
      </c>
      <c r="N130" s="242"/>
      <c r="O130" s="242"/>
      <c r="Y130" s="229"/>
      <c r="Z130" s="230">
        <v>1</v>
      </c>
      <c r="AB130" s="231"/>
      <c r="AC130" s="232"/>
      <c r="AD130" s="230">
        <f t="shared" si="76"/>
        <v>-1</v>
      </c>
      <c r="AE130" s="228">
        <f t="shared" si="76"/>
        <v>-1</v>
      </c>
      <c r="AF130" s="228">
        <f t="shared" si="76"/>
        <v>-1</v>
      </c>
      <c r="AG130" s="230"/>
      <c r="AJ130" s="230"/>
      <c r="AM130" s="229">
        <f t="shared" si="46"/>
        <v>2</v>
      </c>
      <c r="AN130" s="228" t="str">
        <f>IF($AM131&gt;$AM130, IFERROR(MATCH($AM130, $AM131:$AM$156, 0)-1, ROW($AN$156)-ROW()), "")</f>
        <v/>
      </c>
      <c r="AO130" s="230" t="str">
        <f t="shared" ca="1" si="47"/>
        <v/>
      </c>
      <c r="AP130" s="228" t="str">
        <f t="shared" ca="1" si="48"/>
        <v/>
      </c>
      <c r="AQ130" s="233" t="str">
        <f t="shared" ca="1" si="49"/>
        <v/>
      </c>
      <c r="AR130" s="228" t="str">
        <f t="shared" ca="1" si="50"/>
        <v/>
      </c>
      <c r="AS130" s="80" t="str">
        <f t="shared" si="69"/>
        <v/>
      </c>
      <c r="AT130" s="30" t="str">
        <f t="shared" si="70"/>
        <v/>
      </c>
      <c r="AU130" s="82" t="str">
        <f t="shared" si="51"/>
        <v/>
      </c>
      <c r="AV130" s="30" t="str">
        <f t="shared" si="52"/>
        <v/>
      </c>
      <c r="AW130" s="233" t="str">
        <f t="shared" ca="1" si="53"/>
        <v/>
      </c>
      <c r="AX130" s="228" t="str">
        <f t="shared" ca="1" si="54"/>
        <v/>
      </c>
      <c r="AY130" s="233" t="str">
        <f t="shared" si="55"/>
        <v/>
      </c>
      <c r="AZ130" s="228" t="str">
        <f t="shared" si="56"/>
        <v/>
      </c>
      <c r="BA130" s="234" t="str">
        <f t="shared" si="57"/>
        <v/>
      </c>
      <c r="BB130" s="228" t="str">
        <f t="shared" si="58"/>
        <v/>
      </c>
      <c r="BC130" s="235"/>
      <c r="BD130" s="236" t="str">
        <f t="shared" ca="1" si="59"/>
        <v/>
      </c>
      <c r="BE130" s="237" t="str">
        <f t="shared" ca="1" si="71"/>
        <v/>
      </c>
      <c r="BF130" s="238" t="str">
        <f t="shared" ca="1" si="72"/>
        <v/>
      </c>
      <c r="BG130" s="239" t="str">
        <f t="shared" ca="1" si="60"/>
        <v/>
      </c>
      <c r="BI130" s="28" t="str">
        <f t="shared" ca="1" si="61"/>
        <v/>
      </c>
    </row>
    <row r="131" spans="1:61" s="228" customFormat="1" ht="14.25" customHeight="1" x14ac:dyDescent="0.25">
      <c r="A131" s="75" t="str">
        <f t="shared" ca="1" si="45"/>
        <v/>
      </c>
      <c r="B131" s="240"/>
      <c r="C131" s="240" t="s">
        <v>36</v>
      </c>
      <c r="D131" s="240" t="s">
        <v>4</v>
      </c>
      <c r="E131" s="240"/>
      <c r="F131" s="240"/>
      <c r="G131" s="240"/>
      <c r="H131" s="240"/>
      <c r="I131" s="240"/>
      <c r="J131" s="240"/>
      <c r="L131" s="241" t="s">
        <v>23</v>
      </c>
      <c r="M131" s="192" t="str">
        <f t="shared" si="68"/>
        <v/>
      </c>
      <c r="N131" s="242"/>
      <c r="O131" s="242"/>
      <c r="Y131" s="229"/>
      <c r="Z131" s="230"/>
      <c r="AB131" s="231"/>
      <c r="AC131" s="232"/>
      <c r="AD131" s="230">
        <f t="shared" si="76"/>
        <v>-1</v>
      </c>
      <c r="AE131" s="228">
        <f t="shared" si="76"/>
        <v>-1</v>
      </c>
      <c r="AF131" s="228">
        <f t="shared" si="76"/>
        <v>-1</v>
      </c>
      <c r="AG131" s="230"/>
      <c r="AJ131" s="230"/>
      <c r="AM131" s="229">
        <f t="shared" si="46"/>
        <v>2</v>
      </c>
      <c r="AN131" s="228" t="str">
        <f>IF($AM132&gt;$AM131, IFERROR(MATCH($AM131, $AM132:$AM$156, 0)-1, ROW($AN$156)-ROW()), "")</f>
        <v/>
      </c>
      <c r="AO131" s="230" t="str">
        <f t="shared" ca="1" si="47"/>
        <v/>
      </c>
      <c r="AP131" s="228" t="str">
        <f t="shared" ca="1" si="48"/>
        <v/>
      </c>
      <c r="AQ131" s="233" t="str">
        <f t="shared" ca="1" si="49"/>
        <v/>
      </c>
      <c r="AR131" s="228" t="str">
        <f t="shared" ca="1" si="50"/>
        <v/>
      </c>
      <c r="AS131" s="80" t="str">
        <f t="shared" si="69"/>
        <v/>
      </c>
      <c r="AT131" s="30" t="str">
        <f t="shared" si="70"/>
        <v/>
      </c>
      <c r="AU131" s="82" t="str">
        <f t="shared" si="51"/>
        <v/>
      </c>
      <c r="AV131" s="30" t="str">
        <f t="shared" si="52"/>
        <v/>
      </c>
      <c r="AW131" s="233" t="str">
        <f t="shared" ca="1" si="53"/>
        <v/>
      </c>
      <c r="AX131" s="228" t="str">
        <f t="shared" ca="1" si="54"/>
        <v/>
      </c>
      <c r="AY131" s="233" t="str">
        <f t="shared" si="55"/>
        <v/>
      </c>
      <c r="AZ131" s="228" t="str">
        <f t="shared" si="56"/>
        <v/>
      </c>
      <c r="BA131" s="234" t="str">
        <f t="shared" si="57"/>
        <v/>
      </c>
      <c r="BB131" s="228" t="str">
        <f t="shared" si="58"/>
        <v/>
      </c>
      <c r="BC131" s="235"/>
      <c r="BD131" s="236" t="str">
        <f t="shared" ca="1" si="59"/>
        <v/>
      </c>
      <c r="BE131" s="237" t="str">
        <f t="shared" ca="1" si="71"/>
        <v/>
      </c>
      <c r="BF131" s="238" t="str">
        <f t="shared" ca="1" si="72"/>
        <v/>
      </c>
      <c r="BG131" s="239" t="str">
        <f t="shared" ca="1" si="60"/>
        <v/>
      </c>
      <c r="BI131" s="28" t="str">
        <f t="shared" ca="1" si="61"/>
        <v/>
      </c>
    </row>
    <row r="132" spans="1:61" s="228" customFormat="1" ht="14.25" customHeight="1" x14ac:dyDescent="0.25">
      <c r="A132" s="75" t="str">
        <f t="shared" ca="1" si="45"/>
        <v/>
      </c>
      <c r="B132" s="240"/>
      <c r="C132" s="240" t="s">
        <v>36</v>
      </c>
      <c r="D132" s="240" t="s">
        <v>80</v>
      </c>
      <c r="E132" s="240"/>
      <c r="F132" s="240"/>
      <c r="G132" s="240"/>
      <c r="H132" s="240"/>
      <c r="I132" s="240"/>
      <c r="J132" s="240"/>
      <c r="L132" s="241">
        <v>649</v>
      </c>
      <c r="M132" s="192" t="str">
        <f t="shared" si="68"/>
        <v/>
      </c>
      <c r="N132" s="242"/>
      <c r="O132" s="242"/>
      <c r="Y132" s="229"/>
      <c r="Z132" s="230"/>
      <c r="AA132" s="228">
        <v>1</v>
      </c>
      <c r="AB132" s="231"/>
      <c r="AC132" s="232"/>
      <c r="AD132" s="230">
        <f t="shared" si="76"/>
        <v>-1</v>
      </c>
      <c r="AE132" s="228">
        <f t="shared" si="76"/>
        <v>-1</v>
      </c>
      <c r="AF132" s="228">
        <f t="shared" si="76"/>
        <v>-1</v>
      </c>
      <c r="AG132" s="230"/>
      <c r="AJ132" s="230"/>
      <c r="AM132" s="229">
        <f t="shared" si="46"/>
        <v>2</v>
      </c>
      <c r="AN132" s="228" t="str">
        <f>IF($AM133&gt;$AM132, IFERROR(MATCH($AM132, $AM133:$AM$156, 0)-1, ROW($AN$156)-ROW()), "")</f>
        <v/>
      </c>
      <c r="AO132" s="230" t="str">
        <f t="shared" ca="1" si="47"/>
        <v/>
      </c>
      <c r="AP132" s="228" t="str">
        <f t="shared" ca="1" si="48"/>
        <v/>
      </c>
      <c r="AQ132" s="233" t="str">
        <f t="shared" ca="1" si="49"/>
        <v/>
      </c>
      <c r="AR132" s="228" t="str">
        <f t="shared" ca="1" si="50"/>
        <v/>
      </c>
      <c r="AS132" s="80" t="str">
        <f t="shared" si="69"/>
        <v/>
      </c>
      <c r="AT132" s="30" t="str">
        <f t="shared" si="70"/>
        <v/>
      </c>
      <c r="AU132" s="82" t="str">
        <f t="shared" si="51"/>
        <v/>
      </c>
      <c r="AV132" s="30" t="str">
        <f t="shared" si="52"/>
        <v/>
      </c>
      <c r="AW132" s="233" t="str">
        <f t="shared" ca="1" si="53"/>
        <v/>
      </c>
      <c r="AX132" s="228" t="str">
        <f t="shared" ca="1" si="54"/>
        <v/>
      </c>
      <c r="AY132" s="233" t="str">
        <f t="shared" si="55"/>
        <v/>
      </c>
      <c r="AZ132" s="228" t="str">
        <f t="shared" si="56"/>
        <v/>
      </c>
      <c r="BA132" s="234" t="str">
        <f t="shared" si="57"/>
        <v/>
      </c>
      <c r="BB132" s="228" t="str">
        <f t="shared" si="58"/>
        <v/>
      </c>
      <c r="BC132" s="235"/>
      <c r="BD132" s="236" t="str">
        <f t="shared" ca="1" si="59"/>
        <v/>
      </c>
      <c r="BE132" s="237" t="str">
        <f t="shared" ca="1" si="71"/>
        <v/>
      </c>
      <c r="BF132" s="238" t="str">
        <f t="shared" ca="1" si="72"/>
        <v/>
      </c>
      <c r="BG132" s="239" t="str">
        <f t="shared" ca="1" si="60"/>
        <v/>
      </c>
      <c r="BI132" s="28" t="str">
        <f t="shared" ca="1" si="61"/>
        <v/>
      </c>
    </row>
    <row r="133" spans="1:61" s="228" customFormat="1" ht="14.25" customHeight="1" x14ac:dyDescent="0.25">
      <c r="A133" s="75" t="str">
        <f t="shared" ca="1" si="45"/>
        <v/>
      </c>
      <c r="B133" s="240"/>
      <c r="C133" s="240" t="s">
        <v>36</v>
      </c>
      <c r="D133" s="240" t="s">
        <v>25</v>
      </c>
      <c r="E133" s="240"/>
      <c r="F133" s="240"/>
      <c r="G133" s="240"/>
      <c r="H133" s="240"/>
      <c r="I133" s="240"/>
      <c r="J133" s="240"/>
      <c r="L133" s="241" t="s">
        <v>24</v>
      </c>
      <c r="M133" s="192" t="str">
        <f t="shared" ref="M133:M156" si="77">IF(_xlfn.CONCAT(N133:O133)&lt;&gt;"", SUM(N133:O133), "")</f>
        <v/>
      </c>
      <c r="N133" s="242"/>
      <c r="O133" s="242"/>
      <c r="Y133" s="229"/>
      <c r="Z133" s="230">
        <v>1</v>
      </c>
      <c r="AB133" s="231"/>
      <c r="AC133" s="232"/>
      <c r="AD133" s="230">
        <f t="shared" si="76"/>
        <v>-1</v>
      </c>
      <c r="AE133" s="228">
        <f t="shared" si="76"/>
        <v>-1</v>
      </c>
      <c r="AF133" s="228">
        <f t="shared" si="76"/>
        <v>-1</v>
      </c>
      <c r="AG133" s="230"/>
      <c r="AJ133" s="230"/>
      <c r="AM133" s="229">
        <f t="shared" si="46"/>
        <v>2</v>
      </c>
      <c r="AN133" s="228" t="str">
        <f>IF($AM134&gt;$AM133, IFERROR(MATCH($AM133, $AM134:$AM$156, 0)-1, ROW($AN$156)-ROW()), "")</f>
        <v/>
      </c>
      <c r="AO133" s="230" t="str">
        <f t="shared" ca="1" si="47"/>
        <v/>
      </c>
      <c r="AP133" s="228" t="str">
        <f t="shared" ca="1" si="48"/>
        <v/>
      </c>
      <c r="AQ133" s="233" t="str">
        <f t="shared" ca="1" si="49"/>
        <v/>
      </c>
      <c r="AR133" s="228" t="str">
        <f t="shared" ca="1" si="50"/>
        <v/>
      </c>
      <c r="AS133" s="80" t="str">
        <f t="shared" ref="AS133:AS156" si="78">IF(AE133&lt;&gt;-1, IF(ISTEXT(N133), IFERROR(IF(SEARCH(".", N133)&lt;&gt;0, "| Veld '"&amp;AS$4&amp;ROW()&amp;"': "&amp;Fout_punt), "| Veld '"&amp;AS$4&amp;ROW()&amp;"': "&amp;Fout_geen_getal), IF(N133&lt;&gt;AQ133, "| Veld '"&amp;AS$4&amp;ROW()&amp;"': "&amp;Fout_som&amp;TEXT(AQ133,"#.##0,00 €")&amp;"  ", IF($AA133&lt;&gt;0, IF(N133&gt;0, "| Veld '"&amp;AS$4&amp;ROW()&amp;"': "&amp;Fout_positief, ""), IF($Z133&lt;&gt;1, IF(N133&lt;0, "| Veld '"&amp;AS$4&amp;ROW()&amp;"': "&amp;Fout_negatief, ""), "")))), "")</f>
        <v/>
      </c>
      <c r="AT133" s="30" t="str">
        <f t="shared" ref="AT133:AT156" si="79">IF(AF133&lt;&gt;-1, IF(ISTEXT(O133), IFERROR(IF(SEARCH(".", O133)&lt;&gt;0, "| Veld '"&amp;AT$4&amp;ROW()&amp;"': "&amp;Fout_punt), "| Veld '"&amp;AT$4&amp;ROW()&amp;"': "&amp;Fout_geen_getal), IF(O133&lt;&gt;AR133, "| Veld '"&amp;AT$4&amp;ROW()&amp;"': "&amp;Fout_som&amp;TEXT(AR133,"#.##0,00 €")&amp;"  ", IF($AA133&lt;&gt;0, IF(O133&gt;0, "| Veld '"&amp;AT$4&amp;ROW()&amp;"': "&amp;Fout_positief, ""), IF($Z133&lt;&gt;1, IF(O133&lt;0, "| Veld '"&amp;AT$4&amp;ROW()&amp;"': "&amp;Fout_negatief, ""), "")))), "")</f>
        <v/>
      </c>
      <c r="AU133" s="82" t="str">
        <f t="shared" si="51"/>
        <v/>
      </c>
      <c r="AV133" s="30" t="str">
        <f t="shared" si="52"/>
        <v/>
      </c>
      <c r="AW133" s="233" t="str">
        <f t="shared" ca="1" si="53"/>
        <v/>
      </c>
      <c r="AX133" s="228" t="str">
        <f t="shared" ca="1" si="54"/>
        <v/>
      </c>
      <c r="AY133" s="233" t="str">
        <f t="shared" si="55"/>
        <v/>
      </c>
      <c r="AZ133" s="228" t="str">
        <f t="shared" si="56"/>
        <v/>
      </c>
      <c r="BA133" s="234" t="str">
        <f t="shared" si="57"/>
        <v/>
      </c>
      <c r="BB133" s="228" t="str">
        <f t="shared" si="58"/>
        <v/>
      </c>
      <c r="BC133" s="235"/>
      <c r="BD133" s="236" t="str">
        <f t="shared" ca="1" si="59"/>
        <v/>
      </c>
      <c r="BE133" s="237" t="str">
        <f t="shared" ref="BE133:BE156" ca="1" si="80">IF($AN133&lt;&gt;"", IF(SUMIF(OFFSET($AM133, 1, 0, $AN133), "&gt;"&amp;$AM133, OFFSET(AU133, 1, 0, $AN133))&lt;&gt;0, IFERROR( "| Veld '"&amp;BE$4&amp;ROW()&amp;"': "&amp;Waarschuwing_1&amp;_xlfn.TEXTJOIN(" &amp; ", TRUE, OFFSET(AU133,1,0,$AN133))&amp;" in kolom '"&amp;BE$4&amp;"'"&amp;Waarschuwing_2, "| Veld '"&amp;BE$4&amp;ROW()&amp;"': "&amp;Waarschuwing_legacy), ""), "")</f>
        <v/>
      </c>
      <c r="BF133" s="238" t="str">
        <f t="shared" ref="BF133:BF156" ca="1" si="81">IF($AN133&lt;&gt;"", IF(SUMIF(OFFSET($AM133, 1, 0, $AN133), "&gt;"&amp;$AM133, OFFSET(AV133, 1, 0, $AN133))&lt;&gt;0, IFERROR( "| Veld '"&amp;BF$4&amp;ROW()&amp;"': "&amp;Waarschuwing_1&amp;_xlfn.TEXTJOIN(" &amp; ", TRUE, OFFSET(AV133,1,0,$AN133))&amp;" in kolom '"&amp;BF$4&amp;"'"&amp;Waarschuwing_2, "| Veld '"&amp;BF$4&amp;ROW()&amp;"': "&amp;Waarschuwing_legacy), ""), "")</f>
        <v/>
      </c>
      <c r="BG133" s="239" t="str">
        <f t="shared" ca="1" si="60"/>
        <v/>
      </c>
      <c r="BI133" s="28" t="str">
        <f t="shared" ca="1" si="61"/>
        <v/>
      </c>
    </row>
    <row r="134" spans="1:61" s="228" customFormat="1" ht="14.25" customHeight="1" x14ac:dyDescent="0.25">
      <c r="A134" s="75" t="str">
        <f t="shared" ref="A134:A156" ca="1" si="82">IF(BD134&lt;&gt;"", "✘", "")</f>
        <v/>
      </c>
      <c r="B134" s="240"/>
      <c r="C134" s="240" t="s">
        <v>58</v>
      </c>
      <c r="D134" s="240"/>
      <c r="E134" s="240"/>
      <c r="F134" s="240"/>
      <c r="G134" s="240"/>
      <c r="H134" s="240"/>
      <c r="I134" s="240"/>
      <c r="J134" s="240"/>
      <c r="L134" s="241">
        <v>9901</v>
      </c>
      <c r="M134" s="192">
        <f t="shared" si="77"/>
        <v>0</v>
      </c>
      <c r="N134" s="242">
        <f>N5-N83</f>
        <v>0</v>
      </c>
      <c r="O134" s="242">
        <f>O5-O83</f>
        <v>0</v>
      </c>
      <c r="Y134" s="229"/>
      <c r="Z134" s="230">
        <v>1</v>
      </c>
      <c r="AB134" s="231">
        <f>N5-N83</f>
        <v>0</v>
      </c>
      <c r="AC134" s="232">
        <f>O5-O83</f>
        <v>0</v>
      </c>
      <c r="AD134" s="230">
        <f t="shared" si="76"/>
        <v>-1</v>
      </c>
      <c r="AE134" s="228">
        <f t="shared" si="76"/>
        <v>-1</v>
      </c>
      <c r="AF134" s="228">
        <f t="shared" si="76"/>
        <v>-1</v>
      </c>
      <c r="AG134" s="230"/>
      <c r="AJ134" s="230"/>
      <c r="AM134" s="229">
        <f t="shared" ref="AM134:AM156" si="83">IF(C134&lt;&gt;"",1,IF(D134&lt;&gt;"",2,IF(E134&lt;&gt;"",3,IF(F134&lt;&gt;"",4,IF(G134&lt;&gt;"",5,IF(H134&lt;&gt;"",6,IF(I134&lt;&gt;"",7,IF(J134&lt;&gt;"",8))))))))</f>
        <v>1</v>
      </c>
      <c r="AN134" s="228" t="str">
        <f>IF($AM135&gt;$AM134, IFERROR(MATCH($AM134, $AM135:$AM$156, 0)-1, ROW($AN$156)-ROW()), "")</f>
        <v/>
      </c>
      <c r="AO134" s="230" t="str">
        <f t="shared" ref="AO134:AO156" ca="1" si="84">IF(AE134&lt;&gt;-1, IF(AB134&lt;&gt;"", AB134, IF($AN134&lt;&gt;"", SUMIF(OFFSET($AM134, 1, 0, $AN134), $AM134+1, OFFSET(N134, 1, 0, $AN134)), N134)), "")</f>
        <v/>
      </c>
      <c r="AP134" s="228" t="str">
        <f t="shared" ref="AP134:AP156" ca="1" si="85">IF(AF134&lt;&gt;-1, IF(AC134&lt;&gt;"", AC134, IF($AN134&lt;&gt;"", SUMIF(OFFSET($AM134, 1, 0, $AN134), $AM134+1, OFFSET(O134, 1, 0, $AN134)), O134)), "")</f>
        <v/>
      </c>
      <c r="AQ134" s="233" t="str">
        <f t="shared" ref="AQ134:AQ156" ca="1" si="86">IF(AO134&lt;&gt;0, AO134, N134)</f>
        <v/>
      </c>
      <c r="AR134" s="228" t="str">
        <f t="shared" ref="AR134:AR156" ca="1" si="87">IF(AP134&lt;&gt;0, AP134, O134)</f>
        <v/>
      </c>
      <c r="AS134" s="80" t="str">
        <f t="shared" si="78"/>
        <v/>
      </c>
      <c r="AT134" s="30" t="str">
        <f t="shared" si="79"/>
        <v/>
      </c>
      <c r="AU134" s="82" t="str">
        <f t="shared" ref="AU134:AU156" si="88">IF(AS134&lt;&gt;"", ROW(), "")</f>
        <v/>
      </c>
      <c r="AV134" s="30" t="str">
        <f t="shared" ref="AV134:AV156" si="89">IF(AT134&lt;&gt;"", ROW(), "")</f>
        <v/>
      </c>
      <c r="AW134" s="233" t="str">
        <f t="shared" ref="AW134:AW156" ca="1" si="90">IF(AO134&lt;&gt;AQ134, "| Veld '"&amp;AW$4&amp;ROW()&amp;"': "&amp;Info_lege_velden, "")</f>
        <v/>
      </c>
      <c r="AX134" s="228" t="str">
        <f t="shared" ref="AX134:AX156" ca="1" si="91">IF(AP134&lt;&gt;AR134, "| Veld '"&amp;AX$4&amp;ROW()&amp;"': "&amp;Info_lege_velden, "")</f>
        <v/>
      </c>
      <c r="AY134" s="233" t="str">
        <f t="shared" ref="AY134:AY156" si="92">IF(AE134&gt;0, "| Veld '"&amp;AY$4&amp;ROW()&amp;"': Dit veld is verplicht.  ", "")</f>
        <v/>
      </c>
      <c r="AZ134" s="228" t="str">
        <f t="shared" ref="AZ134:AZ156" si="93">IF(AF134&gt;0, "| Veld '"&amp;AZ$4&amp;ROW()&amp;"': Dit veld is verplicht.  ", "")</f>
        <v/>
      </c>
      <c r="BA134" s="234" t="str">
        <f t="shared" ref="BA134:BA156" si="94">IF(AE134&lt;0, IF(N134&lt;&gt;0, "| Veld '"&amp;BA$4&amp;ROW()&amp;"'"&amp;Fout_redundant, ""), "")</f>
        <v/>
      </c>
      <c r="BB134" s="228" t="str">
        <f t="shared" ref="BB134:BB156" si="95">IF(AF134&lt;0, IF(O134&lt;&gt;0, "| Veld '"&amp;BB$4&amp;ROW()&amp;"'"&amp;Fout_redundant, ""), "")</f>
        <v/>
      </c>
      <c r="BC134" s="235"/>
      <c r="BD134" s="236" t="str">
        <f t="shared" ref="BD134:BD156" ca="1" si="96">_xlfn.CONCAT(AS134:AT134,AW134:AX134,BA134:BB134,AG134:AI134)</f>
        <v/>
      </c>
      <c r="BE134" s="237" t="str">
        <f t="shared" ca="1" si="80"/>
        <v/>
      </c>
      <c r="BF134" s="238" t="str">
        <f t="shared" ca="1" si="81"/>
        <v/>
      </c>
      <c r="BG134" s="239" t="str">
        <f t="shared" ref="BG134:BG156" ca="1" si="97">_xlfn.CONCAT(BE134:BF134, AJ134:AL134)</f>
        <v/>
      </c>
      <c r="BI134" s="28" t="str">
        <f t="shared" ref="BI134:BI156" ca="1" si="98">IF($BD134&lt;&gt;"", $BD134, $BG134)</f>
        <v/>
      </c>
    </row>
    <row r="135" spans="1:61" s="228" customFormat="1" ht="14.25" customHeight="1" x14ac:dyDescent="0.25">
      <c r="A135" s="75" t="str">
        <f t="shared" ca="1" si="82"/>
        <v/>
      </c>
      <c r="B135" s="240"/>
      <c r="C135" s="240" t="s">
        <v>59</v>
      </c>
      <c r="D135" s="240"/>
      <c r="E135" s="240"/>
      <c r="F135" s="240"/>
      <c r="G135" s="240"/>
      <c r="H135" s="240"/>
      <c r="I135" s="240"/>
      <c r="J135" s="240"/>
      <c r="L135" s="241" t="s">
        <v>74</v>
      </c>
      <c r="M135" s="192">
        <f t="shared" si="77"/>
        <v>0</v>
      </c>
      <c r="N135" s="242">
        <f>SUM(N136,N140)</f>
        <v>0</v>
      </c>
      <c r="O135" s="242">
        <f t="shared" ref="O135" si="99">SUM(O136,O140)</f>
        <v>0</v>
      </c>
      <c r="Y135" s="229"/>
      <c r="Z135" s="230"/>
      <c r="AB135" s="231"/>
      <c r="AC135" s="232"/>
      <c r="AD135" s="230">
        <f t="shared" si="76"/>
        <v>-1</v>
      </c>
      <c r="AE135" s="228">
        <f t="shared" si="76"/>
        <v>-1</v>
      </c>
      <c r="AF135" s="228">
        <f t="shared" si="76"/>
        <v>-1</v>
      </c>
      <c r="AG135" s="230"/>
      <c r="AJ135" s="230"/>
      <c r="AM135" s="229">
        <f t="shared" si="83"/>
        <v>1</v>
      </c>
      <c r="AN135" s="228">
        <f>IF($AM136&gt;$AM135, IFERROR(MATCH($AM135, $AM136:$AM$156, 0)-1, ROW($AN$156)-ROW()), "")</f>
        <v>5</v>
      </c>
      <c r="AO135" s="230" t="str">
        <f t="shared" ca="1" si="84"/>
        <v/>
      </c>
      <c r="AP135" s="228" t="str">
        <f t="shared" ca="1" si="85"/>
        <v/>
      </c>
      <c r="AQ135" s="233" t="str">
        <f t="shared" ca="1" si="86"/>
        <v/>
      </c>
      <c r="AR135" s="228" t="str">
        <f t="shared" ca="1" si="87"/>
        <v/>
      </c>
      <c r="AS135" s="80" t="str">
        <f t="shared" si="78"/>
        <v/>
      </c>
      <c r="AT135" s="30" t="str">
        <f t="shared" si="79"/>
        <v/>
      </c>
      <c r="AU135" s="82" t="str">
        <f t="shared" si="88"/>
        <v/>
      </c>
      <c r="AV135" s="30" t="str">
        <f t="shared" si="89"/>
        <v/>
      </c>
      <c r="AW135" s="233" t="str">
        <f t="shared" ca="1" si="90"/>
        <v/>
      </c>
      <c r="AX135" s="228" t="str">
        <f t="shared" ca="1" si="91"/>
        <v/>
      </c>
      <c r="AY135" s="233" t="str">
        <f t="shared" si="92"/>
        <v/>
      </c>
      <c r="AZ135" s="228" t="str">
        <f t="shared" si="93"/>
        <v/>
      </c>
      <c r="BA135" s="234" t="str">
        <f t="shared" si="94"/>
        <v/>
      </c>
      <c r="BB135" s="228" t="str">
        <f t="shared" si="95"/>
        <v/>
      </c>
      <c r="BC135" s="235"/>
      <c r="BD135" s="236" t="str">
        <f t="shared" ca="1" si="96"/>
        <v/>
      </c>
      <c r="BE135" s="237" t="str">
        <f t="shared" ca="1" si="80"/>
        <v/>
      </c>
      <c r="BF135" s="238" t="str">
        <f t="shared" ca="1" si="81"/>
        <v/>
      </c>
      <c r="BG135" s="239" t="str">
        <f t="shared" ca="1" si="97"/>
        <v/>
      </c>
      <c r="BI135" s="28" t="str">
        <f t="shared" ca="1" si="98"/>
        <v/>
      </c>
    </row>
    <row r="136" spans="1:61" s="228" customFormat="1" ht="14.25" customHeight="1" x14ac:dyDescent="0.25">
      <c r="A136" s="75" t="str">
        <f t="shared" ca="1" si="82"/>
        <v/>
      </c>
      <c r="B136" s="240"/>
      <c r="C136" s="240" t="s">
        <v>36</v>
      </c>
      <c r="D136" s="240" t="s">
        <v>60</v>
      </c>
      <c r="E136" s="240"/>
      <c r="F136" s="240"/>
      <c r="G136" s="240"/>
      <c r="H136" s="240"/>
      <c r="I136" s="240"/>
      <c r="J136" s="240"/>
      <c r="L136" s="241">
        <v>75</v>
      </c>
      <c r="M136" s="192">
        <f t="shared" si="77"/>
        <v>0</v>
      </c>
      <c r="N136" s="242">
        <f>SUM(N137:N139)</f>
        <v>0</v>
      </c>
      <c r="O136" s="242">
        <f t="shared" ref="O136" si="100">SUM(O137:O139)</f>
        <v>0</v>
      </c>
      <c r="Y136" s="229"/>
      <c r="Z136" s="230"/>
      <c r="AB136" s="231"/>
      <c r="AC136" s="232"/>
      <c r="AD136" s="230">
        <f t="shared" si="76"/>
        <v>-1</v>
      </c>
      <c r="AE136" s="228">
        <f t="shared" si="76"/>
        <v>-1</v>
      </c>
      <c r="AF136" s="228">
        <f t="shared" si="76"/>
        <v>-1</v>
      </c>
      <c r="AG136" s="230"/>
      <c r="AJ136" s="230"/>
      <c r="AM136" s="229">
        <f t="shared" si="83"/>
        <v>2</v>
      </c>
      <c r="AN136" s="228">
        <f>IF($AM137&gt;$AM136, IFERROR(MATCH($AM136, $AM137:$AM$156, 0)-1, ROW($AN$156)-ROW()), "")</f>
        <v>3</v>
      </c>
      <c r="AO136" s="230" t="str">
        <f t="shared" ca="1" si="84"/>
        <v/>
      </c>
      <c r="AP136" s="228" t="str">
        <f t="shared" ca="1" si="85"/>
        <v/>
      </c>
      <c r="AQ136" s="233" t="str">
        <f t="shared" ca="1" si="86"/>
        <v/>
      </c>
      <c r="AR136" s="228" t="str">
        <f t="shared" ca="1" si="87"/>
        <v/>
      </c>
      <c r="AS136" s="80" t="str">
        <f t="shared" si="78"/>
        <v/>
      </c>
      <c r="AT136" s="30" t="str">
        <f t="shared" si="79"/>
        <v/>
      </c>
      <c r="AU136" s="82" t="str">
        <f t="shared" si="88"/>
        <v/>
      </c>
      <c r="AV136" s="30" t="str">
        <f t="shared" si="89"/>
        <v/>
      </c>
      <c r="AW136" s="233" t="str">
        <f t="shared" ca="1" si="90"/>
        <v/>
      </c>
      <c r="AX136" s="228" t="str">
        <f t="shared" ca="1" si="91"/>
        <v/>
      </c>
      <c r="AY136" s="233" t="str">
        <f t="shared" si="92"/>
        <v/>
      </c>
      <c r="AZ136" s="228" t="str">
        <f t="shared" si="93"/>
        <v/>
      </c>
      <c r="BA136" s="234" t="str">
        <f t="shared" si="94"/>
        <v/>
      </c>
      <c r="BB136" s="228" t="str">
        <f t="shared" si="95"/>
        <v/>
      </c>
      <c r="BC136" s="235"/>
      <c r="BD136" s="236" t="str">
        <f t="shared" ca="1" si="96"/>
        <v/>
      </c>
      <c r="BE136" s="237" t="str">
        <f t="shared" ca="1" si="80"/>
        <v/>
      </c>
      <c r="BF136" s="238" t="str">
        <f t="shared" ca="1" si="81"/>
        <v/>
      </c>
      <c r="BG136" s="239" t="str">
        <f t="shared" ca="1" si="97"/>
        <v/>
      </c>
      <c r="BI136" s="28" t="str">
        <f t="shared" ca="1" si="98"/>
        <v/>
      </c>
    </row>
    <row r="137" spans="1:61" s="228" customFormat="1" ht="14.25" customHeight="1" x14ac:dyDescent="0.25">
      <c r="A137" s="75" t="str">
        <f t="shared" ca="1" si="82"/>
        <v/>
      </c>
      <c r="B137" s="240"/>
      <c r="C137" s="240" t="s">
        <v>36</v>
      </c>
      <c r="D137" s="240" t="s">
        <v>36</v>
      </c>
      <c r="E137" s="240" t="s">
        <v>61</v>
      </c>
      <c r="F137" s="240"/>
      <c r="G137" s="240"/>
      <c r="H137" s="240"/>
      <c r="I137" s="240"/>
      <c r="J137" s="240"/>
      <c r="L137" s="241">
        <v>750</v>
      </c>
      <c r="M137" s="192" t="str">
        <f t="shared" si="77"/>
        <v/>
      </c>
      <c r="N137" s="242"/>
      <c r="O137" s="242"/>
      <c r="Y137" s="229"/>
      <c r="Z137" s="230"/>
      <c r="AB137" s="231"/>
      <c r="AC137" s="232"/>
      <c r="AD137" s="230">
        <f t="shared" si="76"/>
        <v>-1</v>
      </c>
      <c r="AE137" s="228">
        <f t="shared" si="76"/>
        <v>-1</v>
      </c>
      <c r="AF137" s="228">
        <f t="shared" si="76"/>
        <v>-1</v>
      </c>
      <c r="AG137" s="230"/>
      <c r="AJ137" s="230"/>
      <c r="AM137" s="229">
        <f t="shared" si="83"/>
        <v>3</v>
      </c>
      <c r="AN137" s="228" t="str">
        <f>IF($AM138&gt;$AM137, IFERROR(MATCH($AM137, $AM138:$AM$156, 0)-1, ROW($AN$156)-ROW()), "")</f>
        <v/>
      </c>
      <c r="AO137" s="230" t="str">
        <f t="shared" ca="1" si="84"/>
        <v/>
      </c>
      <c r="AP137" s="228" t="str">
        <f t="shared" ca="1" si="85"/>
        <v/>
      </c>
      <c r="AQ137" s="233" t="str">
        <f t="shared" ca="1" si="86"/>
        <v/>
      </c>
      <c r="AR137" s="228" t="str">
        <f t="shared" ca="1" si="87"/>
        <v/>
      </c>
      <c r="AS137" s="80" t="str">
        <f t="shared" si="78"/>
        <v/>
      </c>
      <c r="AT137" s="30" t="str">
        <f t="shared" si="79"/>
        <v/>
      </c>
      <c r="AU137" s="82" t="str">
        <f t="shared" si="88"/>
        <v/>
      </c>
      <c r="AV137" s="30" t="str">
        <f t="shared" si="89"/>
        <v/>
      </c>
      <c r="AW137" s="233" t="str">
        <f t="shared" ca="1" si="90"/>
        <v/>
      </c>
      <c r="AX137" s="228" t="str">
        <f t="shared" ca="1" si="91"/>
        <v/>
      </c>
      <c r="AY137" s="233" t="str">
        <f t="shared" si="92"/>
        <v/>
      </c>
      <c r="AZ137" s="228" t="str">
        <f t="shared" si="93"/>
        <v/>
      </c>
      <c r="BA137" s="234" t="str">
        <f t="shared" si="94"/>
        <v/>
      </c>
      <c r="BB137" s="228" t="str">
        <f t="shared" si="95"/>
        <v/>
      </c>
      <c r="BC137" s="235"/>
      <c r="BD137" s="236" t="str">
        <f t="shared" ca="1" si="96"/>
        <v/>
      </c>
      <c r="BE137" s="237" t="str">
        <f t="shared" ca="1" si="80"/>
        <v/>
      </c>
      <c r="BF137" s="238" t="str">
        <f t="shared" ca="1" si="81"/>
        <v/>
      </c>
      <c r="BG137" s="239" t="str">
        <f t="shared" ca="1" si="97"/>
        <v/>
      </c>
      <c r="BI137" s="28" t="str">
        <f t="shared" ca="1" si="98"/>
        <v/>
      </c>
    </row>
    <row r="138" spans="1:61" s="228" customFormat="1" ht="14.25" customHeight="1" x14ac:dyDescent="0.25">
      <c r="A138" s="75" t="str">
        <f t="shared" ca="1" si="82"/>
        <v/>
      </c>
      <c r="B138" s="240"/>
      <c r="C138" s="240" t="s">
        <v>36</v>
      </c>
      <c r="D138" s="240" t="s">
        <v>36</v>
      </c>
      <c r="E138" s="240" t="s">
        <v>62</v>
      </c>
      <c r="F138" s="240"/>
      <c r="G138" s="240"/>
      <c r="H138" s="240"/>
      <c r="I138" s="240"/>
      <c r="J138" s="240"/>
      <c r="L138" s="241">
        <v>751</v>
      </c>
      <c r="M138" s="192" t="str">
        <f t="shared" si="77"/>
        <v/>
      </c>
      <c r="N138" s="242"/>
      <c r="O138" s="242"/>
      <c r="Y138" s="229"/>
      <c r="Z138" s="230"/>
      <c r="AB138" s="231"/>
      <c r="AC138" s="232"/>
      <c r="AD138" s="230">
        <f t="shared" si="76"/>
        <v>-1</v>
      </c>
      <c r="AE138" s="228">
        <f t="shared" si="76"/>
        <v>-1</v>
      </c>
      <c r="AF138" s="228">
        <f t="shared" si="76"/>
        <v>-1</v>
      </c>
      <c r="AG138" s="230"/>
      <c r="AJ138" s="230"/>
      <c r="AM138" s="229">
        <f t="shared" si="83"/>
        <v>3</v>
      </c>
      <c r="AN138" s="228" t="str">
        <f>IF($AM139&gt;$AM138, IFERROR(MATCH($AM138, $AM139:$AM$156, 0)-1, ROW($AN$156)-ROW()), "")</f>
        <v/>
      </c>
      <c r="AO138" s="230" t="str">
        <f t="shared" ca="1" si="84"/>
        <v/>
      </c>
      <c r="AP138" s="228" t="str">
        <f t="shared" ca="1" si="85"/>
        <v/>
      </c>
      <c r="AQ138" s="233" t="str">
        <f t="shared" ca="1" si="86"/>
        <v/>
      </c>
      <c r="AR138" s="228" t="str">
        <f t="shared" ca="1" si="87"/>
        <v/>
      </c>
      <c r="AS138" s="80" t="str">
        <f t="shared" si="78"/>
        <v/>
      </c>
      <c r="AT138" s="30" t="str">
        <f t="shared" si="79"/>
        <v/>
      </c>
      <c r="AU138" s="82" t="str">
        <f t="shared" si="88"/>
        <v/>
      </c>
      <c r="AV138" s="30" t="str">
        <f t="shared" si="89"/>
        <v/>
      </c>
      <c r="AW138" s="233" t="str">
        <f t="shared" ca="1" si="90"/>
        <v/>
      </c>
      <c r="AX138" s="228" t="str">
        <f t="shared" ca="1" si="91"/>
        <v/>
      </c>
      <c r="AY138" s="233" t="str">
        <f t="shared" si="92"/>
        <v/>
      </c>
      <c r="AZ138" s="228" t="str">
        <f t="shared" si="93"/>
        <v/>
      </c>
      <c r="BA138" s="234" t="str">
        <f t="shared" si="94"/>
        <v/>
      </c>
      <c r="BB138" s="228" t="str">
        <f t="shared" si="95"/>
        <v/>
      </c>
      <c r="BC138" s="235"/>
      <c r="BD138" s="236" t="str">
        <f t="shared" ca="1" si="96"/>
        <v/>
      </c>
      <c r="BE138" s="237" t="str">
        <f t="shared" ca="1" si="80"/>
        <v/>
      </c>
      <c r="BF138" s="238" t="str">
        <f t="shared" ca="1" si="81"/>
        <v/>
      </c>
      <c r="BG138" s="239" t="str">
        <f t="shared" ca="1" si="97"/>
        <v/>
      </c>
      <c r="BI138" s="28" t="str">
        <f t="shared" ca="1" si="98"/>
        <v/>
      </c>
    </row>
    <row r="139" spans="1:61" s="228" customFormat="1" ht="14.25" customHeight="1" x14ac:dyDescent="0.25">
      <c r="A139" s="75" t="str">
        <f t="shared" ca="1" si="82"/>
        <v/>
      </c>
      <c r="B139" s="240"/>
      <c r="C139" s="240" t="s">
        <v>36</v>
      </c>
      <c r="D139" s="240" t="s">
        <v>36</v>
      </c>
      <c r="E139" s="240" t="s">
        <v>63</v>
      </c>
      <c r="F139" s="240"/>
      <c r="G139" s="240"/>
      <c r="H139" s="240"/>
      <c r="I139" s="240"/>
      <c r="J139" s="240"/>
      <c r="L139" s="241" t="s">
        <v>75</v>
      </c>
      <c r="M139" s="192" t="str">
        <f t="shared" si="77"/>
        <v/>
      </c>
      <c r="N139" s="242"/>
      <c r="O139" s="242"/>
      <c r="Y139" s="229"/>
      <c r="Z139" s="230"/>
      <c r="AB139" s="231"/>
      <c r="AC139" s="232"/>
      <c r="AD139" s="230">
        <f t="shared" si="76"/>
        <v>-1</v>
      </c>
      <c r="AE139" s="228">
        <f t="shared" si="76"/>
        <v>-1</v>
      </c>
      <c r="AF139" s="228">
        <f t="shared" si="76"/>
        <v>-1</v>
      </c>
      <c r="AG139" s="230"/>
      <c r="AJ139" s="230"/>
      <c r="AM139" s="229">
        <f t="shared" si="83"/>
        <v>3</v>
      </c>
      <c r="AN139" s="228" t="str">
        <f>IF($AM140&gt;$AM139, IFERROR(MATCH($AM139, $AM140:$AM$156, 0)-1, ROW($AN$156)-ROW()), "")</f>
        <v/>
      </c>
      <c r="AO139" s="230" t="str">
        <f t="shared" ca="1" si="84"/>
        <v/>
      </c>
      <c r="AP139" s="228" t="str">
        <f t="shared" ca="1" si="85"/>
        <v/>
      </c>
      <c r="AQ139" s="233" t="str">
        <f t="shared" ca="1" si="86"/>
        <v/>
      </c>
      <c r="AR139" s="228" t="str">
        <f t="shared" ca="1" si="87"/>
        <v/>
      </c>
      <c r="AS139" s="80" t="str">
        <f t="shared" si="78"/>
        <v/>
      </c>
      <c r="AT139" s="30" t="str">
        <f t="shared" si="79"/>
        <v/>
      </c>
      <c r="AU139" s="82" t="str">
        <f t="shared" si="88"/>
        <v/>
      </c>
      <c r="AV139" s="30" t="str">
        <f t="shared" si="89"/>
        <v/>
      </c>
      <c r="AW139" s="233" t="str">
        <f t="shared" ca="1" si="90"/>
        <v/>
      </c>
      <c r="AX139" s="228" t="str">
        <f t="shared" ca="1" si="91"/>
        <v/>
      </c>
      <c r="AY139" s="233" t="str">
        <f t="shared" si="92"/>
        <v/>
      </c>
      <c r="AZ139" s="228" t="str">
        <f t="shared" si="93"/>
        <v/>
      </c>
      <c r="BA139" s="234" t="str">
        <f t="shared" si="94"/>
        <v/>
      </c>
      <c r="BB139" s="228" t="str">
        <f t="shared" si="95"/>
        <v/>
      </c>
      <c r="BC139" s="235"/>
      <c r="BD139" s="236" t="str">
        <f t="shared" ca="1" si="96"/>
        <v/>
      </c>
      <c r="BE139" s="237" t="str">
        <f t="shared" ca="1" si="80"/>
        <v/>
      </c>
      <c r="BF139" s="238" t="str">
        <f t="shared" ca="1" si="81"/>
        <v/>
      </c>
      <c r="BG139" s="239" t="str">
        <f t="shared" ca="1" si="97"/>
        <v/>
      </c>
      <c r="BI139" s="28" t="str">
        <f t="shared" ca="1" si="98"/>
        <v/>
      </c>
    </row>
    <row r="140" spans="1:61" s="228" customFormat="1" ht="14.25" customHeight="1" x14ac:dyDescent="0.25">
      <c r="A140" s="75" t="str">
        <f t="shared" ca="1" si="82"/>
        <v/>
      </c>
      <c r="B140" s="240"/>
      <c r="C140" s="240" t="s">
        <v>36</v>
      </c>
      <c r="D140" s="240" t="s">
        <v>64</v>
      </c>
      <c r="E140" s="240"/>
      <c r="F140" s="240"/>
      <c r="G140" s="240"/>
      <c r="H140" s="240"/>
      <c r="I140" s="240"/>
      <c r="J140" s="240"/>
      <c r="L140" s="241" t="s">
        <v>76</v>
      </c>
      <c r="M140" s="192" t="str">
        <f t="shared" si="77"/>
        <v/>
      </c>
      <c r="N140" s="242"/>
      <c r="O140" s="242"/>
      <c r="Y140" s="229"/>
      <c r="Z140" s="230"/>
      <c r="AB140" s="231"/>
      <c r="AC140" s="232"/>
      <c r="AD140" s="230">
        <f t="shared" si="76"/>
        <v>-1</v>
      </c>
      <c r="AE140" s="228">
        <f t="shared" si="76"/>
        <v>-1</v>
      </c>
      <c r="AF140" s="228">
        <f t="shared" si="76"/>
        <v>-1</v>
      </c>
      <c r="AG140" s="230"/>
      <c r="AJ140" s="230"/>
      <c r="AM140" s="229">
        <f t="shared" si="83"/>
        <v>2</v>
      </c>
      <c r="AN140" s="228" t="str">
        <f>IF($AM141&gt;$AM140, IFERROR(MATCH($AM140, $AM141:$AM$156, 0)-1, ROW($AN$156)-ROW()), "")</f>
        <v/>
      </c>
      <c r="AO140" s="230" t="str">
        <f t="shared" ca="1" si="84"/>
        <v/>
      </c>
      <c r="AP140" s="228" t="str">
        <f t="shared" ca="1" si="85"/>
        <v/>
      </c>
      <c r="AQ140" s="233" t="str">
        <f t="shared" ca="1" si="86"/>
        <v/>
      </c>
      <c r="AR140" s="228" t="str">
        <f t="shared" ca="1" si="87"/>
        <v/>
      </c>
      <c r="AS140" s="80" t="str">
        <f t="shared" si="78"/>
        <v/>
      </c>
      <c r="AT140" s="30" t="str">
        <f t="shared" si="79"/>
        <v/>
      </c>
      <c r="AU140" s="82" t="str">
        <f t="shared" si="88"/>
        <v/>
      </c>
      <c r="AV140" s="30" t="str">
        <f t="shared" si="89"/>
        <v/>
      </c>
      <c r="AW140" s="233" t="str">
        <f t="shared" ca="1" si="90"/>
        <v/>
      </c>
      <c r="AX140" s="228" t="str">
        <f t="shared" ca="1" si="91"/>
        <v/>
      </c>
      <c r="AY140" s="233" t="str">
        <f t="shared" si="92"/>
        <v/>
      </c>
      <c r="AZ140" s="228" t="str">
        <f t="shared" si="93"/>
        <v/>
      </c>
      <c r="BA140" s="234" t="str">
        <f t="shared" si="94"/>
        <v/>
      </c>
      <c r="BB140" s="228" t="str">
        <f t="shared" si="95"/>
        <v/>
      </c>
      <c r="BC140" s="235"/>
      <c r="BD140" s="236" t="str">
        <f t="shared" ca="1" si="96"/>
        <v/>
      </c>
      <c r="BE140" s="237" t="str">
        <f t="shared" ca="1" si="80"/>
        <v/>
      </c>
      <c r="BF140" s="238" t="str">
        <f t="shared" ca="1" si="81"/>
        <v/>
      </c>
      <c r="BG140" s="239" t="str">
        <f t="shared" ca="1" si="97"/>
        <v/>
      </c>
      <c r="BI140" s="28" t="str">
        <f t="shared" ca="1" si="98"/>
        <v/>
      </c>
    </row>
    <row r="141" spans="1:61" s="228" customFormat="1" ht="14.25" customHeight="1" x14ac:dyDescent="0.25">
      <c r="A141" s="75" t="str">
        <f t="shared" ca="1" si="82"/>
        <v/>
      </c>
      <c r="B141" s="240"/>
      <c r="C141" s="240" t="s">
        <v>65</v>
      </c>
      <c r="D141" s="240"/>
      <c r="E141" s="240"/>
      <c r="F141" s="240"/>
      <c r="G141" s="240"/>
      <c r="H141" s="240"/>
      <c r="I141" s="240"/>
      <c r="J141" s="240"/>
      <c r="L141" s="241" t="s">
        <v>77</v>
      </c>
      <c r="M141" s="192">
        <f t="shared" si="77"/>
        <v>0</v>
      </c>
      <c r="N141" s="242">
        <f>SUM(N142,N146)</f>
        <v>0</v>
      </c>
      <c r="O141" s="242">
        <f t="shared" ref="O141" si="101">SUM(O142,O146)</f>
        <v>0</v>
      </c>
      <c r="Y141" s="229"/>
      <c r="Z141" s="230"/>
      <c r="AB141" s="231"/>
      <c r="AC141" s="232"/>
      <c r="AD141" s="230">
        <f t="shared" si="76"/>
        <v>-1</v>
      </c>
      <c r="AE141" s="228">
        <f t="shared" si="76"/>
        <v>-1</v>
      </c>
      <c r="AF141" s="228">
        <f t="shared" si="76"/>
        <v>-1</v>
      </c>
      <c r="AG141" s="230"/>
      <c r="AJ141" s="230"/>
      <c r="AM141" s="229">
        <f t="shared" si="83"/>
        <v>1</v>
      </c>
      <c r="AN141" s="228">
        <f>IF($AM142&gt;$AM141, IFERROR(MATCH($AM141, $AM142:$AM$156, 0)-1, ROW($AN$156)-ROW()), "")</f>
        <v>5</v>
      </c>
      <c r="AO141" s="230" t="str">
        <f t="shared" ca="1" si="84"/>
        <v/>
      </c>
      <c r="AP141" s="228" t="str">
        <f t="shared" ca="1" si="85"/>
        <v/>
      </c>
      <c r="AQ141" s="233" t="str">
        <f t="shared" ca="1" si="86"/>
        <v/>
      </c>
      <c r="AR141" s="228" t="str">
        <f t="shared" ca="1" si="87"/>
        <v/>
      </c>
      <c r="AS141" s="80" t="str">
        <f t="shared" si="78"/>
        <v/>
      </c>
      <c r="AT141" s="30" t="str">
        <f t="shared" si="79"/>
        <v/>
      </c>
      <c r="AU141" s="82" t="str">
        <f t="shared" si="88"/>
        <v/>
      </c>
      <c r="AV141" s="30" t="str">
        <f t="shared" si="89"/>
        <v/>
      </c>
      <c r="AW141" s="233" t="str">
        <f t="shared" ca="1" si="90"/>
        <v/>
      </c>
      <c r="AX141" s="228" t="str">
        <f t="shared" ca="1" si="91"/>
        <v/>
      </c>
      <c r="AY141" s="233" t="str">
        <f t="shared" si="92"/>
        <v/>
      </c>
      <c r="AZ141" s="228" t="str">
        <f t="shared" si="93"/>
        <v/>
      </c>
      <c r="BA141" s="234" t="str">
        <f t="shared" si="94"/>
        <v/>
      </c>
      <c r="BB141" s="228" t="str">
        <f t="shared" si="95"/>
        <v/>
      </c>
      <c r="BC141" s="235"/>
      <c r="BD141" s="236" t="str">
        <f t="shared" ca="1" si="96"/>
        <v/>
      </c>
      <c r="BE141" s="237" t="str">
        <f t="shared" ca="1" si="80"/>
        <v/>
      </c>
      <c r="BF141" s="238" t="str">
        <f t="shared" ca="1" si="81"/>
        <v/>
      </c>
      <c r="BG141" s="239" t="str">
        <f t="shared" ca="1" si="97"/>
        <v/>
      </c>
      <c r="BI141" s="28" t="str">
        <f t="shared" ca="1" si="98"/>
        <v/>
      </c>
    </row>
    <row r="142" spans="1:61" s="228" customFormat="1" ht="14.25" customHeight="1" x14ac:dyDescent="0.25">
      <c r="A142" s="75" t="str">
        <f t="shared" ca="1" si="82"/>
        <v/>
      </c>
      <c r="B142" s="240"/>
      <c r="C142" s="240"/>
      <c r="D142" s="240" t="s">
        <v>66</v>
      </c>
      <c r="E142" s="240"/>
      <c r="F142" s="240"/>
      <c r="G142" s="240"/>
      <c r="H142" s="240"/>
      <c r="I142" s="240"/>
      <c r="J142" s="240"/>
      <c r="L142" s="241">
        <v>65</v>
      </c>
      <c r="M142" s="192">
        <f t="shared" si="77"/>
        <v>0</v>
      </c>
      <c r="N142" s="242">
        <f>SUM(N143:N145)</f>
        <v>0</v>
      </c>
      <c r="O142" s="242">
        <f t="shared" ref="O142" si="102">SUM(O143:O145)</f>
        <v>0</v>
      </c>
      <c r="Y142" s="229"/>
      <c r="Z142" s="230"/>
      <c r="AB142" s="231"/>
      <c r="AC142" s="232"/>
      <c r="AD142" s="230">
        <f t="shared" si="76"/>
        <v>-1</v>
      </c>
      <c r="AE142" s="228">
        <f t="shared" si="76"/>
        <v>-1</v>
      </c>
      <c r="AF142" s="228">
        <f t="shared" si="76"/>
        <v>-1</v>
      </c>
      <c r="AG142" s="230"/>
      <c r="AJ142" s="230"/>
      <c r="AM142" s="229">
        <f t="shared" si="83"/>
        <v>2</v>
      </c>
      <c r="AN142" s="228">
        <f>IF($AM143&gt;$AM142, IFERROR(MATCH($AM142, $AM143:$AM$156, 0)-1, ROW($AN$156)-ROW()), "")</f>
        <v>3</v>
      </c>
      <c r="AO142" s="230" t="str">
        <f t="shared" ca="1" si="84"/>
        <v/>
      </c>
      <c r="AP142" s="228" t="str">
        <f t="shared" ca="1" si="85"/>
        <v/>
      </c>
      <c r="AQ142" s="233" t="str">
        <f t="shared" ca="1" si="86"/>
        <v/>
      </c>
      <c r="AR142" s="228" t="str">
        <f t="shared" ca="1" si="87"/>
        <v/>
      </c>
      <c r="AS142" s="80" t="str">
        <f t="shared" si="78"/>
        <v/>
      </c>
      <c r="AT142" s="30" t="str">
        <f t="shared" si="79"/>
        <v/>
      </c>
      <c r="AU142" s="82" t="str">
        <f t="shared" si="88"/>
        <v/>
      </c>
      <c r="AV142" s="30" t="str">
        <f t="shared" si="89"/>
        <v/>
      </c>
      <c r="AW142" s="233" t="str">
        <f t="shared" ca="1" si="90"/>
        <v/>
      </c>
      <c r="AX142" s="228" t="str">
        <f t="shared" ca="1" si="91"/>
        <v/>
      </c>
      <c r="AY142" s="233" t="str">
        <f t="shared" si="92"/>
        <v/>
      </c>
      <c r="AZ142" s="228" t="str">
        <f t="shared" si="93"/>
        <v/>
      </c>
      <c r="BA142" s="234" t="str">
        <f t="shared" si="94"/>
        <v/>
      </c>
      <c r="BB142" s="228" t="str">
        <f t="shared" si="95"/>
        <v/>
      </c>
      <c r="BC142" s="235"/>
      <c r="BD142" s="236" t="str">
        <f t="shared" ca="1" si="96"/>
        <v/>
      </c>
      <c r="BE142" s="237" t="str">
        <f t="shared" ca="1" si="80"/>
        <v/>
      </c>
      <c r="BF142" s="238" t="str">
        <f t="shared" ca="1" si="81"/>
        <v/>
      </c>
      <c r="BG142" s="239" t="str">
        <f t="shared" ca="1" si="97"/>
        <v/>
      </c>
      <c r="BI142" s="28" t="str">
        <f t="shared" ca="1" si="98"/>
        <v/>
      </c>
    </row>
    <row r="143" spans="1:61" s="228" customFormat="1" ht="14.25" customHeight="1" x14ac:dyDescent="0.25">
      <c r="A143" s="75" t="str">
        <f t="shared" ca="1" si="82"/>
        <v/>
      </c>
      <c r="B143" s="240"/>
      <c r="C143" s="240"/>
      <c r="D143" s="240" t="s">
        <v>36</v>
      </c>
      <c r="E143" s="240" t="s">
        <v>67</v>
      </c>
      <c r="F143" s="240"/>
      <c r="G143" s="240"/>
      <c r="H143" s="240"/>
      <c r="I143" s="240"/>
      <c r="J143" s="240"/>
      <c r="L143" s="241">
        <v>650</v>
      </c>
      <c r="M143" s="192" t="str">
        <f t="shared" si="77"/>
        <v/>
      </c>
      <c r="N143" s="242"/>
      <c r="O143" s="242"/>
      <c r="Y143" s="229"/>
      <c r="Z143" s="230"/>
      <c r="AB143" s="231"/>
      <c r="AC143" s="232"/>
      <c r="AD143" s="230">
        <f t="shared" si="76"/>
        <v>-1</v>
      </c>
      <c r="AE143" s="228">
        <f t="shared" si="76"/>
        <v>-1</v>
      </c>
      <c r="AF143" s="228">
        <f t="shared" si="76"/>
        <v>-1</v>
      </c>
      <c r="AG143" s="230"/>
      <c r="AJ143" s="230"/>
      <c r="AM143" s="229">
        <f t="shared" si="83"/>
        <v>3</v>
      </c>
      <c r="AN143" s="228" t="str">
        <f>IF($AM144&gt;$AM143, IFERROR(MATCH($AM143, $AM144:$AM$156, 0)-1, ROW($AN$156)-ROW()), "")</f>
        <v/>
      </c>
      <c r="AO143" s="230" t="str">
        <f t="shared" ca="1" si="84"/>
        <v/>
      </c>
      <c r="AP143" s="228" t="str">
        <f t="shared" ca="1" si="85"/>
        <v/>
      </c>
      <c r="AQ143" s="233" t="str">
        <f t="shared" ca="1" si="86"/>
        <v/>
      </c>
      <c r="AR143" s="228" t="str">
        <f t="shared" ca="1" si="87"/>
        <v/>
      </c>
      <c r="AS143" s="80" t="str">
        <f t="shared" si="78"/>
        <v/>
      </c>
      <c r="AT143" s="30" t="str">
        <f t="shared" si="79"/>
        <v/>
      </c>
      <c r="AU143" s="82" t="str">
        <f t="shared" si="88"/>
        <v/>
      </c>
      <c r="AV143" s="30" t="str">
        <f t="shared" si="89"/>
        <v/>
      </c>
      <c r="AW143" s="233" t="str">
        <f t="shared" ca="1" si="90"/>
        <v/>
      </c>
      <c r="AX143" s="228" t="str">
        <f t="shared" ca="1" si="91"/>
        <v/>
      </c>
      <c r="AY143" s="233" t="str">
        <f t="shared" si="92"/>
        <v/>
      </c>
      <c r="AZ143" s="228" t="str">
        <f t="shared" si="93"/>
        <v/>
      </c>
      <c r="BA143" s="234" t="str">
        <f t="shared" si="94"/>
        <v/>
      </c>
      <c r="BB143" s="228" t="str">
        <f t="shared" si="95"/>
        <v/>
      </c>
      <c r="BC143" s="235"/>
      <c r="BD143" s="236" t="str">
        <f t="shared" ca="1" si="96"/>
        <v/>
      </c>
      <c r="BE143" s="237" t="str">
        <f t="shared" ca="1" si="80"/>
        <v/>
      </c>
      <c r="BF143" s="238" t="str">
        <f t="shared" ca="1" si="81"/>
        <v/>
      </c>
      <c r="BG143" s="239" t="str">
        <f t="shared" ca="1" si="97"/>
        <v/>
      </c>
      <c r="BI143" s="28" t="str">
        <f t="shared" ca="1" si="98"/>
        <v/>
      </c>
    </row>
    <row r="144" spans="1:61" s="228" customFormat="1" ht="28.5" customHeight="1" x14ac:dyDescent="0.25">
      <c r="A144" s="75" t="str">
        <f t="shared" ca="1" si="82"/>
        <v/>
      </c>
      <c r="B144" s="240"/>
      <c r="C144" s="240"/>
      <c r="D144" s="240" t="s">
        <v>36</v>
      </c>
      <c r="E144" s="282" t="s">
        <v>68</v>
      </c>
      <c r="F144" s="282"/>
      <c r="G144" s="282"/>
      <c r="H144" s="282"/>
      <c r="I144" s="282"/>
      <c r="J144" s="282"/>
      <c r="K144" s="282"/>
      <c r="L144" s="241">
        <v>651</v>
      </c>
      <c r="M144" s="192" t="str">
        <f t="shared" si="77"/>
        <v/>
      </c>
      <c r="N144" s="242"/>
      <c r="O144" s="242"/>
      <c r="Y144" s="229"/>
      <c r="Z144" s="230">
        <v>1</v>
      </c>
      <c r="AB144" s="231"/>
      <c r="AC144" s="232"/>
      <c r="AD144" s="230">
        <f t="shared" si="76"/>
        <v>-1</v>
      </c>
      <c r="AE144" s="228">
        <f t="shared" si="76"/>
        <v>-1</v>
      </c>
      <c r="AF144" s="228">
        <f t="shared" si="76"/>
        <v>-1</v>
      </c>
      <c r="AG144" s="230"/>
      <c r="AJ144" s="230"/>
      <c r="AM144" s="229">
        <f t="shared" si="83"/>
        <v>3</v>
      </c>
      <c r="AN144" s="228" t="str">
        <f>IF($AM145&gt;$AM144, IFERROR(MATCH($AM144, $AM145:$AM$156, 0)-1, ROW($AN$156)-ROW()), "")</f>
        <v/>
      </c>
      <c r="AO144" s="230" t="str">
        <f t="shared" ca="1" si="84"/>
        <v/>
      </c>
      <c r="AP144" s="228" t="str">
        <f t="shared" ca="1" si="85"/>
        <v/>
      </c>
      <c r="AQ144" s="233" t="str">
        <f t="shared" ca="1" si="86"/>
        <v/>
      </c>
      <c r="AR144" s="228" t="str">
        <f t="shared" ca="1" si="87"/>
        <v/>
      </c>
      <c r="AS144" s="80" t="str">
        <f t="shared" si="78"/>
        <v/>
      </c>
      <c r="AT144" s="30" t="str">
        <f t="shared" si="79"/>
        <v/>
      </c>
      <c r="AU144" s="82" t="str">
        <f t="shared" si="88"/>
        <v/>
      </c>
      <c r="AV144" s="30" t="str">
        <f t="shared" si="89"/>
        <v/>
      </c>
      <c r="AW144" s="233" t="str">
        <f t="shared" ca="1" si="90"/>
        <v/>
      </c>
      <c r="AX144" s="228" t="str">
        <f t="shared" ca="1" si="91"/>
        <v/>
      </c>
      <c r="AY144" s="233" t="str">
        <f t="shared" si="92"/>
        <v/>
      </c>
      <c r="AZ144" s="228" t="str">
        <f t="shared" si="93"/>
        <v/>
      </c>
      <c r="BA144" s="234" t="str">
        <f t="shared" si="94"/>
        <v/>
      </c>
      <c r="BB144" s="228" t="str">
        <f t="shared" si="95"/>
        <v/>
      </c>
      <c r="BC144" s="235"/>
      <c r="BD144" s="236" t="str">
        <f t="shared" ca="1" si="96"/>
        <v/>
      </c>
      <c r="BE144" s="237" t="str">
        <f t="shared" ca="1" si="80"/>
        <v/>
      </c>
      <c r="BF144" s="238" t="str">
        <f t="shared" ca="1" si="81"/>
        <v/>
      </c>
      <c r="BG144" s="239" t="str">
        <f t="shared" ca="1" si="97"/>
        <v/>
      </c>
      <c r="BI144" s="28" t="str">
        <f t="shared" ca="1" si="98"/>
        <v/>
      </c>
    </row>
    <row r="145" spans="1:61" s="228" customFormat="1" ht="14.25" customHeight="1" x14ac:dyDescent="0.25">
      <c r="A145" s="75" t="str">
        <f t="shared" ca="1" si="82"/>
        <v/>
      </c>
      <c r="B145" s="240"/>
      <c r="C145" s="240"/>
      <c r="D145" s="240" t="s">
        <v>36</v>
      </c>
      <c r="E145" s="240" t="s">
        <v>69</v>
      </c>
      <c r="F145" s="240"/>
      <c r="G145" s="240"/>
      <c r="H145" s="240"/>
      <c r="I145" s="240"/>
      <c r="J145" s="240"/>
      <c r="L145" s="241" t="s">
        <v>78</v>
      </c>
      <c r="M145" s="192" t="str">
        <f t="shared" si="77"/>
        <v/>
      </c>
      <c r="N145" s="242"/>
      <c r="O145" s="242"/>
      <c r="Y145" s="229"/>
      <c r="Z145" s="230"/>
      <c r="AB145" s="231"/>
      <c r="AC145" s="232"/>
      <c r="AD145" s="230">
        <f t="shared" si="76"/>
        <v>-1</v>
      </c>
      <c r="AE145" s="228">
        <f t="shared" si="76"/>
        <v>-1</v>
      </c>
      <c r="AF145" s="228">
        <f t="shared" si="76"/>
        <v>-1</v>
      </c>
      <c r="AG145" s="230"/>
      <c r="AJ145" s="230"/>
      <c r="AM145" s="229">
        <f t="shared" si="83"/>
        <v>3</v>
      </c>
      <c r="AN145" s="228" t="str">
        <f>IF($AM146&gt;$AM145, IFERROR(MATCH($AM145, $AM146:$AM$156, 0)-1, ROW($AN$156)-ROW()), "")</f>
        <v/>
      </c>
      <c r="AO145" s="230" t="str">
        <f t="shared" ca="1" si="84"/>
        <v/>
      </c>
      <c r="AP145" s="228" t="str">
        <f t="shared" ca="1" si="85"/>
        <v/>
      </c>
      <c r="AQ145" s="233" t="str">
        <f t="shared" ca="1" si="86"/>
        <v/>
      </c>
      <c r="AR145" s="228" t="str">
        <f t="shared" ca="1" si="87"/>
        <v/>
      </c>
      <c r="AS145" s="80" t="str">
        <f t="shared" si="78"/>
        <v/>
      </c>
      <c r="AT145" s="30" t="str">
        <f t="shared" si="79"/>
        <v/>
      </c>
      <c r="AU145" s="82" t="str">
        <f t="shared" si="88"/>
        <v/>
      </c>
      <c r="AV145" s="30" t="str">
        <f t="shared" si="89"/>
        <v/>
      </c>
      <c r="AW145" s="233" t="str">
        <f t="shared" ca="1" si="90"/>
        <v/>
      </c>
      <c r="AX145" s="228" t="str">
        <f t="shared" ca="1" si="91"/>
        <v/>
      </c>
      <c r="AY145" s="233" t="str">
        <f t="shared" si="92"/>
        <v/>
      </c>
      <c r="AZ145" s="228" t="str">
        <f t="shared" si="93"/>
        <v/>
      </c>
      <c r="BA145" s="234" t="str">
        <f t="shared" si="94"/>
        <v/>
      </c>
      <c r="BB145" s="228" t="str">
        <f t="shared" si="95"/>
        <v/>
      </c>
      <c r="BC145" s="235"/>
      <c r="BD145" s="236" t="str">
        <f t="shared" ca="1" si="96"/>
        <v/>
      </c>
      <c r="BE145" s="237" t="str">
        <f t="shared" ca="1" si="80"/>
        <v/>
      </c>
      <c r="BF145" s="238" t="str">
        <f t="shared" ca="1" si="81"/>
        <v/>
      </c>
      <c r="BG145" s="239" t="str">
        <f t="shared" ca="1" si="97"/>
        <v/>
      </c>
      <c r="BI145" s="28" t="str">
        <f t="shared" ca="1" si="98"/>
        <v/>
      </c>
    </row>
    <row r="146" spans="1:61" s="228" customFormat="1" ht="14.25" customHeight="1" x14ac:dyDescent="0.25">
      <c r="A146" s="75" t="str">
        <f t="shared" ca="1" si="82"/>
        <v/>
      </c>
      <c r="B146" s="240"/>
      <c r="C146" s="240"/>
      <c r="D146" s="240" t="s">
        <v>70</v>
      </c>
      <c r="E146" s="240"/>
      <c r="F146" s="240"/>
      <c r="G146" s="240"/>
      <c r="H146" s="240"/>
      <c r="I146" s="240"/>
      <c r="J146" s="240"/>
      <c r="L146" s="241" t="s">
        <v>79</v>
      </c>
      <c r="M146" s="192" t="str">
        <f t="shared" si="77"/>
        <v/>
      </c>
      <c r="N146" s="242"/>
      <c r="O146" s="242"/>
      <c r="Y146" s="229"/>
      <c r="Z146" s="230"/>
      <c r="AB146" s="231"/>
      <c r="AC146" s="232"/>
      <c r="AD146" s="230">
        <f t="shared" si="76"/>
        <v>-1</v>
      </c>
      <c r="AE146" s="228">
        <f t="shared" si="76"/>
        <v>-1</v>
      </c>
      <c r="AF146" s="228">
        <f t="shared" si="76"/>
        <v>-1</v>
      </c>
      <c r="AG146" s="230"/>
      <c r="AJ146" s="230"/>
      <c r="AM146" s="229">
        <f t="shared" si="83"/>
        <v>2</v>
      </c>
      <c r="AN146" s="228" t="str">
        <f>IF($AM147&gt;$AM146, IFERROR(MATCH($AM146, $AM147:$AM$156, 0)-1, ROW($AN$156)-ROW()), "")</f>
        <v/>
      </c>
      <c r="AO146" s="230" t="str">
        <f t="shared" ca="1" si="84"/>
        <v/>
      </c>
      <c r="AP146" s="228" t="str">
        <f t="shared" ca="1" si="85"/>
        <v/>
      </c>
      <c r="AQ146" s="233" t="str">
        <f t="shared" ca="1" si="86"/>
        <v/>
      </c>
      <c r="AR146" s="228" t="str">
        <f t="shared" ca="1" si="87"/>
        <v/>
      </c>
      <c r="AS146" s="80" t="str">
        <f t="shared" si="78"/>
        <v/>
      </c>
      <c r="AT146" s="30" t="str">
        <f t="shared" si="79"/>
        <v/>
      </c>
      <c r="AU146" s="82" t="str">
        <f t="shared" si="88"/>
        <v/>
      </c>
      <c r="AV146" s="30" t="str">
        <f t="shared" si="89"/>
        <v/>
      </c>
      <c r="AW146" s="233" t="str">
        <f t="shared" ca="1" si="90"/>
        <v/>
      </c>
      <c r="AX146" s="228" t="str">
        <f t="shared" ca="1" si="91"/>
        <v/>
      </c>
      <c r="AY146" s="233" t="str">
        <f t="shared" si="92"/>
        <v/>
      </c>
      <c r="AZ146" s="228" t="str">
        <f t="shared" si="93"/>
        <v/>
      </c>
      <c r="BA146" s="234" t="str">
        <f t="shared" si="94"/>
        <v/>
      </c>
      <c r="BB146" s="228" t="str">
        <f t="shared" si="95"/>
        <v/>
      </c>
      <c r="BC146" s="235"/>
      <c r="BD146" s="236" t="str">
        <f t="shared" ca="1" si="96"/>
        <v/>
      </c>
      <c r="BE146" s="237" t="str">
        <f t="shared" ca="1" si="80"/>
        <v/>
      </c>
      <c r="BF146" s="238" t="str">
        <f t="shared" ca="1" si="81"/>
        <v/>
      </c>
      <c r="BG146" s="239" t="str">
        <f t="shared" ca="1" si="97"/>
        <v/>
      </c>
      <c r="BI146" s="28" t="str">
        <f t="shared" ca="1" si="98"/>
        <v/>
      </c>
    </row>
    <row r="147" spans="1:61" s="228" customFormat="1" ht="14.25" customHeight="1" x14ac:dyDescent="0.25">
      <c r="A147" s="75" t="str">
        <f t="shared" ca="1" si="82"/>
        <v/>
      </c>
      <c r="B147" s="240"/>
      <c r="C147" s="240" t="str">
        <f>"Winst (Verlies)"&amp;IF(Sjabloon_subsidiesoort="Werking", " van het boekjaar", "")&amp;" vóór belastingen (+)/(-)"</f>
        <v>Winst (Verlies) van het boekjaar vóór belastingen (+)/(-)</v>
      </c>
      <c r="D147" s="240"/>
      <c r="E147" s="240"/>
      <c r="F147" s="240"/>
      <c r="G147" s="240"/>
      <c r="H147" s="240"/>
      <c r="I147" s="240"/>
      <c r="J147" s="240"/>
      <c r="L147" s="241" t="s">
        <v>640</v>
      </c>
      <c r="M147" s="192">
        <f t="shared" si="77"/>
        <v>0</v>
      </c>
      <c r="N147" s="242">
        <f>N134+N135-N141</f>
        <v>0</v>
      </c>
      <c r="O147" s="242">
        <f t="shared" ref="O147" si="103">O134+O135-O141</f>
        <v>0</v>
      </c>
      <c r="Y147" s="229"/>
      <c r="Z147" s="230">
        <v>1</v>
      </c>
      <c r="AB147" s="231">
        <f>N134+N135-N141</f>
        <v>0</v>
      </c>
      <c r="AC147" s="232">
        <f>O134+O135-O141</f>
        <v>0</v>
      </c>
      <c r="AD147" s="230">
        <f t="shared" si="76"/>
        <v>-1</v>
      </c>
      <c r="AE147" s="228">
        <f t="shared" si="76"/>
        <v>-1</v>
      </c>
      <c r="AF147" s="228">
        <f t="shared" si="76"/>
        <v>-1</v>
      </c>
      <c r="AG147" s="230"/>
      <c r="AJ147" s="230"/>
      <c r="AM147" s="229">
        <f t="shared" si="83"/>
        <v>1</v>
      </c>
      <c r="AN147" s="228">
        <f>IF($AM148&gt;$AM147, IFERROR(MATCH($AM147, $AM148:$AM$156, 0)-1, ROW($AN$156)-ROW()), "")</f>
        <v>5</v>
      </c>
      <c r="AO147" s="230" t="str">
        <f t="shared" ca="1" si="84"/>
        <v/>
      </c>
      <c r="AP147" s="228" t="str">
        <f t="shared" ca="1" si="85"/>
        <v/>
      </c>
      <c r="AQ147" s="233" t="str">
        <f t="shared" ca="1" si="86"/>
        <v/>
      </c>
      <c r="AR147" s="228" t="str">
        <f t="shared" ca="1" si="87"/>
        <v/>
      </c>
      <c r="AS147" s="80" t="str">
        <f t="shared" si="78"/>
        <v/>
      </c>
      <c r="AT147" s="30" t="str">
        <f t="shared" si="79"/>
        <v/>
      </c>
      <c r="AU147" s="82" t="str">
        <f t="shared" si="88"/>
        <v/>
      </c>
      <c r="AV147" s="30" t="str">
        <f t="shared" si="89"/>
        <v/>
      </c>
      <c r="AW147" s="233" t="str">
        <f t="shared" ca="1" si="90"/>
        <v/>
      </c>
      <c r="AX147" s="228" t="str">
        <f t="shared" ca="1" si="91"/>
        <v/>
      </c>
      <c r="AY147" s="233" t="str">
        <f t="shared" si="92"/>
        <v/>
      </c>
      <c r="AZ147" s="228" t="str">
        <f t="shared" si="93"/>
        <v/>
      </c>
      <c r="BA147" s="234" t="str">
        <f t="shared" si="94"/>
        <v/>
      </c>
      <c r="BB147" s="228" t="str">
        <f t="shared" si="95"/>
        <v/>
      </c>
      <c r="BC147" s="235"/>
      <c r="BD147" s="236" t="str">
        <f t="shared" ca="1" si="96"/>
        <v/>
      </c>
      <c r="BE147" s="237" t="str">
        <f t="shared" ca="1" si="80"/>
        <v/>
      </c>
      <c r="BF147" s="238" t="str">
        <f t="shared" ca="1" si="81"/>
        <v/>
      </c>
      <c r="BG147" s="239" t="str">
        <f t="shared" ca="1" si="97"/>
        <v/>
      </c>
      <c r="BI147" s="28" t="str">
        <f t="shared" ca="1" si="98"/>
        <v/>
      </c>
    </row>
    <row r="148" spans="1:61" s="228" customFormat="1" ht="14.25" customHeight="1" x14ac:dyDescent="0.25">
      <c r="A148" s="75" t="str">
        <f t="shared" ca="1" si="82"/>
        <v/>
      </c>
      <c r="B148" s="240"/>
      <c r="C148" s="240"/>
      <c r="D148" s="240" t="s">
        <v>145</v>
      </c>
      <c r="E148" s="240"/>
      <c r="F148" s="240"/>
      <c r="G148" s="240"/>
      <c r="H148" s="240"/>
      <c r="I148" s="240"/>
      <c r="J148" s="240"/>
      <c r="L148" s="241">
        <v>780</v>
      </c>
      <c r="M148" s="192" t="str">
        <f t="shared" si="77"/>
        <v/>
      </c>
      <c r="N148" s="242"/>
      <c r="O148" s="242"/>
      <c r="Y148" s="229"/>
      <c r="Z148" s="230"/>
      <c r="AB148" s="231"/>
      <c r="AC148" s="232"/>
      <c r="AD148" s="230">
        <f t="shared" si="76"/>
        <v>-1</v>
      </c>
      <c r="AE148" s="228">
        <f t="shared" si="76"/>
        <v>-1</v>
      </c>
      <c r="AF148" s="228">
        <f t="shared" si="76"/>
        <v>-1</v>
      </c>
      <c r="AG148" s="230"/>
      <c r="AJ148" s="230"/>
      <c r="AM148" s="229">
        <f t="shared" si="83"/>
        <v>2</v>
      </c>
      <c r="AN148" s="228" t="str">
        <f>IF($AM149&gt;$AM148, IFERROR(MATCH($AM148, $AM149:$AM$156, 0)-1, ROW($AN$156)-ROW()), "")</f>
        <v/>
      </c>
      <c r="AO148" s="230" t="str">
        <f t="shared" ca="1" si="84"/>
        <v/>
      </c>
      <c r="AP148" s="228" t="str">
        <f t="shared" ca="1" si="85"/>
        <v/>
      </c>
      <c r="AQ148" s="233" t="str">
        <f t="shared" ca="1" si="86"/>
        <v/>
      </c>
      <c r="AR148" s="228" t="str">
        <f t="shared" ca="1" si="87"/>
        <v/>
      </c>
      <c r="AS148" s="80" t="str">
        <f t="shared" si="78"/>
        <v/>
      </c>
      <c r="AT148" s="30" t="str">
        <f t="shared" si="79"/>
        <v/>
      </c>
      <c r="AU148" s="82" t="str">
        <f t="shared" si="88"/>
        <v/>
      </c>
      <c r="AV148" s="30" t="str">
        <f t="shared" si="89"/>
        <v/>
      </c>
      <c r="AW148" s="233" t="str">
        <f t="shared" ca="1" si="90"/>
        <v/>
      </c>
      <c r="AX148" s="228" t="str">
        <f t="shared" ca="1" si="91"/>
        <v/>
      </c>
      <c r="AY148" s="233" t="str">
        <f t="shared" si="92"/>
        <v/>
      </c>
      <c r="AZ148" s="228" t="str">
        <f t="shared" si="93"/>
        <v/>
      </c>
      <c r="BA148" s="234" t="str">
        <f t="shared" si="94"/>
        <v/>
      </c>
      <c r="BB148" s="228" t="str">
        <f t="shared" si="95"/>
        <v/>
      </c>
      <c r="BC148" s="235"/>
      <c r="BD148" s="236" t="str">
        <f t="shared" ca="1" si="96"/>
        <v/>
      </c>
      <c r="BE148" s="237" t="str">
        <f t="shared" ca="1" si="80"/>
        <v/>
      </c>
      <c r="BF148" s="238" t="str">
        <f t="shared" ca="1" si="81"/>
        <v/>
      </c>
      <c r="BG148" s="239" t="str">
        <f t="shared" ca="1" si="97"/>
        <v/>
      </c>
      <c r="BI148" s="28" t="str">
        <f t="shared" ca="1" si="98"/>
        <v/>
      </c>
    </row>
    <row r="149" spans="1:61" s="228" customFormat="1" ht="14.25" customHeight="1" x14ac:dyDescent="0.25">
      <c r="A149" s="75" t="str">
        <f t="shared" ca="1" si="82"/>
        <v/>
      </c>
      <c r="B149" s="240"/>
      <c r="C149" s="240"/>
      <c r="D149" s="240" t="s">
        <v>146</v>
      </c>
      <c r="E149" s="240"/>
      <c r="F149" s="240"/>
      <c r="G149" s="240"/>
      <c r="H149" s="240"/>
      <c r="I149" s="240"/>
      <c r="J149" s="240"/>
      <c r="L149" s="241">
        <v>680</v>
      </c>
      <c r="M149" s="192" t="str">
        <f t="shared" si="77"/>
        <v/>
      </c>
      <c r="N149" s="242"/>
      <c r="O149" s="242"/>
      <c r="Y149" s="229"/>
      <c r="Z149" s="230"/>
      <c r="AB149" s="231"/>
      <c r="AC149" s="232"/>
      <c r="AD149" s="230">
        <f t="shared" si="76"/>
        <v>-1</v>
      </c>
      <c r="AE149" s="228">
        <f t="shared" si="76"/>
        <v>-1</v>
      </c>
      <c r="AF149" s="228">
        <f t="shared" si="76"/>
        <v>-1</v>
      </c>
      <c r="AG149" s="230"/>
      <c r="AJ149" s="230"/>
      <c r="AM149" s="229">
        <f t="shared" si="83"/>
        <v>2</v>
      </c>
      <c r="AN149" s="228" t="str">
        <f>IF($AM150&gt;$AM149, IFERROR(MATCH($AM149, $AM150:$AM$156, 0)-1, ROW($AN$156)-ROW()), "")</f>
        <v/>
      </c>
      <c r="AO149" s="230" t="str">
        <f t="shared" ca="1" si="84"/>
        <v/>
      </c>
      <c r="AP149" s="228" t="str">
        <f t="shared" ca="1" si="85"/>
        <v/>
      </c>
      <c r="AQ149" s="233" t="str">
        <f t="shared" ca="1" si="86"/>
        <v/>
      </c>
      <c r="AR149" s="228" t="str">
        <f t="shared" ca="1" si="87"/>
        <v/>
      </c>
      <c r="AS149" s="80" t="str">
        <f t="shared" si="78"/>
        <v/>
      </c>
      <c r="AT149" s="30" t="str">
        <f t="shared" si="79"/>
        <v/>
      </c>
      <c r="AU149" s="82" t="str">
        <f t="shared" si="88"/>
        <v/>
      </c>
      <c r="AV149" s="30" t="str">
        <f t="shared" si="89"/>
        <v/>
      </c>
      <c r="AW149" s="233" t="str">
        <f t="shared" ca="1" si="90"/>
        <v/>
      </c>
      <c r="AX149" s="228" t="str">
        <f t="shared" ca="1" si="91"/>
        <v/>
      </c>
      <c r="AY149" s="233" t="str">
        <f t="shared" si="92"/>
        <v/>
      </c>
      <c r="AZ149" s="228" t="str">
        <f t="shared" si="93"/>
        <v/>
      </c>
      <c r="BA149" s="234" t="str">
        <f t="shared" si="94"/>
        <v/>
      </c>
      <c r="BB149" s="228" t="str">
        <f t="shared" si="95"/>
        <v/>
      </c>
      <c r="BC149" s="235"/>
      <c r="BD149" s="236" t="str">
        <f t="shared" ca="1" si="96"/>
        <v/>
      </c>
      <c r="BE149" s="237" t="str">
        <f t="shared" ca="1" si="80"/>
        <v/>
      </c>
      <c r="BF149" s="238" t="str">
        <f t="shared" ca="1" si="81"/>
        <v/>
      </c>
      <c r="BG149" s="239" t="str">
        <f t="shared" ca="1" si="97"/>
        <v/>
      </c>
      <c r="BI149" s="28" t="str">
        <f t="shared" ca="1" si="98"/>
        <v/>
      </c>
    </row>
    <row r="150" spans="1:61" s="228" customFormat="1" ht="14.25" customHeight="1" x14ac:dyDescent="0.25">
      <c r="A150" s="75" t="str">
        <f t="shared" ca="1" si="82"/>
        <v/>
      </c>
      <c r="B150" s="240"/>
      <c r="C150" s="240"/>
      <c r="D150" s="240" t="s">
        <v>147</v>
      </c>
      <c r="E150" s="240"/>
      <c r="F150" s="240"/>
      <c r="G150" s="240"/>
      <c r="H150" s="240"/>
      <c r="I150" s="240"/>
      <c r="J150" s="240"/>
      <c r="L150" s="241" t="s">
        <v>154</v>
      </c>
      <c r="M150" s="192">
        <f t="shared" si="77"/>
        <v>0</v>
      </c>
      <c r="N150" s="242">
        <f>N151-N152</f>
        <v>0</v>
      </c>
      <c r="O150" s="242">
        <f t="shared" ref="O150" si="104">O151-O152</f>
        <v>0</v>
      </c>
      <c r="Y150" s="229"/>
      <c r="Z150" s="230">
        <v>1</v>
      </c>
      <c r="AB150" s="231">
        <f>N151-N152</f>
        <v>0</v>
      </c>
      <c r="AC150" s="232">
        <f>O151-O152</f>
        <v>0</v>
      </c>
      <c r="AD150" s="230">
        <f t="shared" si="76"/>
        <v>-1</v>
      </c>
      <c r="AE150" s="228">
        <f t="shared" si="76"/>
        <v>-1</v>
      </c>
      <c r="AF150" s="228">
        <f t="shared" si="76"/>
        <v>-1</v>
      </c>
      <c r="AG150" s="230"/>
      <c r="AJ150" s="230"/>
      <c r="AM150" s="229">
        <f t="shared" si="83"/>
        <v>2</v>
      </c>
      <c r="AN150" s="228">
        <f>IF($AM151&gt;$AM150, IFERROR(MATCH($AM150, $AM151:$AM$156, 0)-1, ROW($AN$156)-ROW()), "")</f>
        <v>3</v>
      </c>
      <c r="AO150" s="230" t="str">
        <f t="shared" ca="1" si="84"/>
        <v/>
      </c>
      <c r="AP150" s="228" t="str">
        <f t="shared" ca="1" si="85"/>
        <v/>
      </c>
      <c r="AQ150" s="233" t="str">
        <f t="shared" ca="1" si="86"/>
        <v/>
      </c>
      <c r="AR150" s="228" t="str">
        <f t="shared" ca="1" si="87"/>
        <v/>
      </c>
      <c r="AS150" s="80" t="str">
        <f t="shared" si="78"/>
        <v/>
      </c>
      <c r="AT150" s="30" t="str">
        <f t="shared" si="79"/>
        <v/>
      </c>
      <c r="AU150" s="82" t="str">
        <f t="shared" si="88"/>
        <v/>
      </c>
      <c r="AV150" s="30" t="str">
        <f t="shared" si="89"/>
        <v/>
      </c>
      <c r="AW150" s="233" t="str">
        <f t="shared" ca="1" si="90"/>
        <v/>
      </c>
      <c r="AX150" s="228" t="str">
        <f t="shared" ca="1" si="91"/>
        <v/>
      </c>
      <c r="AY150" s="233" t="str">
        <f t="shared" si="92"/>
        <v/>
      </c>
      <c r="AZ150" s="228" t="str">
        <f t="shared" si="93"/>
        <v/>
      </c>
      <c r="BA150" s="234" t="str">
        <f t="shared" si="94"/>
        <v/>
      </c>
      <c r="BB150" s="228" t="str">
        <f t="shared" si="95"/>
        <v/>
      </c>
      <c r="BC150" s="235"/>
      <c r="BD150" s="236" t="str">
        <f t="shared" ca="1" si="96"/>
        <v/>
      </c>
      <c r="BE150" s="237" t="str">
        <f t="shared" ca="1" si="80"/>
        <v/>
      </c>
      <c r="BF150" s="238" t="str">
        <f t="shared" ca="1" si="81"/>
        <v/>
      </c>
      <c r="BG150" s="239" t="str">
        <f t="shared" ca="1" si="97"/>
        <v/>
      </c>
      <c r="BI150" s="28" t="str">
        <f t="shared" ca="1" si="98"/>
        <v/>
      </c>
    </row>
    <row r="151" spans="1:61" s="228" customFormat="1" ht="14.25" customHeight="1" x14ac:dyDescent="0.25">
      <c r="A151" s="75" t="str">
        <f t="shared" ca="1" si="82"/>
        <v/>
      </c>
      <c r="B151" s="240"/>
      <c r="C151" s="240" t="s">
        <v>36</v>
      </c>
      <c r="D151" s="240"/>
      <c r="E151" s="240" t="s">
        <v>148</v>
      </c>
      <c r="F151" s="240"/>
      <c r="G151" s="240"/>
      <c r="H151" s="240"/>
      <c r="I151" s="240"/>
      <c r="J151" s="240"/>
      <c r="L151" s="241" t="s">
        <v>155</v>
      </c>
      <c r="M151" s="192" t="str">
        <f t="shared" si="77"/>
        <v/>
      </c>
      <c r="N151" s="242"/>
      <c r="O151" s="242"/>
      <c r="Y151" s="229"/>
      <c r="Z151" s="230"/>
      <c r="AB151" s="231"/>
      <c r="AC151" s="232"/>
      <c r="AD151" s="230">
        <f t="shared" si="76"/>
        <v>-1</v>
      </c>
      <c r="AE151" s="228">
        <f t="shared" si="76"/>
        <v>-1</v>
      </c>
      <c r="AF151" s="228">
        <f t="shared" si="76"/>
        <v>-1</v>
      </c>
      <c r="AG151" s="230"/>
      <c r="AJ151" s="230"/>
      <c r="AM151" s="229">
        <f t="shared" si="83"/>
        <v>3</v>
      </c>
      <c r="AN151" s="228" t="str">
        <f>IF($AM152&gt;$AM151, IFERROR(MATCH($AM151, $AM152:$AM$156, 0)-1, ROW($AN$156)-ROW()), "")</f>
        <v/>
      </c>
      <c r="AO151" s="230" t="str">
        <f t="shared" ca="1" si="84"/>
        <v/>
      </c>
      <c r="AP151" s="228" t="str">
        <f t="shared" ca="1" si="85"/>
        <v/>
      </c>
      <c r="AQ151" s="233" t="str">
        <f t="shared" ca="1" si="86"/>
        <v/>
      </c>
      <c r="AR151" s="228" t="str">
        <f t="shared" ca="1" si="87"/>
        <v/>
      </c>
      <c r="AS151" s="80" t="str">
        <f t="shared" si="78"/>
        <v/>
      </c>
      <c r="AT151" s="30" t="str">
        <f t="shared" si="79"/>
        <v/>
      </c>
      <c r="AU151" s="82" t="str">
        <f t="shared" si="88"/>
        <v/>
      </c>
      <c r="AV151" s="30" t="str">
        <f t="shared" si="89"/>
        <v/>
      </c>
      <c r="AW151" s="233" t="str">
        <f t="shared" ca="1" si="90"/>
        <v/>
      </c>
      <c r="AX151" s="228" t="str">
        <f t="shared" ca="1" si="91"/>
        <v/>
      </c>
      <c r="AY151" s="233" t="str">
        <f t="shared" si="92"/>
        <v/>
      </c>
      <c r="AZ151" s="228" t="str">
        <f t="shared" si="93"/>
        <v/>
      </c>
      <c r="BA151" s="234" t="str">
        <f t="shared" si="94"/>
        <v/>
      </c>
      <c r="BB151" s="228" t="str">
        <f t="shared" si="95"/>
        <v/>
      </c>
      <c r="BC151" s="235"/>
      <c r="BD151" s="236" t="str">
        <f t="shared" ca="1" si="96"/>
        <v/>
      </c>
      <c r="BE151" s="237" t="str">
        <f t="shared" ca="1" si="80"/>
        <v/>
      </c>
      <c r="BF151" s="238" t="str">
        <f t="shared" ca="1" si="81"/>
        <v/>
      </c>
      <c r="BG151" s="239" t="str">
        <f t="shared" ca="1" si="97"/>
        <v/>
      </c>
      <c r="BI151" s="28" t="str">
        <f t="shared" ca="1" si="98"/>
        <v/>
      </c>
    </row>
    <row r="152" spans="1:61" s="228" customFormat="1" ht="14.25" customHeight="1" x14ac:dyDescent="0.25">
      <c r="A152" s="75" t="str">
        <f t="shared" ca="1" si="82"/>
        <v/>
      </c>
      <c r="B152" s="240"/>
      <c r="C152" s="240" t="s">
        <v>36</v>
      </c>
      <c r="D152" s="240"/>
      <c r="E152" s="240" t="s">
        <v>149</v>
      </c>
      <c r="F152" s="240"/>
      <c r="G152" s="240"/>
      <c r="H152" s="240"/>
      <c r="I152" s="240"/>
      <c r="J152" s="240"/>
      <c r="L152" s="241" t="s">
        <v>156</v>
      </c>
      <c r="M152" s="192" t="str">
        <f t="shared" si="77"/>
        <v/>
      </c>
      <c r="N152" s="242"/>
      <c r="O152" s="242"/>
      <c r="Y152" s="229"/>
      <c r="Z152" s="230"/>
      <c r="AB152" s="231"/>
      <c r="AC152" s="232"/>
      <c r="AD152" s="230">
        <f t="shared" si="76"/>
        <v>-1</v>
      </c>
      <c r="AE152" s="228">
        <f t="shared" si="76"/>
        <v>-1</v>
      </c>
      <c r="AF152" s="228">
        <f t="shared" si="76"/>
        <v>-1</v>
      </c>
      <c r="AG152" s="230"/>
      <c r="AJ152" s="230"/>
      <c r="AM152" s="229">
        <f t="shared" si="83"/>
        <v>3</v>
      </c>
      <c r="AN152" s="228" t="str">
        <f>IF($AM153&gt;$AM152, IFERROR(MATCH($AM152, $AM153:$AM$156, 0)-1, ROW($AN$156)-ROW()), "")</f>
        <v/>
      </c>
      <c r="AO152" s="230" t="str">
        <f t="shared" ca="1" si="84"/>
        <v/>
      </c>
      <c r="AP152" s="228" t="str">
        <f t="shared" ca="1" si="85"/>
        <v/>
      </c>
      <c r="AQ152" s="233" t="str">
        <f t="shared" ca="1" si="86"/>
        <v/>
      </c>
      <c r="AR152" s="228" t="str">
        <f t="shared" ca="1" si="87"/>
        <v/>
      </c>
      <c r="AS152" s="80" t="str">
        <f t="shared" si="78"/>
        <v/>
      </c>
      <c r="AT152" s="30" t="str">
        <f t="shared" si="79"/>
        <v/>
      </c>
      <c r="AU152" s="82" t="str">
        <f t="shared" si="88"/>
        <v/>
      </c>
      <c r="AV152" s="30" t="str">
        <f t="shared" si="89"/>
        <v/>
      </c>
      <c r="AW152" s="233" t="str">
        <f t="shared" ca="1" si="90"/>
        <v/>
      </c>
      <c r="AX152" s="228" t="str">
        <f t="shared" ca="1" si="91"/>
        <v/>
      </c>
      <c r="AY152" s="233" t="str">
        <f t="shared" si="92"/>
        <v/>
      </c>
      <c r="AZ152" s="228" t="str">
        <f t="shared" si="93"/>
        <v/>
      </c>
      <c r="BA152" s="234" t="str">
        <f t="shared" si="94"/>
        <v/>
      </c>
      <c r="BB152" s="228" t="str">
        <f t="shared" si="95"/>
        <v/>
      </c>
      <c r="BC152" s="235"/>
      <c r="BD152" s="236" t="str">
        <f t="shared" ca="1" si="96"/>
        <v/>
      </c>
      <c r="BE152" s="237" t="str">
        <f t="shared" ca="1" si="80"/>
        <v/>
      </c>
      <c r="BF152" s="238" t="str">
        <f t="shared" ca="1" si="81"/>
        <v/>
      </c>
      <c r="BG152" s="239" t="str">
        <f t="shared" ca="1" si="97"/>
        <v/>
      </c>
      <c r="BI152" s="28" t="str">
        <f t="shared" ca="1" si="98"/>
        <v/>
      </c>
    </row>
    <row r="153" spans="1:61" s="228" customFormat="1" ht="14.25" customHeight="1" x14ac:dyDescent="0.25">
      <c r="A153" s="75" t="str">
        <f t="shared" ca="1" si="82"/>
        <v/>
      </c>
      <c r="B153" s="240"/>
      <c r="C153" s="240" t="s">
        <v>150</v>
      </c>
      <c r="D153" s="240"/>
      <c r="E153" s="240"/>
      <c r="F153" s="240"/>
      <c r="G153" s="240"/>
      <c r="H153" s="240"/>
      <c r="I153" s="240"/>
      <c r="J153" s="240"/>
      <c r="L153" s="241" t="s">
        <v>157</v>
      </c>
      <c r="M153" s="192">
        <f t="shared" si="77"/>
        <v>0</v>
      </c>
      <c r="N153" s="242">
        <f>N147+N148-N149-N150</f>
        <v>0</v>
      </c>
      <c r="O153" s="242">
        <f t="shared" ref="O153" si="105">O147+O148-O149-O150</f>
        <v>0</v>
      </c>
      <c r="Y153" s="229"/>
      <c r="Z153" s="230">
        <v>1</v>
      </c>
      <c r="AB153" s="231">
        <f>N147+N148-N149-N150</f>
        <v>0</v>
      </c>
      <c r="AC153" s="232">
        <f>O147+O148-O149-O150</f>
        <v>0</v>
      </c>
      <c r="AD153" s="230">
        <f t="shared" si="76"/>
        <v>-1</v>
      </c>
      <c r="AE153" s="228">
        <f t="shared" si="76"/>
        <v>-1</v>
      </c>
      <c r="AF153" s="228">
        <f t="shared" si="76"/>
        <v>-1</v>
      </c>
      <c r="AG153" s="230"/>
      <c r="AJ153" s="230"/>
      <c r="AM153" s="229">
        <f t="shared" si="83"/>
        <v>1</v>
      </c>
      <c r="AN153" s="228">
        <f>IF($AM154&gt;$AM153, IFERROR(MATCH($AM153, $AM154:$AM$156, 0)-1, ROW($AN$156)-ROW()), "")</f>
        <v>2</v>
      </c>
      <c r="AO153" s="230" t="str">
        <f t="shared" ca="1" si="84"/>
        <v/>
      </c>
      <c r="AP153" s="228" t="str">
        <f t="shared" ca="1" si="85"/>
        <v/>
      </c>
      <c r="AQ153" s="233" t="str">
        <f t="shared" ca="1" si="86"/>
        <v/>
      </c>
      <c r="AR153" s="228" t="str">
        <f t="shared" ca="1" si="87"/>
        <v/>
      </c>
      <c r="AS153" s="80" t="str">
        <f t="shared" si="78"/>
        <v/>
      </c>
      <c r="AT153" s="30" t="str">
        <f t="shared" si="79"/>
        <v/>
      </c>
      <c r="AU153" s="82" t="str">
        <f t="shared" si="88"/>
        <v/>
      </c>
      <c r="AV153" s="30" t="str">
        <f t="shared" si="89"/>
        <v/>
      </c>
      <c r="AW153" s="233" t="str">
        <f t="shared" ca="1" si="90"/>
        <v/>
      </c>
      <c r="AX153" s="228" t="str">
        <f t="shared" ca="1" si="91"/>
        <v/>
      </c>
      <c r="AY153" s="233" t="str">
        <f t="shared" si="92"/>
        <v/>
      </c>
      <c r="AZ153" s="228" t="str">
        <f t="shared" si="93"/>
        <v/>
      </c>
      <c r="BA153" s="234" t="str">
        <f t="shared" si="94"/>
        <v/>
      </c>
      <c r="BB153" s="228" t="str">
        <f t="shared" si="95"/>
        <v/>
      </c>
      <c r="BC153" s="235"/>
      <c r="BD153" s="236" t="str">
        <f t="shared" ca="1" si="96"/>
        <v/>
      </c>
      <c r="BE153" s="237" t="str">
        <f t="shared" ca="1" si="80"/>
        <v/>
      </c>
      <c r="BF153" s="238" t="str">
        <f t="shared" ca="1" si="81"/>
        <v/>
      </c>
      <c r="BG153" s="239" t="str">
        <f t="shared" ca="1" si="97"/>
        <v/>
      </c>
      <c r="BI153" s="28" t="str">
        <f t="shared" ca="1" si="98"/>
        <v/>
      </c>
    </row>
    <row r="154" spans="1:61" s="228" customFormat="1" ht="14.25" customHeight="1" x14ac:dyDescent="0.25">
      <c r="A154" s="75" t="str">
        <f t="shared" ca="1" si="82"/>
        <v/>
      </c>
      <c r="B154" s="240"/>
      <c r="C154" s="240"/>
      <c r="D154" s="240" t="s">
        <v>151</v>
      </c>
      <c r="E154" s="240"/>
      <c r="F154" s="240"/>
      <c r="G154" s="240"/>
      <c r="H154" s="240"/>
      <c r="I154" s="240"/>
      <c r="J154" s="240"/>
      <c r="L154" s="241" t="s">
        <v>158</v>
      </c>
      <c r="M154" s="192" t="str">
        <f t="shared" si="77"/>
        <v/>
      </c>
      <c r="N154" s="242"/>
      <c r="O154" s="242"/>
      <c r="Y154" s="229"/>
      <c r="Z154" s="230"/>
      <c r="AB154" s="231"/>
      <c r="AC154" s="232"/>
      <c r="AD154" s="230">
        <f t="shared" si="76"/>
        <v>-1</v>
      </c>
      <c r="AE154" s="228">
        <f t="shared" si="76"/>
        <v>-1</v>
      </c>
      <c r="AF154" s="228">
        <f t="shared" si="76"/>
        <v>-1</v>
      </c>
      <c r="AG154" s="230"/>
      <c r="AJ154" s="230"/>
      <c r="AM154" s="229">
        <f t="shared" si="83"/>
        <v>2</v>
      </c>
      <c r="AN154" s="228" t="str">
        <f>IF($AM155&gt;$AM154, IFERROR(MATCH($AM154, $AM155:$AM$156, 0)-1, ROW($AN$156)-ROW()), "")</f>
        <v/>
      </c>
      <c r="AO154" s="230" t="str">
        <f t="shared" ca="1" si="84"/>
        <v/>
      </c>
      <c r="AP154" s="228" t="str">
        <f t="shared" ca="1" si="85"/>
        <v/>
      </c>
      <c r="AQ154" s="233" t="str">
        <f t="shared" ca="1" si="86"/>
        <v/>
      </c>
      <c r="AR154" s="228" t="str">
        <f t="shared" ca="1" si="87"/>
        <v/>
      </c>
      <c r="AS154" s="80" t="str">
        <f t="shared" si="78"/>
        <v/>
      </c>
      <c r="AT154" s="30" t="str">
        <f t="shared" si="79"/>
        <v/>
      </c>
      <c r="AU154" s="82" t="str">
        <f t="shared" si="88"/>
        <v/>
      </c>
      <c r="AV154" s="30" t="str">
        <f t="shared" si="89"/>
        <v/>
      </c>
      <c r="AW154" s="233" t="str">
        <f t="shared" ca="1" si="90"/>
        <v/>
      </c>
      <c r="AX154" s="228" t="str">
        <f t="shared" ca="1" si="91"/>
        <v/>
      </c>
      <c r="AY154" s="233" t="str">
        <f t="shared" si="92"/>
        <v/>
      </c>
      <c r="AZ154" s="228" t="str">
        <f t="shared" si="93"/>
        <v/>
      </c>
      <c r="BA154" s="234" t="str">
        <f t="shared" si="94"/>
        <v/>
      </c>
      <c r="BB154" s="228" t="str">
        <f t="shared" si="95"/>
        <v/>
      </c>
      <c r="BC154" s="235"/>
      <c r="BD154" s="236" t="str">
        <f t="shared" ca="1" si="96"/>
        <v/>
      </c>
      <c r="BE154" s="237" t="str">
        <f t="shared" ca="1" si="80"/>
        <v/>
      </c>
      <c r="BF154" s="238" t="str">
        <f t="shared" ca="1" si="81"/>
        <v/>
      </c>
      <c r="BG154" s="239" t="str">
        <f t="shared" ca="1" si="97"/>
        <v/>
      </c>
      <c r="BI154" s="28" t="str">
        <f t="shared" ca="1" si="98"/>
        <v/>
      </c>
    </row>
    <row r="155" spans="1:61" s="228" customFormat="1" ht="14.25" customHeight="1" x14ac:dyDescent="0.25">
      <c r="A155" s="75" t="str">
        <f t="shared" ca="1" si="82"/>
        <v/>
      </c>
      <c r="B155" s="240"/>
      <c r="C155" s="240"/>
      <c r="D155" s="240" t="s">
        <v>152</v>
      </c>
      <c r="E155" s="240"/>
      <c r="F155" s="240"/>
      <c r="G155" s="240"/>
      <c r="H155" s="240"/>
      <c r="I155" s="240"/>
      <c r="J155" s="240"/>
      <c r="L155" s="241" t="s">
        <v>159</v>
      </c>
      <c r="M155" s="192" t="str">
        <f t="shared" si="77"/>
        <v/>
      </c>
      <c r="N155" s="242"/>
      <c r="O155" s="242"/>
      <c r="Y155" s="229"/>
      <c r="Z155" s="230"/>
      <c r="AB155" s="231"/>
      <c r="AC155" s="232"/>
      <c r="AD155" s="230">
        <f t="shared" si="76"/>
        <v>-1</v>
      </c>
      <c r="AE155" s="228">
        <f t="shared" si="76"/>
        <v>-1</v>
      </c>
      <c r="AF155" s="228">
        <f t="shared" si="76"/>
        <v>-1</v>
      </c>
      <c r="AG155" s="230"/>
      <c r="AJ155" s="230"/>
      <c r="AM155" s="229">
        <f t="shared" si="83"/>
        <v>2</v>
      </c>
      <c r="AN155" s="228" t="str">
        <f>IF($AM156&gt;$AM155, IFERROR(MATCH($AM155, $AM156:$AM$156, 0)-1, ROW($AN$156)-ROW()), "")</f>
        <v/>
      </c>
      <c r="AO155" s="230" t="str">
        <f t="shared" ca="1" si="84"/>
        <v/>
      </c>
      <c r="AP155" s="228" t="str">
        <f t="shared" ca="1" si="85"/>
        <v/>
      </c>
      <c r="AQ155" s="233" t="str">
        <f t="shared" ca="1" si="86"/>
        <v/>
      </c>
      <c r="AR155" s="228" t="str">
        <f t="shared" ca="1" si="87"/>
        <v/>
      </c>
      <c r="AS155" s="80" t="str">
        <f t="shared" si="78"/>
        <v/>
      </c>
      <c r="AT155" s="30" t="str">
        <f t="shared" si="79"/>
        <v/>
      </c>
      <c r="AU155" s="82" t="str">
        <f t="shared" si="88"/>
        <v/>
      </c>
      <c r="AV155" s="30" t="str">
        <f t="shared" si="89"/>
        <v/>
      </c>
      <c r="AW155" s="233" t="str">
        <f t="shared" ca="1" si="90"/>
        <v/>
      </c>
      <c r="AX155" s="228" t="str">
        <f t="shared" ca="1" si="91"/>
        <v/>
      </c>
      <c r="AY155" s="233" t="str">
        <f t="shared" si="92"/>
        <v/>
      </c>
      <c r="AZ155" s="228" t="str">
        <f t="shared" si="93"/>
        <v/>
      </c>
      <c r="BA155" s="234" t="str">
        <f t="shared" si="94"/>
        <v/>
      </c>
      <c r="BB155" s="228" t="str">
        <f t="shared" si="95"/>
        <v/>
      </c>
      <c r="BC155" s="235"/>
      <c r="BD155" s="236" t="str">
        <f t="shared" ca="1" si="96"/>
        <v/>
      </c>
      <c r="BE155" s="237" t="str">
        <f t="shared" ca="1" si="80"/>
        <v/>
      </c>
      <c r="BF155" s="238" t="str">
        <f t="shared" ca="1" si="81"/>
        <v/>
      </c>
      <c r="BG155" s="239" t="str">
        <f t="shared" ca="1" si="97"/>
        <v/>
      </c>
      <c r="BI155" s="28" t="str">
        <f t="shared" ca="1" si="98"/>
        <v/>
      </c>
    </row>
    <row r="156" spans="1:61" s="228" customFormat="1" ht="14.25" customHeight="1" x14ac:dyDescent="0.25">
      <c r="A156" s="75" t="str">
        <f t="shared" ca="1" si="82"/>
        <v/>
      </c>
      <c r="B156" s="240"/>
      <c r="C156" s="240" t="s">
        <v>153</v>
      </c>
      <c r="D156" s="240"/>
      <c r="E156" s="240"/>
      <c r="F156" s="240"/>
      <c r="G156" s="240"/>
      <c r="H156" s="240"/>
      <c r="I156" s="240"/>
      <c r="J156" s="240"/>
      <c r="L156" s="241" t="s">
        <v>160</v>
      </c>
      <c r="M156" s="192">
        <f t="shared" si="77"/>
        <v>0</v>
      </c>
      <c r="N156" s="242">
        <f>N153+N154-N155</f>
        <v>0</v>
      </c>
      <c r="O156" s="242">
        <f t="shared" ref="O156" si="106">O153+O154-O155</f>
        <v>0</v>
      </c>
      <c r="Y156" s="229"/>
      <c r="Z156" s="230">
        <v>1</v>
      </c>
      <c r="AB156" s="231">
        <f>N153+N154-N155</f>
        <v>0</v>
      </c>
      <c r="AC156" s="232">
        <f>O153+O154-O155</f>
        <v>0</v>
      </c>
      <c r="AD156" s="230">
        <f t="shared" si="76"/>
        <v>-1</v>
      </c>
      <c r="AE156" s="228">
        <f t="shared" si="76"/>
        <v>-1</v>
      </c>
      <c r="AF156" s="228">
        <f t="shared" si="76"/>
        <v>-1</v>
      </c>
      <c r="AG156" s="230"/>
      <c r="AJ156" s="230"/>
      <c r="AM156" s="229">
        <f t="shared" si="83"/>
        <v>1</v>
      </c>
      <c r="AN156" s="228" t="str">
        <f>IF($AM157&gt;$AM156, IFERROR(MATCH($AM156, $AM$156:$AM157, 0)-1, ROW($AN$156)-ROW()), "")</f>
        <v/>
      </c>
      <c r="AO156" s="230" t="str">
        <f t="shared" ca="1" si="84"/>
        <v/>
      </c>
      <c r="AP156" s="228" t="str">
        <f t="shared" ca="1" si="85"/>
        <v/>
      </c>
      <c r="AQ156" s="233" t="str">
        <f t="shared" ca="1" si="86"/>
        <v/>
      </c>
      <c r="AR156" s="228" t="str">
        <f t="shared" ca="1" si="87"/>
        <v/>
      </c>
      <c r="AS156" s="80" t="str">
        <f t="shared" si="78"/>
        <v/>
      </c>
      <c r="AT156" s="30" t="str">
        <f t="shared" si="79"/>
        <v/>
      </c>
      <c r="AU156" s="82" t="str">
        <f t="shared" si="88"/>
        <v/>
      </c>
      <c r="AV156" s="30" t="str">
        <f t="shared" si="89"/>
        <v/>
      </c>
      <c r="AW156" s="233" t="str">
        <f t="shared" ca="1" si="90"/>
        <v/>
      </c>
      <c r="AX156" s="228" t="str">
        <f t="shared" ca="1" si="91"/>
        <v/>
      </c>
      <c r="AY156" s="233" t="str">
        <f t="shared" si="92"/>
        <v/>
      </c>
      <c r="AZ156" s="228" t="str">
        <f t="shared" si="93"/>
        <v/>
      </c>
      <c r="BA156" s="234" t="str">
        <f t="shared" si="94"/>
        <v/>
      </c>
      <c r="BB156" s="228" t="str">
        <f t="shared" si="95"/>
        <v/>
      </c>
      <c r="BC156" s="235"/>
      <c r="BD156" s="236" t="str">
        <f t="shared" ca="1" si="96"/>
        <v/>
      </c>
      <c r="BE156" s="237" t="str">
        <f t="shared" ca="1" si="80"/>
        <v/>
      </c>
      <c r="BF156" s="238" t="str">
        <f t="shared" ca="1" si="81"/>
        <v/>
      </c>
      <c r="BG156" s="239" t="str">
        <f t="shared" ca="1" si="97"/>
        <v/>
      </c>
      <c r="BI156" s="28" t="str">
        <f t="shared" ca="1" si="98"/>
        <v/>
      </c>
    </row>
    <row r="157" spans="1:61" ht="14.45" customHeight="1" x14ac:dyDescent="0.2">
      <c r="A157" s="246"/>
      <c r="B157" s="247"/>
      <c r="C157" s="246"/>
      <c r="D157" s="247"/>
      <c r="E157" s="246"/>
      <c r="F157" s="247"/>
      <c r="G157" s="246"/>
      <c r="H157" s="247"/>
      <c r="I157" s="246"/>
      <c r="J157" s="247"/>
      <c r="K157" s="246"/>
      <c r="L157" s="247"/>
      <c r="M157" s="246"/>
      <c r="N157" s="246"/>
      <c r="O157" s="247"/>
      <c r="P157" s="246"/>
      <c r="Q157" s="247"/>
      <c r="R157" s="246"/>
      <c r="S157" s="247"/>
      <c r="T157" s="246"/>
      <c r="U157" s="247"/>
      <c r="V157" s="246"/>
      <c r="W157" s="247"/>
      <c r="X157" s="246"/>
      <c r="Y157" s="248"/>
      <c r="Z157" s="248"/>
      <c r="AA157" s="248"/>
      <c r="AB157" s="248"/>
      <c r="AC157" s="248"/>
      <c r="AD157" s="248"/>
      <c r="AE157" s="248"/>
      <c r="AF157" s="248"/>
      <c r="AG157" s="248"/>
      <c r="AH157" s="248"/>
      <c r="AI157" s="248"/>
      <c r="AJ157" s="248"/>
      <c r="AK157" s="248"/>
      <c r="AL157" s="248"/>
      <c r="AM157" s="248"/>
      <c r="AN157" s="248"/>
      <c r="AO157" s="248"/>
      <c r="AP157" s="248"/>
      <c r="AQ157" s="248"/>
      <c r="AR157" s="248"/>
      <c r="AS157" s="122"/>
      <c r="AT157" s="122"/>
      <c r="AU157" s="122"/>
      <c r="AV157" s="122"/>
      <c r="AW157" s="248"/>
      <c r="AX157" s="248"/>
      <c r="AY157" s="248"/>
      <c r="AZ157" s="248"/>
      <c r="BA157" s="248"/>
      <c r="BB157" s="248"/>
      <c r="BC157" s="248"/>
      <c r="BD157" s="248"/>
      <c r="BE157" s="248"/>
      <c r="BF157" s="248"/>
      <c r="BG157" s="248"/>
      <c r="BH157" s="248" t="s">
        <v>13</v>
      </c>
      <c r="BI157" s="123"/>
    </row>
    <row r="158" spans="1:61" ht="14.45" customHeight="1" x14ac:dyDescent="0.2">
      <c r="B158" s="223"/>
      <c r="C158" s="223"/>
      <c r="D158" s="223"/>
      <c r="E158" s="223"/>
      <c r="F158" s="223"/>
      <c r="G158" s="223"/>
      <c r="H158" s="223"/>
      <c r="I158" s="223"/>
      <c r="J158" s="223"/>
      <c r="L158" s="223"/>
      <c r="M158" s="223"/>
      <c r="N158" s="223"/>
      <c r="O158" s="223"/>
      <c r="Y158" s="223">
        <f>SUM(Y5:Y156)</f>
        <v>2</v>
      </c>
      <c r="AD158" s="223">
        <f>SUMIF(AD5:AD156, 1)</f>
        <v>0</v>
      </c>
      <c r="AE158" s="223">
        <f>SUMIF(AE5:AE156, 1)</f>
        <v>0</v>
      </c>
      <c r="AF158" s="223">
        <f>SUMIF(AF5:AF156, 1)</f>
        <v>0</v>
      </c>
      <c r="AG158" s="223" cm="1">
        <f t="array" ref="AG158">SUMPRODUCT(--((AG5:AG156)&lt;&gt;""))</f>
        <v>0</v>
      </c>
      <c r="AH158" s="223" cm="1">
        <f t="array" ref="AH158">SUMPRODUCT(--((AH5:AH156)&lt;&gt;""))</f>
        <v>0</v>
      </c>
      <c r="AI158" s="223" cm="1">
        <f t="array" ref="AI158">SUMPRODUCT(--((AI5:AI156)&lt;&gt;""))</f>
        <v>0</v>
      </c>
      <c r="AS158" s="223">
        <f>COUNTA(AS5:AS156)-COUNTBLANK(AS5:AS156)</f>
        <v>0</v>
      </c>
      <c r="AT158" s="223">
        <f>COUNTA(AT5:AT156)-COUNTBLANK(AT5:AT156)</f>
        <v>0</v>
      </c>
      <c r="AU158" s="223"/>
      <c r="AV158" s="223"/>
      <c r="AW158" s="223">
        <f ca="1">COUNTA(AW5:AW156)-COUNTBLANK(AW5:AW156)</f>
        <v>0</v>
      </c>
      <c r="AX158" s="223">
        <f ca="1">COUNTA(AX5:AX156)-COUNTBLANK(AX5:AX156)</f>
        <v>0</v>
      </c>
      <c r="BA158" s="223">
        <f>COUNTA(BA5:BA156)-COUNTBLANK(BA5:BA156)</f>
        <v>0</v>
      </c>
      <c r="BB158" s="223">
        <f>COUNTA(BB5:BB156)-COUNTBLANK(BB5:BB156)</f>
        <v>0</v>
      </c>
    </row>
    <row r="159" spans="1:61" ht="14.45" customHeight="1" x14ac:dyDescent="0.2">
      <c r="C159" s="90" t="s">
        <v>137</v>
      </c>
    </row>
    <row r="160" spans="1:61" ht="14.45" customHeight="1" x14ac:dyDescent="0.2">
      <c r="C160" s="90" t="s">
        <v>138</v>
      </c>
    </row>
  </sheetData>
  <sheetProtection algorithmName="SHA-512" hashValue="5wjBzXJ++hrdCbJnwsyGBfz5tglP7jULHsYTZUI5WJQTr78nJwKBV9EmB2ll7xyDREEBqZMTv4YOpculsbWJZw==" saltValue="ue2M4tjl0E+uMe7QnYb54A==" spinCount="100000" sheet="1" objects="1" scenarios="1" selectLockedCells="1"/>
  <mergeCells count="5">
    <mergeCell ref="B2:J3"/>
    <mergeCell ref="M2:O2"/>
    <mergeCell ref="E120:K120"/>
    <mergeCell ref="D129:K129"/>
    <mergeCell ref="E144:K144"/>
  </mergeCells>
  <conditionalFormatting sqref="B5:W156">
    <cfRule type="expression" dxfId="98" priority="1923">
      <formula>$AM5=1</formula>
    </cfRule>
  </conditionalFormatting>
  <conditionalFormatting sqref="C5:V156">
    <cfRule type="expression" dxfId="97" priority="1924">
      <formula>$AM5=2</formula>
    </cfRule>
  </conditionalFormatting>
  <conditionalFormatting sqref="D5:U156">
    <cfRule type="expression" dxfId="96" priority="1925">
      <formula>$AM5=3</formula>
    </cfRule>
  </conditionalFormatting>
  <conditionalFormatting sqref="E5:T156">
    <cfRule type="expression" dxfId="95" priority="1932">
      <formula>$AM5=4</formula>
    </cfRule>
  </conditionalFormatting>
  <conditionalFormatting sqref="F5:S156">
    <cfRule type="expression" dxfId="94" priority="1933">
      <formula>$AM5=5</formula>
    </cfRule>
  </conditionalFormatting>
  <conditionalFormatting sqref="G5:R156">
    <cfRule type="expression" dxfId="93" priority="1934">
      <formula>$AM5=6</formula>
    </cfRule>
  </conditionalFormatting>
  <conditionalFormatting sqref="H5:Q156">
    <cfRule type="expression" dxfId="92" priority="1935">
      <formula>$AM5=7</formula>
    </cfRule>
  </conditionalFormatting>
  <conditionalFormatting sqref="I5:P156">
    <cfRule type="expression" dxfId="91" priority="1936">
      <formula>$AM5=8</formula>
    </cfRule>
  </conditionalFormatting>
  <conditionalFormatting sqref="M2:O2">
    <cfRule type="expression" dxfId="90" priority="1871">
      <formula>Structuur_werking=""</formula>
    </cfRule>
  </conditionalFormatting>
  <conditionalFormatting sqref="M5:O156">
    <cfRule type="expression" dxfId="89" priority="2">
      <formula>AD5=-1</formula>
    </cfRule>
    <cfRule type="expression" dxfId="88" priority="3">
      <formula>AG5&lt;&gt;""</formula>
    </cfRule>
    <cfRule type="expression" dxfId="87" priority="1862">
      <formula>AG5&lt;&gt;""</formula>
    </cfRule>
    <cfRule type="expression" dxfId="86" priority="1872">
      <formula>AND(NOT(_xlfn.ISFORMULA(M5)), AD5&lt;&gt;-1)</formula>
    </cfRule>
  </conditionalFormatting>
  <conditionalFormatting sqref="N5:O156">
    <cfRule type="expression" dxfId="85" priority="1852">
      <formula>AW5&lt;&gt;""</formula>
    </cfRule>
    <cfRule type="expression" dxfId="84" priority="1856">
      <formula>AS5&lt;&gt;""</formula>
    </cfRule>
    <cfRule type="expression" dxfId="83" priority="1860">
      <formula>BA5&lt;&gt;""</formula>
    </cfRule>
    <cfRule type="expression" dxfId="82" priority="1864">
      <formula>BE5&lt;&gt;""</formula>
    </cfRule>
    <cfRule type="expression" dxfId="81" priority="1866">
      <formula>AE5=1</formula>
    </cfRule>
  </conditionalFormatting>
  <conditionalFormatting sqref="Y5:AL156">
    <cfRule type="expression" dxfId="80" priority="1920">
      <formula>_xlfn.ISFORMULA(Y5)</formula>
    </cfRule>
    <cfRule type="expression" dxfId="79" priority="1921">
      <formula>OR(_xlfn.ISFORMULA(Y5), Y5&lt;&gt;"")</formula>
    </cfRule>
  </conditionalFormatting>
  <conditionalFormatting sqref="AD3:AF3">
    <cfRule type="expression" dxfId="78" priority="1919">
      <formula>_xlfn.ISFORMULA(AD3)</formula>
    </cfRule>
    <cfRule type="expression" dxfId="77" priority="1922">
      <formula>AD3&lt;&gt;""</formula>
    </cfRule>
  </conditionalFormatting>
  <conditionalFormatting sqref="BI2:BT2">
    <cfRule type="expression" dxfId="76" priority="1">
      <formula>Structuur_werking&lt;&gt;""</formula>
    </cfRule>
  </conditionalFormatting>
  <conditionalFormatting sqref="BI5:CD156">
    <cfRule type="expression" dxfId="75" priority="1873">
      <formula>$BD5&lt;&gt;""</formula>
    </cfRule>
    <cfRule type="expression" dxfId="74" priority="1874">
      <formula>$BI5&lt;&gt;""</formula>
    </cfRule>
  </conditionalFormatting>
  <dataValidations count="1">
    <dataValidation type="list" allowBlank="1" showInputMessage="1" showErrorMessage="1" sqref="M2:O2" xr:uid="{7DCD0AFC-68C9-4BBC-BA58-5B9DF2250BC7}">
      <formula1>"enkel Circus-werking,Circus-werking + andere werking"</formula1>
    </dataValidation>
  </dataValidations>
  <pageMargins left="0.70866141732283472" right="0.70866141732283472" top="0.74803149606299213" bottom="0.74803149606299213" header="0.31496062992125984" footer="0.31496062992125984"/>
  <pageSetup paperSize="9" scale="59" fitToHeight="0" orientation="portrait" r:id="rId1"/>
  <headerFooter>
    <oddHeader>&amp;L&amp;G&amp;R&amp;A</oddHeader>
    <oddFooter>Pagina &amp;P van &amp;N</oddFooter>
  </headerFooter>
  <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9BDBE7-DD42-459B-A1E0-AB5455AABDF2}">
  <sheetPr codeName="Blad7">
    <pageSetUpPr fitToPage="1"/>
  </sheetPr>
  <dimension ref="A1:BG23"/>
  <sheetViews>
    <sheetView showGridLines="0" zoomScaleNormal="100" workbookViewId="0">
      <pane xSplit="1" ySplit="4" topLeftCell="B5" activePane="bottomRight" state="frozen"/>
      <selection activeCell="N5" sqref="N5"/>
      <selection pane="topRight" activeCell="N5" sqref="N5"/>
      <selection pane="bottomLeft" activeCell="N5" sqref="N5"/>
      <selection pane="bottomRight"/>
    </sheetView>
  </sheetViews>
  <sheetFormatPr defaultColWidth="8.85546875" defaultRowHeight="14.45" customHeight="1" x14ac:dyDescent="0.2"/>
  <cols>
    <col min="1" max="1" width="2.42578125" style="31" customWidth="1"/>
    <col min="2" max="2" width="1.140625" style="43" hidden="1" customWidth="1"/>
    <col min="3" max="4" width="1.140625" style="44" hidden="1" customWidth="1"/>
    <col min="5" max="6" width="1.140625" style="43" hidden="1" customWidth="1"/>
    <col min="7" max="9" width="1.140625" style="43" customWidth="1"/>
    <col min="10" max="10" width="40" style="43" customWidth="1"/>
    <col min="11" max="11" width="13.42578125" style="25" customWidth="1"/>
    <col min="12" max="12" width="10" style="124" customWidth="1"/>
    <col min="13" max="13" width="15.85546875" style="98" customWidth="1"/>
    <col min="14" max="14" width="94.42578125" style="98" customWidth="1"/>
    <col min="15" max="15" width="1.140625" style="25" customWidth="1"/>
    <col min="16" max="22" width="1.140625" style="25" hidden="1" customWidth="1"/>
    <col min="23" max="23" width="2.42578125" style="25" hidden="1" customWidth="1"/>
    <col min="24" max="25" width="9.140625" style="25" hidden="1" customWidth="1"/>
    <col min="26" max="28" width="9" style="25" hidden="1" customWidth="1"/>
    <col min="29" max="31" width="9.140625" style="25" hidden="1" customWidth="1"/>
    <col min="32" max="32" width="9" style="25" hidden="1" customWidth="1"/>
    <col min="33" max="33" width="2.42578125" style="101" customWidth="1"/>
    <col min="34" max="16384" width="8.85546875" style="25"/>
  </cols>
  <sheetData>
    <row r="1" spans="1:59" ht="24" customHeight="1" x14ac:dyDescent="0.2">
      <c r="A1" s="93"/>
      <c r="B1" s="41"/>
      <c r="C1" s="41"/>
      <c r="D1" s="41"/>
      <c r="E1" s="41"/>
      <c r="F1" s="41"/>
      <c r="G1" s="41"/>
      <c r="H1" s="41"/>
      <c r="I1" s="41"/>
      <c r="J1" s="41"/>
      <c r="K1" s="124"/>
      <c r="N1" s="59"/>
      <c r="X1" s="95" t="str">
        <f>IF($AF$21=1, "Bij 1 rekening ontbreekt er een toelichting – vul aan.", IF($AF$21&gt;1, "Bij "&amp;$AF$21&amp;" rekeningen ontbreekt er een toelichting – vul aan.", ""))</f>
        <v/>
      </c>
    </row>
    <row r="2" spans="1:59" s="31" customFormat="1" ht="9.6" customHeight="1" x14ac:dyDescent="0.25">
      <c r="B2" s="137"/>
      <c r="C2" s="137"/>
      <c r="D2" s="137"/>
      <c r="E2" s="137"/>
      <c r="F2" s="137"/>
      <c r="G2" s="278" t="s">
        <v>361</v>
      </c>
      <c r="H2" s="278"/>
      <c r="I2" s="278"/>
      <c r="J2" s="278"/>
      <c r="K2" s="278"/>
      <c r="L2" s="103"/>
      <c r="M2" s="125"/>
      <c r="N2" s="141"/>
      <c r="X2"/>
      <c r="Y2" s="76" t="s">
        <v>134</v>
      </c>
      <c r="Z2"/>
      <c r="AA2"/>
      <c r="AB2"/>
      <c r="AC2" s="104" t="s">
        <v>135</v>
      </c>
      <c r="AD2"/>
      <c r="AE2"/>
      <c r="AF2" s="25"/>
      <c r="AG2" s="101"/>
    </row>
    <row r="3" spans="1:59" s="31" customFormat="1" ht="14.1" customHeight="1" x14ac:dyDescent="0.2">
      <c r="B3" s="137"/>
      <c r="C3" s="137"/>
      <c r="D3" s="137"/>
      <c r="E3" s="137"/>
      <c r="F3" s="137"/>
      <c r="G3" s="278"/>
      <c r="H3" s="278"/>
      <c r="I3" s="278"/>
      <c r="J3" s="278"/>
      <c r="K3" s="278"/>
      <c r="L3" s="103"/>
      <c r="M3" s="125"/>
      <c r="N3" s="141"/>
      <c r="X3" s="25"/>
      <c r="Y3" s="104" t="s">
        <v>93</v>
      </c>
      <c r="Z3" s="25"/>
      <c r="AA3" s="25"/>
      <c r="AB3" s="25"/>
      <c r="AC3" s="104"/>
      <c r="AD3" s="25"/>
      <c r="AE3" s="25"/>
      <c r="AF3" s="25"/>
      <c r="AG3" s="101"/>
    </row>
    <row r="4" spans="1:59" s="110" customFormat="1" ht="14.45" customHeight="1" x14ac:dyDescent="0.25">
      <c r="A4" s="142"/>
      <c r="B4" s="106"/>
      <c r="C4" s="106"/>
      <c r="D4" s="106"/>
      <c r="E4" s="106"/>
      <c r="F4" s="106"/>
      <c r="G4" s="106" t="s">
        <v>41</v>
      </c>
      <c r="H4" s="106"/>
      <c r="I4" s="106"/>
      <c r="J4" s="106"/>
      <c r="K4" s="74"/>
      <c r="L4" s="106" t="s">
        <v>0</v>
      </c>
      <c r="M4" s="126" t="str">
        <f>"Boekjaar "&amp;Datum_werkingsjaar</f>
        <v>Boekjaar 2024</v>
      </c>
      <c r="N4" s="107" t="s">
        <v>50</v>
      </c>
      <c r="O4" s="74"/>
      <c r="P4" s="74"/>
      <c r="Q4" s="74"/>
      <c r="R4" s="74"/>
      <c r="S4" s="74"/>
      <c r="T4" s="74"/>
      <c r="U4" s="74"/>
      <c r="V4" s="74"/>
      <c r="W4" s="74"/>
      <c r="X4" s="45"/>
      <c r="Y4" s="88" t="str">
        <f>"""+"" én ""-"""</f>
        <v>"+" én "-"</v>
      </c>
      <c r="Z4" s="45" t="str">
        <f xml:space="preserve"> "Enkel ""-"""</f>
        <v>Enkel "-"</v>
      </c>
      <c r="AA4" s="45" t="s">
        <v>90</v>
      </c>
      <c r="AB4" s="45" t="s">
        <v>619</v>
      </c>
      <c r="AC4" s="88" t="s">
        <v>1</v>
      </c>
      <c r="AD4" s="45" t="s">
        <v>2</v>
      </c>
      <c r="AE4" s="45" t="s">
        <v>173</v>
      </c>
      <c r="AF4" s="88" t="s">
        <v>140</v>
      </c>
      <c r="AG4" s="109"/>
      <c r="BG4" s="97" t="s">
        <v>144</v>
      </c>
    </row>
    <row r="5" spans="1:59" s="31" customFormat="1" ht="52.5" customHeight="1" x14ac:dyDescent="0.25">
      <c r="A5" s="136" t="str">
        <f>IF(AG5&lt;&gt;"", "✘", "")</f>
        <v/>
      </c>
      <c r="B5" s="143"/>
      <c r="C5" s="143"/>
      <c r="D5" s="143"/>
      <c r="E5" s="143"/>
      <c r="F5" s="143"/>
      <c r="G5" s="143"/>
      <c r="H5" s="143" t="s">
        <v>296</v>
      </c>
      <c r="I5" s="143"/>
      <c r="J5" s="143"/>
      <c r="L5" s="144">
        <v>7008</v>
      </c>
      <c r="M5" s="145" t="str">
        <f>IF(L5&lt;&gt;"n.v.t.", IF(Structuur_werking=Structuur_werking_enkel, VLOOKUP($L5, Resultatenrekening!$L$5:$O$146, 3, FALSE),  IF(Structuur_werking=Structuur_werking_dubbel, VLOOKUP($L5, Resultatenrekening!$L$5:$O$146, 2, FALSE), "")), "n.v.t.")</f>
        <v/>
      </c>
      <c r="N5" s="146"/>
      <c r="Y5" s="91"/>
      <c r="AA5" s="31" t="str">
        <f>"&gt;"&amp;0.25*IF(Structuur_werking=Structuur_werking_dubbel, Resultatenrekening!M7, Resultatenrekening!N7)</f>
        <v>&gt;0</v>
      </c>
      <c r="AB5" s="31" t="s">
        <v>620</v>
      </c>
      <c r="AC5" s="91">
        <f>IF(C5&lt;&gt;"",1,IF(D5&lt;&gt;"",2,IF(E5&lt;&gt;"",3,IF(F5&lt;&gt;"",4,IF(G5&lt;&gt;"",5,IF(H5&lt;&gt;"",6,IF(I5&lt;&gt;"",7,IF(J5&lt;&gt;"",8))))))))</f>
        <v>6</v>
      </c>
      <c r="AD5" s="31" t="str">
        <f>IF($AC6&gt;$AC5, IFERROR(MATCH($AC5, $AC6:$AC$19, 0)-1, ROW($AD$19)-ROW()), "")</f>
        <v/>
      </c>
      <c r="AE5" s="31">
        <f>IF(AND(M5&lt;&gt;"", M5&lt;&gt;0), IF(AA5&lt;&gt;"", IF(ISNUMBER(AA5), AA5, IF(SUMIFS(M5,M5,AA5)&lt;&gt;0, 1, 0)), IF(AB6&lt;=AB5, 1, 0)), -1)</f>
        <v>-1</v>
      </c>
      <c r="AF5" s="96" t="str">
        <f>IF(AE5&gt;0, IF(N5="", "| Toelichting verplicht"&amp;IF(ISNUMBER(AA5), ".", " indien 'M"&amp;ROW()&amp;"'"&amp;IF(AB5&lt;&gt;"", AB5, AA5)&amp;"."), ""), "")</f>
        <v/>
      </c>
      <c r="AG5" s="92" t="str">
        <f>AF5</f>
        <v/>
      </c>
    </row>
    <row r="6" spans="1:59" s="31" customFormat="1" ht="52.5" customHeight="1" x14ac:dyDescent="0.25">
      <c r="A6" s="136" t="str">
        <f t="shared" ref="A6:A19" si="0">IF(AG6&lt;&gt;"", "✘", "")</f>
        <v/>
      </c>
      <c r="B6" s="143"/>
      <c r="C6" s="143"/>
      <c r="D6" s="143"/>
      <c r="E6" s="143"/>
      <c r="F6" s="143"/>
      <c r="G6" s="143"/>
      <c r="H6" s="143" t="s">
        <v>101</v>
      </c>
      <c r="I6" s="143"/>
      <c r="J6" s="143"/>
      <c r="L6" s="144">
        <v>7038</v>
      </c>
      <c r="M6" s="145" t="str">
        <f>IF(L6&lt;&gt;"n.v.t.", IF(Structuur_werking=Structuur_werking_enkel, VLOOKUP($L6, Resultatenrekening!$L$5:$O$146, 3, FALSE),  IF(Structuur_werking=Structuur_werking_dubbel, VLOOKUP($L6, Resultatenrekening!$L$5:$O$146, 2, FALSE), "")), "n.v.t.")</f>
        <v/>
      </c>
      <c r="N6" s="146"/>
      <c r="Y6" s="91"/>
      <c r="AA6" s="31" t="str">
        <f>"&gt;"&amp;0.25*IF(Structuur_werking=Structuur_werking_dubbel, Resultatenrekening!M26, Resultatenrekening!N26)</f>
        <v>&gt;0</v>
      </c>
      <c r="AB6" s="31" t="s">
        <v>621</v>
      </c>
      <c r="AC6" s="91">
        <f t="shared" ref="AC6:AC19" si="1">IF(C6&lt;&gt;"",1,IF(D6&lt;&gt;"",2,IF(E6&lt;&gt;"",3,IF(F6&lt;&gt;"",4,IF(G6&lt;&gt;"",5,IF(H6&lt;&gt;"",6,IF(I6&lt;&gt;"",7,IF(J6&lt;&gt;"",8))))))))</f>
        <v>6</v>
      </c>
      <c r="AD6" s="31" t="str">
        <f>IF($AC7&gt;$AC6, IFERROR(MATCH($AC6, $AC7:$AC$19, 0)-1, ROW($AD$19)-ROW()), "")</f>
        <v/>
      </c>
      <c r="AE6" s="31">
        <f t="shared" ref="AE6:AE19" si="2">IF(AND(M6&lt;&gt;"", M6&lt;&gt;0), IF(AA6&lt;&gt;"", IF(ISNUMBER(AA6), AA6, IF(SUMIFS(M6,M6,AA6)&lt;&gt;0, 1, 0)), IF(AB7&lt;=AB6, 1, 0)), -1)</f>
        <v>-1</v>
      </c>
      <c r="AF6" s="96" t="str">
        <f t="shared" ref="AF6:AF19" si="3">IF(AE6&gt;0, IF(N6="", "| Toelichting verplicht"&amp;IF(ISNUMBER(AA6), ".", " indien 'M"&amp;ROW()&amp;"'"&amp;IF(AB6&lt;&gt;"", AB6, AA6)&amp;"."), ""), "")</f>
        <v/>
      </c>
      <c r="AG6" s="92" t="str">
        <f t="shared" ref="AG6:AG19" si="4">AF6</f>
        <v/>
      </c>
    </row>
    <row r="7" spans="1:59" s="31" customFormat="1" ht="52.5" customHeight="1" x14ac:dyDescent="0.25">
      <c r="A7" s="136" t="str">
        <f t="shared" si="0"/>
        <v/>
      </c>
      <c r="B7" s="143"/>
      <c r="C7" s="143"/>
      <c r="D7" s="143"/>
      <c r="E7" s="143"/>
      <c r="F7" s="143"/>
      <c r="G7" s="143"/>
      <c r="H7" s="143" t="s">
        <v>124</v>
      </c>
      <c r="I7" s="143"/>
      <c r="J7" s="143"/>
      <c r="L7" s="144">
        <v>7338</v>
      </c>
      <c r="M7" s="145" t="str">
        <f>IF(L7&lt;&gt;"n.v.t.", IF(Structuur_werking=Structuur_werking_enkel, VLOOKUP($L7, Resultatenrekening!$L$5:$O$146, 3, FALSE),  IF(Structuur_werking=Structuur_werking_dubbel, VLOOKUP($L7, Resultatenrekening!$L$5:$O$146, 2, FALSE), "")), "n.v.t.")</f>
        <v/>
      </c>
      <c r="N7" s="146"/>
      <c r="Y7" s="91"/>
      <c r="AA7" s="31">
        <v>1</v>
      </c>
      <c r="AC7" s="91">
        <f t="shared" si="1"/>
        <v>6</v>
      </c>
      <c r="AD7" s="31" t="str">
        <f>IF($AC8&gt;$AC7, IFERROR(MATCH($AC7, $AC8:$AC$19, 0)-1, ROW($AD$19)-ROW()), "")</f>
        <v/>
      </c>
      <c r="AE7" s="31">
        <f t="shared" si="2"/>
        <v>-1</v>
      </c>
      <c r="AF7" s="96" t="str">
        <f t="shared" si="3"/>
        <v/>
      </c>
      <c r="AG7" s="92" t="str">
        <f t="shared" si="4"/>
        <v/>
      </c>
    </row>
    <row r="8" spans="1:59" s="31" customFormat="1" ht="52.5" customHeight="1" x14ac:dyDescent="0.25">
      <c r="A8" s="136" t="str">
        <f t="shared" si="0"/>
        <v/>
      </c>
      <c r="B8" s="143"/>
      <c r="C8" s="143"/>
      <c r="D8" s="143"/>
      <c r="E8" s="143"/>
      <c r="F8" s="143"/>
      <c r="G8" s="143"/>
      <c r="H8" s="143" t="s">
        <v>637</v>
      </c>
      <c r="I8" s="143"/>
      <c r="J8" s="143"/>
      <c r="L8" s="144">
        <v>74</v>
      </c>
      <c r="M8" s="145" t="str">
        <f>IF(L8&lt;&gt;"n.v.t.", IF(Structuur_werking=Structuur_werking_enkel, VLOOKUP($L8, Resultatenrekening!$L$5:$O$146, 3, FALSE),  IF(Structuur_werking=Structuur_werking_dubbel, VLOOKUP($L8, Resultatenrekening!$L$5:$O$146, 2, FALSE), "")), "n.v.t.")</f>
        <v/>
      </c>
      <c r="N8" s="146"/>
      <c r="Y8" s="91"/>
      <c r="AA8" s="31">
        <v>1</v>
      </c>
      <c r="AC8" s="91">
        <f t="shared" si="1"/>
        <v>6</v>
      </c>
      <c r="AD8" s="31" t="str">
        <f>IF($AC9&gt;$AC8, IFERROR(MATCH($AC8, $AC9:$AC$19, 0)-1, ROW($AD$19)-ROW()), "")</f>
        <v/>
      </c>
      <c r="AE8" s="31">
        <f t="shared" si="2"/>
        <v>-1</v>
      </c>
      <c r="AF8" s="96" t="str">
        <f t="shared" si="3"/>
        <v/>
      </c>
      <c r="AG8" s="92" t="str">
        <f t="shared" si="4"/>
        <v/>
      </c>
    </row>
    <row r="9" spans="1:59" s="31" customFormat="1" ht="52.5" customHeight="1" x14ac:dyDescent="0.25">
      <c r="A9" s="136" t="str">
        <f t="shared" si="0"/>
        <v/>
      </c>
      <c r="B9" s="143"/>
      <c r="C9" s="143"/>
      <c r="D9" s="143"/>
      <c r="E9" s="143"/>
      <c r="F9" s="143"/>
      <c r="G9" s="143"/>
      <c r="H9" s="143" t="s">
        <v>29</v>
      </c>
      <c r="I9" s="143"/>
      <c r="J9" s="143"/>
      <c r="L9" s="144" t="s">
        <v>26</v>
      </c>
      <c r="M9" s="145" t="str">
        <f>IF(L9&lt;&gt;"n.v.t.", IF(Structuur_werking=Structuur_werking_enkel, VLOOKUP($L9, Resultatenrekening!$L$5:$O$146, 3, FALSE),  IF(Structuur_werking=Structuur_werking_dubbel, VLOOKUP($L9, Resultatenrekening!$L$5:$O$146, 2, FALSE), "")), "n.v.t.")</f>
        <v/>
      </c>
      <c r="N9" s="146"/>
      <c r="Y9" s="91"/>
      <c r="AA9" s="31" t="s">
        <v>351</v>
      </c>
      <c r="AC9" s="91">
        <f t="shared" si="1"/>
        <v>6</v>
      </c>
      <c r="AD9" s="31" t="str">
        <f>IF($AC10&gt;$AC9, IFERROR(MATCH($AC9, $AC10:$AC$19, 0)-1, ROW($AD$19)-ROW()), "")</f>
        <v/>
      </c>
      <c r="AE9" s="31">
        <f t="shared" si="2"/>
        <v>-1</v>
      </c>
      <c r="AF9" s="96" t="str">
        <f t="shared" si="3"/>
        <v/>
      </c>
      <c r="AG9" s="92" t="str">
        <f t="shared" si="4"/>
        <v/>
      </c>
    </row>
    <row r="10" spans="1:59" s="31" customFormat="1" ht="52.5" customHeight="1" x14ac:dyDescent="0.25">
      <c r="A10" s="136" t="str">
        <f t="shared" si="0"/>
        <v/>
      </c>
      <c r="B10" s="143"/>
      <c r="C10" s="143"/>
      <c r="D10" s="143"/>
      <c r="E10" s="143"/>
      <c r="F10" s="143"/>
      <c r="G10" s="143"/>
      <c r="H10" s="143" t="s">
        <v>350</v>
      </c>
      <c r="I10" s="143"/>
      <c r="J10" s="143"/>
      <c r="L10" s="144">
        <v>6118</v>
      </c>
      <c r="M10" s="145" t="str">
        <f>IF(L10&lt;&gt;"n.v.t.", IF(Structuur_werking=Structuur_werking_enkel, VLOOKUP($L10, Resultatenrekening!$L$5:$O$146, 3, FALSE),  IF(Structuur_werking=Structuur_werking_dubbel, VLOOKUP($L10, Resultatenrekening!$L$5:$O$146, 2, FALSE), "")), "n.v.t.")</f>
        <v/>
      </c>
      <c r="N10" s="146"/>
      <c r="Y10" s="91"/>
      <c r="AA10" s="31">
        <v>1</v>
      </c>
      <c r="AC10" s="91">
        <f t="shared" si="1"/>
        <v>6</v>
      </c>
      <c r="AD10" s="31" t="str">
        <f>IF($AC11&gt;$AC10, IFERROR(MATCH($AC10, $AC11:$AC$19, 0)-1, ROW($AD$19)-ROW()), "")</f>
        <v/>
      </c>
      <c r="AE10" s="31">
        <f t="shared" si="2"/>
        <v>-1</v>
      </c>
      <c r="AF10" s="96" t="str">
        <f t="shared" si="3"/>
        <v/>
      </c>
      <c r="AG10" s="92" t="str">
        <f t="shared" si="4"/>
        <v/>
      </c>
    </row>
    <row r="11" spans="1:59" s="31" customFormat="1" ht="52.5" customHeight="1" x14ac:dyDescent="0.25">
      <c r="A11" s="136" t="str">
        <f t="shared" si="0"/>
        <v/>
      </c>
      <c r="B11" s="143"/>
      <c r="C11" s="143"/>
      <c r="D11" s="143"/>
      <c r="E11" s="143"/>
      <c r="F11" s="143"/>
      <c r="G11" s="143"/>
      <c r="H11" s="283" t="s">
        <v>613</v>
      </c>
      <c r="I11" s="283"/>
      <c r="J11" s="283"/>
      <c r="K11" s="283"/>
      <c r="L11" s="144">
        <v>6128</v>
      </c>
      <c r="M11" s="145" t="str">
        <f>IF(L11&lt;&gt;"n.v.t.", IF(Structuur_werking=Structuur_werking_enkel, VLOOKUP($L11, Resultatenrekening!$L$5:$O$146, 3, FALSE),  IF(Structuur_werking=Structuur_werking_dubbel, VLOOKUP($L11, Resultatenrekening!$L$5:$O$146, 2, FALSE), "")), "n.v.t.")</f>
        <v/>
      </c>
      <c r="N11" s="146"/>
      <c r="Y11" s="91"/>
      <c r="AA11" s="31">
        <v>1</v>
      </c>
      <c r="AC11" s="91">
        <f t="shared" si="1"/>
        <v>6</v>
      </c>
      <c r="AD11" s="31" t="str">
        <f>IF($AC12&gt;$AC11, IFERROR(MATCH($AC11, $AC12:$AC$19, 0)-1, ROW($AD$19)-ROW()), "")</f>
        <v/>
      </c>
      <c r="AE11" s="31">
        <f t="shared" si="2"/>
        <v>-1</v>
      </c>
      <c r="AF11" s="96" t="str">
        <f t="shared" si="3"/>
        <v/>
      </c>
      <c r="AG11" s="92" t="str">
        <f t="shared" si="4"/>
        <v/>
      </c>
    </row>
    <row r="12" spans="1:59" s="31" customFormat="1" ht="52.5" customHeight="1" x14ac:dyDescent="0.25">
      <c r="A12" s="136" t="str">
        <f t="shared" si="0"/>
        <v/>
      </c>
      <c r="B12" s="143"/>
      <c r="C12" s="143"/>
      <c r="D12" s="143"/>
      <c r="E12" s="143"/>
      <c r="F12" s="143"/>
      <c r="G12" s="143"/>
      <c r="H12" s="143" t="s">
        <v>328</v>
      </c>
      <c r="I12" s="143"/>
      <c r="J12" s="143"/>
      <c r="L12" s="144">
        <v>6138</v>
      </c>
      <c r="M12" s="145" t="str">
        <f>IF(L12&lt;&gt;"n.v.t.", IF(Structuur_werking=Structuur_werking_enkel, VLOOKUP($L12, Resultatenrekening!$L$5:$O$146, 3, FALSE),  IF(Structuur_werking=Structuur_werking_dubbel, VLOOKUP($L12, Resultatenrekening!$L$5:$O$146, 2, FALSE), "")), "n.v.t.")</f>
        <v/>
      </c>
      <c r="N12" s="146"/>
      <c r="Y12" s="91"/>
      <c r="AA12" s="31">
        <v>1</v>
      </c>
      <c r="AC12" s="91">
        <f t="shared" si="1"/>
        <v>6</v>
      </c>
      <c r="AD12" s="31" t="str">
        <f>IF($AC13&gt;$AC12, IFERROR(MATCH($AC12, $AC13:$AC$19, 0)-1, ROW($AD$19)-ROW()), "")</f>
        <v/>
      </c>
      <c r="AE12" s="31">
        <f t="shared" si="2"/>
        <v>-1</v>
      </c>
      <c r="AF12" s="96" t="str">
        <f t="shared" si="3"/>
        <v/>
      </c>
      <c r="AG12" s="92" t="str">
        <f t="shared" si="4"/>
        <v/>
      </c>
    </row>
    <row r="13" spans="1:59" s="31" customFormat="1" ht="52.5" customHeight="1" x14ac:dyDescent="0.25">
      <c r="A13" s="136" t="str">
        <f t="shared" si="0"/>
        <v/>
      </c>
      <c r="B13" s="143"/>
      <c r="C13" s="143"/>
      <c r="D13" s="143"/>
      <c r="E13" s="143"/>
      <c r="F13" s="143"/>
      <c r="G13" s="143"/>
      <c r="H13" s="143" t="s">
        <v>333</v>
      </c>
      <c r="I13" s="143"/>
      <c r="J13" s="143"/>
      <c r="L13" s="144">
        <v>619</v>
      </c>
      <c r="M13" s="145" t="str">
        <f>IF(L13&lt;&gt;"n.v.t.", IF(Structuur_werking=Structuur_werking_enkel, VLOOKUP($L13, Resultatenrekening!$L$5:$O$146, 3, FALSE),  IF(Structuur_werking=Structuur_werking_dubbel, VLOOKUP($L13, Resultatenrekening!$L$5:$O$146, 2, FALSE), "")), "n.v.t.")</f>
        <v/>
      </c>
      <c r="N13" s="146"/>
      <c r="Y13" s="91"/>
      <c r="AA13" s="31">
        <v>1</v>
      </c>
      <c r="AC13" s="91">
        <f t="shared" si="1"/>
        <v>6</v>
      </c>
      <c r="AD13" s="31" t="str">
        <f>IF($AC14&gt;$AC13, IFERROR(MATCH($AC13, $AC14:$AC$19, 0)-1, ROW($AD$19)-ROW()), "")</f>
        <v/>
      </c>
      <c r="AE13" s="31">
        <f t="shared" si="2"/>
        <v>-1</v>
      </c>
      <c r="AF13" s="96" t="str">
        <f t="shared" si="3"/>
        <v/>
      </c>
      <c r="AG13" s="92" t="str">
        <f t="shared" si="4"/>
        <v/>
      </c>
    </row>
    <row r="14" spans="1:59" s="31" customFormat="1" ht="52.5" customHeight="1" x14ac:dyDescent="0.25">
      <c r="A14" s="136" t="str">
        <f t="shared" si="0"/>
        <v/>
      </c>
      <c r="B14" s="143"/>
      <c r="C14" s="143"/>
      <c r="D14" s="143"/>
      <c r="E14" s="143"/>
      <c r="F14" s="143"/>
      <c r="G14" s="143"/>
      <c r="H14" s="284" t="s">
        <v>670</v>
      </c>
      <c r="I14" s="284"/>
      <c r="J14" s="284"/>
      <c r="K14" s="284"/>
      <c r="L14" s="208" t="s">
        <v>21</v>
      </c>
      <c r="M14" s="145" t="str">
        <f>IF(L14&lt;&gt;"n.v.t.", IF(Structuur_werking=Structuur_werking_enkel, VLOOKUP($L14, Resultatenrekening!$L$5:$O$146, 3, FALSE),  IF(Structuur_werking=Structuur_werking_dubbel, VLOOKUP($L14, Resultatenrekening!$L$5:$O$146, 2, FALSE), "")), "n.v.t.")</f>
        <v/>
      </c>
      <c r="N14" s="146"/>
      <c r="Y14" s="91"/>
      <c r="AA14" s="31">
        <v>1</v>
      </c>
      <c r="AC14" s="91">
        <f t="shared" si="1"/>
        <v>6</v>
      </c>
      <c r="AD14" s="31" t="str">
        <f>IF($AC15&gt;$AC14, IFERROR(MATCH($AC14, $AC15:$AC$19, 0)-1, ROW($AD$19)-ROW()), "")</f>
        <v/>
      </c>
      <c r="AE14" s="31">
        <f t="shared" si="2"/>
        <v>-1</v>
      </c>
      <c r="AF14" s="96" t="str">
        <f t="shared" si="3"/>
        <v/>
      </c>
      <c r="AG14" s="92" t="str">
        <f t="shared" si="4"/>
        <v/>
      </c>
    </row>
    <row r="15" spans="1:59" s="31" customFormat="1" ht="52.5" customHeight="1" x14ac:dyDescent="0.25">
      <c r="A15" s="136" t="str">
        <f t="shared" si="0"/>
        <v/>
      </c>
      <c r="B15" s="143"/>
      <c r="C15" s="143"/>
      <c r="D15" s="143"/>
      <c r="E15" s="143"/>
      <c r="F15" s="143"/>
      <c r="G15" s="143"/>
      <c r="H15" s="143" t="s">
        <v>4</v>
      </c>
      <c r="I15" s="143"/>
      <c r="J15" s="143"/>
      <c r="L15" s="144" t="s">
        <v>23</v>
      </c>
      <c r="M15" s="145" t="str">
        <f>IF(L15&lt;&gt;"n.v.t.", IF(Structuur_werking=Structuur_werking_enkel, VLOOKUP($L15, Resultatenrekening!$L$5:$O$146, 3, FALSE),  IF(Structuur_werking=Structuur_werking_dubbel, VLOOKUP($L15, Resultatenrekening!$L$5:$O$146, 2, FALSE), "")), "n.v.t.")</f>
        <v/>
      </c>
      <c r="N15" s="146"/>
      <c r="Y15" s="91"/>
      <c r="AA15" s="31">
        <v>1</v>
      </c>
      <c r="AC15" s="91">
        <f t="shared" si="1"/>
        <v>6</v>
      </c>
      <c r="AD15" s="31" t="str">
        <f>IF($AC16&gt;$AC15, IFERROR(MATCH($AC15, $AC16:$AC$19, 0)-1, ROW($AD$19)-ROW()), "")</f>
        <v/>
      </c>
      <c r="AE15" s="31">
        <f t="shared" si="2"/>
        <v>-1</v>
      </c>
      <c r="AF15" s="96" t="str">
        <f t="shared" si="3"/>
        <v/>
      </c>
      <c r="AG15" s="92" t="str">
        <f t="shared" si="4"/>
        <v/>
      </c>
    </row>
    <row r="16" spans="1:59" s="31" customFormat="1" ht="52.5" customHeight="1" x14ac:dyDescent="0.25">
      <c r="A16" s="136" t="str">
        <f t="shared" si="0"/>
        <v/>
      </c>
      <c r="B16" s="143"/>
      <c r="C16" s="143"/>
      <c r="D16" s="143"/>
      <c r="E16" s="143"/>
      <c r="F16" s="143"/>
      <c r="G16" s="143"/>
      <c r="H16" s="143" t="s">
        <v>25</v>
      </c>
      <c r="I16" s="143"/>
      <c r="J16" s="143"/>
      <c r="L16" s="144" t="s">
        <v>24</v>
      </c>
      <c r="M16" s="145" t="str">
        <f>IF(L16&lt;&gt;"n.v.t.", IF(Structuur_werking=Structuur_werking_enkel, VLOOKUP($L16, Resultatenrekening!$L$5:$O$146, 3, FALSE),  IF(Structuur_werking=Structuur_werking_dubbel, VLOOKUP($L16, Resultatenrekening!$L$5:$O$146, 2, FALSE), "")), "n.v.t.")</f>
        <v/>
      </c>
      <c r="N16" s="146"/>
      <c r="Y16" s="91"/>
      <c r="AA16" s="31" t="s">
        <v>351</v>
      </c>
      <c r="AC16" s="91">
        <f t="shared" si="1"/>
        <v>6</v>
      </c>
      <c r="AD16" s="31" t="str">
        <f>IF($AC17&gt;$AC16, IFERROR(MATCH($AC16, $AC17:$AC$19, 0)-1, ROW($AD$19)-ROW()), "")</f>
        <v/>
      </c>
      <c r="AE16" s="31">
        <f t="shared" si="2"/>
        <v>-1</v>
      </c>
      <c r="AF16" s="96" t="str">
        <f t="shared" si="3"/>
        <v/>
      </c>
      <c r="AG16" s="92" t="str">
        <f t="shared" si="4"/>
        <v/>
      </c>
    </row>
    <row r="17" spans="1:33" s="31" customFormat="1" ht="52.5" customHeight="1" x14ac:dyDescent="0.25">
      <c r="A17" s="136" t="str">
        <f t="shared" si="0"/>
        <v/>
      </c>
      <c r="B17" s="143"/>
      <c r="C17" s="143"/>
      <c r="D17" s="143"/>
      <c r="E17" s="143"/>
      <c r="F17" s="143"/>
      <c r="G17" s="143"/>
      <c r="H17" s="143" t="s">
        <v>59</v>
      </c>
      <c r="I17" s="143"/>
      <c r="J17" s="143"/>
      <c r="L17" s="144" t="s">
        <v>74</v>
      </c>
      <c r="M17" s="145" t="str">
        <f>IF(L17&lt;&gt;"n.v.t.", IF(Structuur_werking=Structuur_werking_enkel, VLOOKUP($L17, Resultatenrekening!$L$5:$O$146, 3, FALSE),  IF(Structuur_werking=Structuur_werking_dubbel, VLOOKUP($L17, Resultatenrekening!$L$5:$O$146, 2, FALSE), "")), "n.v.t.")</f>
        <v/>
      </c>
      <c r="N17" s="146"/>
      <c r="Y17" s="91"/>
      <c r="AA17" s="31" t="s">
        <v>352</v>
      </c>
      <c r="AC17" s="91">
        <f t="shared" si="1"/>
        <v>6</v>
      </c>
      <c r="AD17" s="31" t="str">
        <f>IF($AC18&gt;$AC17, IFERROR(MATCH($AC17, $AC18:$AC$19, 0)-1, ROW($AD$19)-ROW()), "")</f>
        <v/>
      </c>
      <c r="AE17" s="31">
        <f t="shared" si="2"/>
        <v>-1</v>
      </c>
      <c r="AF17" s="96" t="str">
        <f t="shared" si="3"/>
        <v/>
      </c>
      <c r="AG17" s="92" t="str">
        <f t="shared" si="4"/>
        <v/>
      </c>
    </row>
    <row r="18" spans="1:33" s="31" customFormat="1" ht="52.5" customHeight="1" x14ac:dyDescent="0.25">
      <c r="A18" s="136" t="str">
        <f t="shared" si="0"/>
        <v/>
      </c>
      <c r="B18" s="143"/>
      <c r="C18" s="143"/>
      <c r="D18" s="143"/>
      <c r="E18" s="143"/>
      <c r="F18" s="143"/>
      <c r="G18" s="143"/>
      <c r="H18" s="143" t="s">
        <v>65</v>
      </c>
      <c r="I18" s="143"/>
      <c r="J18" s="143"/>
      <c r="L18" s="144" t="s">
        <v>77</v>
      </c>
      <c r="M18" s="145" t="str">
        <f>IF(L18&lt;&gt;"n.v.t.", IF(Structuur_werking=Structuur_werking_enkel, VLOOKUP($L18, Resultatenrekening!$L$5:$O$146, 3, FALSE),  IF(Structuur_werking=Structuur_werking_dubbel, VLOOKUP($L18, Resultatenrekening!$L$5:$O$146, 2, FALSE), "")), "n.v.t.")</f>
        <v/>
      </c>
      <c r="N18" s="146"/>
      <c r="Y18" s="91"/>
      <c r="AA18" s="31" t="s">
        <v>352</v>
      </c>
      <c r="AC18" s="91">
        <f t="shared" si="1"/>
        <v>6</v>
      </c>
      <c r="AD18" s="31" t="str">
        <f>IF($AC19&gt;$AC18, IFERROR(MATCH($AC18, $AC19:$AC$19, 0)-1, ROW($AD$19)-ROW()), "")</f>
        <v/>
      </c>
      <c r="AE18" s="31">
        <f t="shared" si="2"/>
        <v>-1</v>
      </c>
      <c r="AF18" s="96" t="str">
        <f t="shared" si="3"/>
        <v/>
      </c>
      <c r="AG18" s="92" t="str">
        <f t="shared" si="4"/>
        <v/>
      </c>
    </row>
    <row r="19" spans="1:33" s="31" customFormat="1" ht="52.5" customHeight="1" x14ac:dyDescent="0.25">
      <c r="A19" s="136" t="str">
        <f t="shared" si="0"/>
        <v/>
      </c>
      <c r="B19" s="143"/>
      <c r="C19" s="143"/>
      <c r="D19" s="143"/>
      <c r="E19" s="143"/>
      <c r="F19" s="143"/>
      <c r="G19" s="143"/>
      <c r="H19" s="143" t="s">
        <v>336</v>
      </c>
      <c r="I19" s="143"/>
      <c r="J19" s="143"/>
      <c r="L19" s="144" t="s">
        <v>85</v>
      </c>
      <c r="M19" s="145" t="str">
        <f>IF(L19&lt;&gt;"n.v.t.", IF(Structuur_werking=Structuur_werking_enkel, VLOOKUP($L19, Resultatenrekening!$L$5:$O$146, 3, FALSE),  IF(Structuur_werking=Structuur_werking_dubbel, VLOOKUP($L19, Resultatenrekening!$L$5:$O$146, 2, FALSE), "")), "n.v.t.")</f>
        <v>n.v.t.</v>
      </c>
      <c r="N19" s="146"/>
      <c r="Y19" s="91"/>
      <c r="AA19" s="31">
        <v>0</v>
      </c>
      <c r="AC19" s="91">
        <f t="shared" si="1"/>
        <v>6</v>
      </c>
      <c r="AD19" s="31" t="str">
        <f>IF($AC20&gt;$AC19, IFERROR(MATCH($AC19, $AC$19:$AC20, 0)-1, ROW($AD$19)-ROW()), "")</f>
        <v/>
      </c>
      <c r="AE19" s="31">
        <f t="shared" si="2"/>
        <v>0</v>
      </c>
      <c r="AF19" s="96" t="str">
        <f t="shared" si="3"/>
        <v/>
      </c>
      <c r="AG19" s="92" t="str">
        <f t="shared" si="4"/>
        <v/>
      </c>
    </row>
    <row r="20" spans="1:33" ht="14.45" customHeight="1" x14ac:dyDescent="0.2">
      <c r="A20" s="94"/>
      <c r="B20" s="42"/>
      <c r="C20" s="32"/>
      <c r="D20" s="42"/>
      <c r="E20" s="32"/>
      <c r="F20" s="42"/>
      <c r="G20" s="32"/>
      <c r="H20" s="42"/>
      <c r="I20" s="32"/>
      <c r="J20" s="42"/>
      <c r="K20" s="32"/>
      <c r="L20" s="42"/>
      <c r="M20" s="32"/>
      <c r="N20" s="32"/>
      <c r="O20" s="32"/>
      <c r="P20" s="42"/>
      <c r="Q20" s="32"/>
      <c r="R20" s="42"/>
      <c r="S20" s="32"/>
      <c r="T20" s="42"/>
      <c r="U20" s="32"/>
      <c r="V20" s="42"/>
      <c r="W20" s="32"/>
      <c r="X20" s="121"/>
      <c r="Y20" s="121"/>
      <c r="Z20" s="121"/>
      <c r="AA20" s="121"/>
      <c r="AB20" s="121"/>
      <c r="AC20" s="121"/>
      <c r="AD20" s="121"/>
      <c r="AE20" s="121"/>
      <c r="AF20" s="147" t="s">
        <v>13</v>
      </c>
      <c r="AG20" s="123"/>
    </row>
    <row r="21" spans="1:33" ht="14.45" customHeight="1" x14ac:dyDescent="0.25">
      <c r="B21" s="25"/>
      <c r="C21" s="25"/>
      <c r="D21" s="25"/>
      <c r="E21" s="25"/>
      <c r="F21" s="25"/>
      <c r="G21" s="25"/>
      <c r="H21" s="25"/>
      <c r="I21" s="25"/>
      <c r="J21" s="25"/>
      <c r="L21" s="25"/>
      <c r="M21" s="25"/>
      <c r="N21" s="25"/>
      <c r="AF21">
        <f>COUNTA($AG$5:$AG$19)-COUNTBLANK($AG$5:$AG$19)</f>
        <v>0</v>
      </c>
      <c r="AG21" s="25"/>
    </row>
    <row r="22" spans="1:33" ht="14.45" customHeight="1" x14ac:dyDescent="0.2">
      <c r="C22" s="90" t="s">
        <v>137</v>
      </c>
      <c r="H22" s="90" t="s">
        <v>137</v>
      </c>
    </row>
    <row r="23" spans="1:33" ht="14.45" customHeight="1" x14ac:dyDescent="0.2">
      <c r="C23" s="90" t="s">
        <v>138</v>
      </c>
      <c r="H23" s="90" t="s">
        <v>138</v>
      </c>
    </row>
  </sheetData>
  <sheetProtection algorithmName="SHA-512" hashValue="5mPg92xi6/cMM0+ZRS/k7h4nRCexOYH1J+Wcn26p8ZCSvuWV19D9mdRFdAcYwX8mI9pdd3AzR70VtJeKk4eLaQ==" saltValue="AmYVlvuXYgI3oK0QNPHnCw==" spinCount="100000" sheet="1" objects="1" scenarios="1" selectLockedCells="1"/>
  <mergeCells count="3">
    <mergeCell ref="G2:K3"/>
    <mergeCell ref="H11:K11"/>
    <mergeCell ref="H14:K14"/>
  </mergeCells>
  <conditionalFormatting sqref="B5:V19">
    <cfRule type="expression" dxfId="73" priority="1461">
      <formula>$AC5=1</formula>
    </cfRule>
  </conditionalFormatting>
  <conditionalFormatting sqref="C5:U19">
    <cfRule type="expression" dxfId="72" priority="1463">
      <formula>$AC5=2</formula>
    </cfRule>
  </conditionalFormatting>
  <conditionalFormatting sqref="D5:T19">
    <cfRule type="expression" dxfId="71" priority="1465">
      <formula>$AC5=3</formula>
    </cfRule>
  </conditionalFormatting>
  <conditionalFormatting sqref="E5:S19">
    <cfRule type="expression" dxfId="70" priority="1467">
      <formula>$AC5=4</formula>
    </cfRule>
  </conditionalFormatting>
  <conditionalFormatting sqref="F5:R19">
    <cfRule type="expression" dxfId="69" priority="1549">
      <formula>$AC5=5</formula>
    </cfRule>
  </conditionalFormatting>
  <conditionalFormatting sqref="G5:Q19">
    <cfRule type="expression" dxfId="68" priority="1550">
      <formula>$AC5=6</formula>
    </cfRule>
  </conditionalFormatting>
  <conditionalFormatting sqref="H5:P19">
    <cfRule type="expression" dxfId="67" priority="1551">
      <formula>$AC5=7</formula>
    </cfRule>
  </conditionalFormatting>
  <conditionalFormatting sqref="I5:O19">
    <cfRule type="expression" dxfId="66" priority="1552">
      <formula>$AC5=8</formula>
    </cfRule>
  </conditionalFormatting>
  <conditionalFormatting sqref="N5:N19">
    <cfRule type="expression" dxfId="65" priority="1">
      <formula>$AE5=-1</formula>
    </cfRule>
    <cfRule type="expression" dxfId="64" priority="10">
      <formula>$AE5=0</formula>
    </cfRule>
    <cfRule type="expression" dxfId="63" priority="1453">
      <formula>AND($AE5=1, $N5&lt;&gt;"")</formula>
    </cfRule>
    <cfRule type="expression" dxfId="62" priority="1455">
      <formula>$AE5=1</formula>
    </cfRule>
  </conditionalFormatting>
  <conditionalFormatting sqref="Y5:AB19">
    <cfRule type="expression" dxfId="61" priority="1457">
      <formula>Y5&lt;&gt;""</formula>
    </cfRule>
  </conditionalFormatting>
  <conditionalFormatting sqref="AG5:BG19">
    <cfRule type="expression" dxfId="60" priority="1459">
      <formula>$AG5&lt;&gt;""</formula>
    </cfRule>
  </conditionalFormatting>
  <pageMargins left="0.70866141732283472" right="0.70866141732283472" top="0.74803149606299213" bottom="0.74803149606299213" header="0.31496062992125984" footer="0.31496062992125984"/>
  <pageSetup paperSize="9" scale="61" fitToHeight="0" orientation="portrait" r:id="rId1"/>
  <headerFooter>
    <oddHeader>&amp;L&amp;G&amp;R&amp;A</oddHeader>
    <oddFooter>Pagina &amp;P van &amp;N</oddFooter>
  </headerFooter>
  <drawing r:id="rId2"/>
  <legacyDrawingHF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43052E-F80C-49EE-9E6E-0C8B5234759A}">
  <sheetPr>
    <pageSetUpPr fitToPage="1"/>
  </sheetPr>
  <dimension ref="A1:BY62"/>
  <sheetViews>
    <sheetView showGridLines="0" zoomScaleNormal="100" workbookViewId="0">
      <pane xSplit="2" ySplit="4" topLeftCell="C5" activePane="bottomRight" state="frozen"/>
      <selection pane="topRight" activeCell="C1" sqref="C1"/>
      <selection pane="bottomLeft" activeCell="A5" sqref="A5"/>
      <selection pane="bottomRight"/>
    </sheetView>
  </sheetViews>
  <sheetFormatPr defaultColWidth="8.85546875" defaultRowHeight="14.45" customHeight="1" x14ac:dyDescent="0.2"/>
  <cols>
    <col min="1" max="1" width="2.42578125" style="223" customWidth="1"/>
    <col min="2" max="2" width="1.140625" style="249" hidden="1" customWidth="1"/>
    <col min="3" max="4" width="1.140625" style="44" customWidth="1"/>
    <col min="5" max="9" width="1.140625" style="249" customWidth="1"/>
    <col min="10" max="10" width="46.7109375" style="249" customWidth="1"/>
    <col min="11" max="11" width="16.85546875" style="223" customWidth="1"/>
    <col min="12" max="12" width="9.140625" style="250" customWidth="1"/>
    <col min="13" max="14" width="15.85546875" style="221" customWidth="1"/>
    <col min="15" max="15" width="15.85546875" style="222" customWidth="1"/>
    <col min="16" max="16" width="45.42578125" style="222" customWidth="1"/>
    <col min="17" max="17" width="1.140625" style="223" customWidth="1"/>
    <col min="18" max="24" width="1.140625" style="223" hidden="1" customWidth="1"/>
    <col min="25" max="25" width="2.42578125" style="223" hidden="1" customWidth="1"/>
    <col min="26" max="40" width="9" style="223" hidden="1" customWidth="1"/>
    <col min="41" max="47" width="9" style="100" hidden="1" customWidth="1"/>
    <col min="48" max="50" width="9" style="223" hidden="1" customWidth="1"/>
    <col min="51" max="51" width="2.42578125" style="101" customWidth="1"/>
    <col min="52" max="16384" width="8.85546875" style="223"/>
  </cols>
  <sheetData>
    <row r="1" spans="1:77" ht="24" customHeight="1" x14ac:dyDescent="0.2">
      <c r="A1" s="220"/>
      <c r="B1" s="41"/>
      <c r="C1" s="41"/>
      <c r="D1" s="41"/>
      <c r="E1" s="41"/>
      <c r="F1" s="41"/>
      <c r="G1" s="41"/>
      <c r="H1" s="41"/>
      <c r="I1" s="41"/>
      <c r="J1" s="41"/>
      <c r="Z1" s="95" t="str">
        <f>IF(SUM($AG$34:$AJ$34, $AO$34:$AQ$34)=1,
    Fout_zonder_rij_enkel&amp;IF($AU$34&lt;&gt;0, " Vul resterende "&amp;AU34&amp;" verplichte velden in.", ""),
    IF(SUM($AG$34:$AJ$34, $AO$34:$AQ$34)&gt;1,
        SUM($AG$34:$AJ$34, $AO$34:$AQ$34)&amp;Fout_zonder_rij_meer&amp;IF($AU$34&lt;&gt;0, " Vul resterende "&amp;AU34&amp;" verplichte velden in.", ""),
        IF($AU$34&lt;&gt;0, "Vul resterende "&amp;AU34&amp;" verplichte velden in.", "")
    )
)</f>
        <v>Vul resterende 3 verplichte velden in.</v>
      </c>
    </row>
    <row r="2" spans="1:77" s="224" customFormat="1" ht="9.6" customHeight="1" x14ac:dyDescent="0.25">
      <c r="B2" s="50"/>
      <c r="C2" s="278" t="str">
        <f>"RESULTAATSVERWERKING EN RESERVEOPBOUW "&amp;Datum_werkingsjaar</f>
        <v>RESULTAATSVERWERKING EN RESERVEOPBOUW 2024</v>
      </c>
      <c r="D2" s="278"/>
      <c r="E2" s="278"/>
      <c r="F2" s="278"/>
      <c r="G2" s="278"/>
      <c r="H2" s="278"/>
      <c r="I2" s="278"/>
      <c r="J2" s="278"/>
      <c r="K2" s="278"/>
      <c r="L2" s="251"/>
      <c r="M2" s="125"/>
      <c r="N2" s="102"/>
      <c r="O2" s="125"/>
      <c r="P2" s="102"/>
      <c r="Z2" s="76" t="s">
        <v>677</v>
      </c>
      <c r="AA2" s="223"/>
      <c r="AC2"/>
      <c r="AD2"/>
      <c r="AE2"/>
      <c r="AF2"/>
      <c r="AG2"/>
      <c r="AH2"/>
      <c r="AI2"/>
      <c r="AJ2"/>
      <c r="AK2"/>
      <c r="AL2"/>
      <c r="AM2"/>
      <c r="AN2" s="76" t="s">
        <v>315</v>
      </c>
      <c r="AO2" s="100"/>
      <c r="AP2" s="100"/>
      <c r="AQ2" s="100"/>
      <c r="AR2" s="100"/>
      <c r="AS2" s="100"/>
      <c r="AT2" s="100"/>
      <c r="AU2" s="100"/>
      <c r="AV2" s="223"/>
      <c r="AW2" s="223"/>
      <c r="AX2" s="223"/>
      <c r="AY2" s="101"/>
    </row>
    <row r="3" spans="1:77" s="224" customFormat="1" ht="13.9" customHeight="1" x14ac:dyDescent="0.2">
      <c r="B3" s="50"/>
      <c r="C3" s="278"/>
      <c r="D3" s="278"/>
      <c r="E3" s="278"/>
      <c r="F3" s="278"/>
      <c r="G3" s="278"/>
      <c r="H3" s="278"/>
      <c r="I3" s="278"/>
      <c r="J3" s="278"/>
      <c r="K3" s="278"/>
      <c r="L3" s="251"/>
      <c r="M3" s="251"/>
      <c r="N3" s="251"/>
      <c r="O3" s="251"/>
      <c r="P3" s="251"/>
      <c r="Z3" s="226" t="s">
        <v>313</v>
      </c>
      <c r="AA3" s="223"/>
      <c r="AB3" s="226" t="s">
        <v>93</v>
      </c>
      <c r="AC3" s="226" t="s">
        <v>292</v>
      </c>
      <c r="AE3" s="223"/>
      <c r="AF3" s="223"/>
      <c r="AG3" s="226" t="s">
        <v>308</v>
      </c>
      <c r="AJ3" s="252"/>
      <c r="AK3" s="223" t="s">
        <v>307</v>
      </c>
      <c r="AL3" s="223"/>
      <c r="AM3" s="223"/>
      <c r="AN3" s="226"/>
      <c r="AO3" s="253" t="s">
        <v>291</v>
      </c>
      <c r="AP3" s="100"/>
      <c r="AQ3" s="100"/>
      <c r="AR3" s="105" t="s">
        <v>314</v>
      </c>
      <c r="AS3" s="100"/>
      <c r="AT3" s="100"/>
      <c r="AU3" s="100"/>
      <c r="AV3" s="254"/>
      <c r="AW3" s="254"/>
      <c r="AX3" s="226"/>
      <c r="AY3" s="101"/>
    </row>
    <row r="4" spans="1:77" s="110" customFormat="1" ht="14.45" customHeight="1" x14ac:dyDescent="0.25">
      <c r="A4" s="74"/>
      <c r="B4" s="74"/>
      <c r="C4" s="106" t="s">
        <v>41</v>
      </c>
      <c r="D4" s="106"/>
      <c r="E4" s="106"/>
      <c r="F4" s="106"/>
      <c r="G4" s="106"/>
      <c r="H4" s="106"/>
      <c r="I4" s="106"/>
      <c r="J4" s="106"/>
      <c r="K4" s="74"/>
      <c r="L4" s="106" t="s">
        <v>0</v>
      </c>
      <c r="M4" s="126" t="str" cm="1">
        <f t="array" ref="M4">IF(Structuur_werking&lt;&gt;"", IF(Structuur_werking&lt;&gt;Structuur_werking_dubbel, "n.v.t.", "Totaal"), "")</f>
        <v/>
      </c>
      <c r="N4" s="107" t="str">
        <f>IF(Structuur_werking&lt;&gt;"", "Circus-werking", "")</f>
        <v/>
      </c>
      <c r="O4" s="107" t="str" cm="1">
        <f t="array" ref="O4">IF(Structuur_werking&lt;&gt;"", IF(Structuur_werking&lt;&gt;Structuur_werking_dubbel, "n.v.t.", "Andere werking"), "")</f>
        <v/>
      </c>
      <c r="P4" s="126" t="str" cm="1">
        <f t="array" ref="P4">IF(Structuur_werking&lt;&gt;"", "Toelichting", "")</f>
        <v/>
      </c>
      <c r="Q4" s="74"/>
      <c r="R4" s="74"/>
      <c r="S4" s="74"/>
      <c r="T4" s="74"/>
      <c r="U4" s="74"/>
      <c r="V4" s="74"/>
      <c r="W4" s="74"/>
      <c r="X4" s="74"/>
      <c r="Y4" s="74"/>
      <c r="Z4" s="88" t="s">
        <v>41</v>
      </c>
      <c r="AA4" s="45" t="s">
        <v>312</v>
      </c>
      <c r="AB4" s="88" t="str">
        <f>"""+"" én ""-"""</f>
        <v>"+" én "-"</v>
      </c>
      <c r="AC4" s="88" t="str">
        <f>SUBSTITUTE(ADDRESS(1, COLUMN(M4), 4, 1), "1", "")</f>
        <v>M</v>
      </c>
      <c r="AD4" s="45" t="str">
        <f>SUBSTITUTE(ADDRESS(1, COLUMN(N4), 4, 1), "1", "")</f>
        <v>N</v>
      </c>
      <c r="AE4" s="45" t="str">
        <f>SUBSTITUTE(ADDRESS(1, COLUMN(O4), 4, 1), "1", "")</f>
        <v>O</v>
      </c>
      <c r="AF4" s="45" t="str">
        <f>SUBSTITUTE(ADDRESS(1, COLUMN(P4), 4, 1), "1", "")</f>
        <v>P</v>
      </c>
      <c r="AG4" s="88" t="s">
        <v>678</v>
      </c>
      <c r="AH4" s="191" t="str">
        <f t="shared" ref="AH4:AJ4" si="0">SUBSTITUTE(ADDRESS(1, COLUMN(M4), 4, 1), "1", "")</f>
        <v>M</v>
      </c>
      <c r="AI4" s="45" t="str">
        <f t="shared" si="0"/>
        <v>N</v>
      </c>
      <c r="AJ4" s="255" t="str">
        <f t="shared" si="0"/>
        <v>O</v>
      </c>
      <c r="AK4" s="45" t="str">
        <f>SUBSTITUTE(ADDRESS(1, COLUMN(N4), 4, 1), "1", "")</f>
        <v>N</v>
      </c>
      <c r="AL4" s="45" t="str">
        <f>SUBSTITUTE(ADDRESS(1, COLUMN(O4), 4, 1), "1", "")</f>
        <v>O</v>
      </c>
      <c r="AM4" s="45" t="str">
        <f>SUBSTITUTE(ADDRESS(1, COLUMN(P4), 4, 1), "1", "")</f>
        <v>P</v>
      </c>
      <c r="AN4" s="88" t="s">
        <v>1</v>
      </c>
      <c r="AO4" s="79" t="str">
        <f>SUBSTITUTE(ADDRESS(1, COLUMN(N4), 4, 1), "1", "")</f>
        <v>N</v>
      </c>
      <c r="AP4" s="47" t="str">
        <f>SUBSTITUTE(ADDRESS(1, COLUMN(O4), 4, 1), "1", "")</f>
        <v>O</v>
      </c>
      <c r="AQ4" s="47" t="str">
        <f>SUBSTITUTE(ADDRESS(1, COLUMN(P4), 4, 1), "1", "")</f>
        <v>P</v>
      </c>
      <c r="AR4" s="79" t="str">
        <f>SUBSTITUTE(ADDRESS(1, COLUMN(N4), 4, 1), "1", "")</f>
        <v>N</v>
      </c>
      <c r="AS4" s="47" t="str">
        <f>SUBSTITUTE(ADDRESS(1, COLUMN(O4), 4, 1), "1", "")</f>
        <v>O</v>
      </c>
      <c r="AT4" s="47" t="str">
        <f>SUBSTITUTE(ADDRESS(1, COLUMN(P4), 4, 1), "1", "")</f>
        <v>P</v>
      </c>
      <c r="AU4" s="135" t="s">
        <v>311</v>
      </c>
      <c r="AV4" s="134" t="s">
        <v>310</v>
      </c>
      <c r="AW4" s="135" t="s">
        <v>30</v>
      </c>
      <c r="AX4" s="45" t="s">
        <v>31</v>
      </c>
      <c r="AY4" s="109"/>
      <c r="BY4" s="97" t="s">
        <v>144</v>
      </c>
    </row>
    <row r="5" spans="1:77" ht="14.45" customHeight="1" x14ac:dyDescent="0.2">
      <c r="B5" s="223"/>
      <c r="C5" s="223"/>
      <c r="D5" s="223"/>
      <c r="E5" s="223"/>
      <c r="F5" s="223"/>
      <c r="G5" s="223"/>
      <c r="H5" s="223"/>
      <c r="I5" s="223"/>
      <c r="J5" s="223"/>
      <c r="L5" s="223"/>
      <c r="M5" s="223"/>
      <c r="N5" s="223"/>
      <c r="O5" s="223"/>
      <c r="P5" s="223"/>
      <c r="AO5" s="223"/>
      <c r="AP5" s="223"/>
      <c r="AQ5" s="223"/>
      <c r="AR5" s="223"/>
      <c r="AS5" s="223"/>
      <c r="AT5" s="223"/>
      <c r="AU5" s="223"/>
      <c r="AY5" s="223"/>
    </row>
    <row r="6" spans="1:77" ht="14.45" customHeight="1" x14ac:dyDescent="0.25">
      <c r="C6" s="133" t="s">
        <v>275</v>
      </c>
      <c r="F6" s="223"/>
      <c r="G6" s="223"/>
      <c r="H6" s="223"/>
      <c r="I6" s="223"/>
      <c r="J6" s="223"/>
      <c r="L6" s="223"/>
      <c r="M6" s="223"/>
      <c r="N6" s="223"/>
      <c r="O6" s="223"/>
      <c r="P6" s="223"/>
      <c r="AO6" s="223"/>
      <c r="AP6" s="223"/>
      <c r="AQ6" s="223"/>
      <c r="AR6" s="223"/>
      <c r="AS6" s="223"/>
      <c r="AT6" s="223"/>
      <c r="AU6" s="223"/>
      <c r="AY6" s="223"/>
    </row>
    <row r="7" spans="1:77" ht="6.95" customHeight="1" x14ac:dyDescent="0.2">
      <c r="B7" s="223"/>
      <c r="C7" s="223"/>
      <c r="D7" s="223"/>
      <c r="E7" s="223"/>
      <c r="F7" s="223"/>
      <c r="G7" s="223"/>
      <c r="H7" s="223"/>
      <c r="I7" s="223"/>
      <c r="J7" s="223"/>
      <c r="L7" s="223"/>
      <c r="M7" s="223"/>
      <c r="N7" s="223"/>
      <c r="O7" s="223"/>
      <c r="P7" s="223"/>
      <c r="AO7" s="223"/>
      <c r="AP7" s="223"/>
      <c r="AQ7" s="223"/>
      <c r="AR7" s="223"/>
      <c r="AS7" s="223"/>
      <c r="AT7" s="223"/>
      <c r="AU7" s="223"/>
      <c r="AY7" s="223"/>
    </row>
    <row r="8" spans="1:77" s="228" customFormat="1" ht="14.45" customHeight="1" x14ac:dyDescent="0.25">
      <c r="A8" s="75" t="str">
        <f t="shared" ref="A8:A31" si="1">IF(OR(AG8&lt;&gt;"", AW8&lt;&gt;""), "✘", "")</f>
        <v/>
      </c>
      <c r="B8" s="111"/>
      <c r="C8" s="111"/>
      <c r="D8" s="111"/>
      <c r="E8" s="111" t="s">
        <v>269</v>
      </c>
      <c r="F8" s="111"/>
      <c r="G8" s="111"/>
      <c r="H8" s="111"/>
      <c r="I8" s="111"/>
      <c r="J8" s="111"/>
      <c r="K8" s="30"/>
      <c r="L8" s="112">
        <v>9906</v>
      </c>
      <c r="M8" s="127" t="str" cm="1">
        <f t="array" ref="M8">IF(Structuur_werking&lt;&gt;Structuur_werking_dubbel, "", SUM(N8:O8))</f>
        <v/>
      </c>
      <c r="N8" s="128">
        <f>N9+N10</f>
        <v>0</v>
      </c>
      <c r="O8" s="128" cm="1">
        <f t="array" ref="O8">IF(Structuur_werking&lt;&gt;Structuur_werking_dubbel, 0, O9+O10)</f>
        <v>0</v>
      </c>
      <c r="P8" s="256"/>
      <c r="Q8" s="30"/>
      <c r="R8" s="30"/>
      <c r="S8" s="30"/>
      <c r="T8" s="30"/>
      <c r="U8" s="30"/>
      <c r="V8" s="30"/>
      <c r="Z8" s="257"/>
      <c r="AB8" s="258">
        <v>1</v>
      </c>
      <c r="AC8" s="258" cm="1">
        <f t="array" ref="AC8">IF(Structuur_werking&lt;&gt;Structuur_werking_dubbel, -1, "")</f>
        <v>-1</v>
      </c>
      <c r="AD8" s="259"/>
      <c r="AE8" s="259" cm="1">
        <f t="array" ref="AE8">IF(Structuur_werking&lt;&gt;Structuur_werking_dubbel, -1, "")</f>
        <v>-1</v>
      </c>
      <c r="AF8" s="259">
        <v>-1</v>
      </c>
      <c r="AG8" s="230"/>
      <c r="AH8" s="234"/>
      <c r="AJ8" s="260"/>
      <c r="AN8" s="230">
        <f t="shared" ref="AN8:AN31" si="2">IF(L8&lt;&gt;"", IF(C8&lt;&gt;"",1,IF(D8&lt;&gt;"",2,IF(E8&lt;&gt;"",3,IF(F8&lt;&gt;"",4,IF(G8&lt;&gt;"",5,IF(H8&lt;&gt;"",6,IF(I8&lt;&gt;"",7,IF(J8&lt;&gt;"",8)))))))), "")</f>
        <v>3</v>
      </c>
      <c r="AO8" s="80" t="str">
        <f t="shared" ref="AO8" si="3">IF(ISTEXT(N8), IFERROR(IF(SEARCH(".", N8)&lt;&gt;0, "| Veld '"&amp;AO$4&amp;ROW()&amp;"': "&amp;Fout_punt), "| Veld '"&amp;AO$4&amp;ROW()&amp;"': "&amp;Fout_geen_getal), IF($AB8&lt;&gt;1, IF(N8&lt;0, "| Veld '"&amp;AO$4&amp;ROW()&amp;"': "&amp;Fout_negatief, ""), ""))</f>
        <v/>
      </c>
      <c r="AP8" s="30" t="str">
        <f t="shared" ref="AP8" si="4">IF(ISTEXT(O8), IFERROR(IF(SEARCH(".", O8)&lt;&gt;0, "| Veld '"&amp;AP$4&amp;ROW()&amp;"': "&amp;Fout_punt), "| Veld '"&amp;AP$4&amp;ROW()&amp;"': "&amp;Fout_geen_getal), IF($AB8&lt;&gt;1, IF(O8&lt;0, "| Veld '"&amp;AP$4&amp;ROW()&amp;"': "&amp;Fout_negatief, ""), ""))</f>
        <v/>
      </c>
      <c r="AQ8" s="30" t="str">
        <f>""</f>
        <v/>
      </c>
      <c r="AR8" s="149" t="str">
        <f t="shared" ref="AR8:AR31" si="5">IF(AD8=1, IF(N8="", "'"&amp;AR$4&amp;ROW()&amp;"' "&amp;IF(OR(AS8&lt;&gt;"", AT8&lt;&gt;""), "en ", ""), ""), "")</f>
        <v/>
      </c>
      <c r="AS8" s="150" t="str">
        <f t="shared" ref="AS8:AS31" si="6">IF(AE8=1, IF(O8="", "'"&amp;AS$4&amp;ROW()&amp;"' "&amp;IF(AT8&lt;&gt;"", "en ", ""), ""), "")</f>
        <v/>
      </c>
      <c r="AT8" s="150" t="str">
        <f t="shared" ref="AT8:AT31" si="7">IF(AF8=1, IF(P8="", "'"&amp;AT$4&amp;ROW()&amp;"' ", ""), "")</f>
        <v/>
      </c>
      <c r="AU8" s="151">
        <f>COUNTA(AR8:AT8)-COUNTBLANK(AR8:AT8)</f>
        <v>0</v>
      </c>
      <c r="AV8" s="261" t="str">
        <f>IF(AU8&gt;1, "| Velden "&amp;AR8&amp;AS8&amp;AT8&amp;"zijn verplicht.  ", IF(AU8=1, "| Veld "&amp;AR8&amp;AS8&amp;AT8&amp;"is verplicht.  ", ""))</f>
        <v/>
      </c>
      <c r="AW8" s="261" t="str">
        <f>AH8&amp;AO8&amp;AP8&amp;AQ8&amp;AI8&amp;AJ8&amp;AV8</f>
        <v/>
      </c>
      <c r="AX8" s="228" t="str">
        <f>AK8&amp;AL8&amp;AM8</f>
        <v/>
      </c>
      <c r="AY8" s="28" t="str">
        <f>IF(AW8&lt;&gt;"", AW8, AX8)</f>
        <v/>
      </c>
    </row>
    <row r="9" spans="1:77" s="228" customFormat="1" ht="14.45" customHeight="1" x14ac:dyDescent="0.25">
      <c r="A9" s="75" t="str">
        <f t="shared" si="1"/>
        <v/>
      </c>
      <c r="B9" s="240"/>
      <c r="C9" s="240"/>
      <c r="D9" s="240"/>
      <c r="E9" s="240"/>
      <c r="F9" s="240" t="s">
        <v>153</v>
      </c>
      <c r="G9" s="240"/>
      <c r="H9" s="240"/>
      <c r="I9" s="240"/>
      <c r="J9" s="240"/>
      <c r="L9" s="241">
        <v>9905</v>
      </c>
      <c r="M9" s="127" t="str" cm="1">
        <f t="array" ref="M9">IF(Structuur_werking&lt;&gt;Structuur_werking_dubbel, "", SUM(N9:O9))</f>
        <v/>
      </c>
      <c r="N9" s="262">
        <f>Resultatenrekening!N156</f>
        <v>0</v>
      </c>
      <c r="O9" s="262">
        <f>IF(Structuur_werking&lt;&gt;Structuur_werking_dubbel, 0, Resultatenrekening!O156)</f>
        <v>0</v>
      </c>
      <c r="P9" s="256"/>
      <c r="Z9" s="257"/>
      <c r="AB9" s="258">
        <v>1</v>
      </c>
      <c r="AC9" s="258" cm="1">
        <f t="array" ref="AC9">IF(Structuur_werking&lt;&gt;Structuur_werking_dubbel, -1, "")</f>
        <v>-1</v>
      </c>
      <c r="AD9" s="259"/>
      <c r="AE9" s="259" cm="1">
        <f t="array" ref="AE9">IF(Structuur_werking&lt;&gt;Structuur_werking_dubbel, -1, "")</f>
        <v>-1</v>
      </c>
      <c r="AF9" s="259">
        <v>-1</v>
      </c>
      <c r="AG9" s="230"/>
      <c r="AH9" s="234"/>
      <c r="AJ9" s="260"/>
      <c r="AN9" s="230">
        <f t="shared" si="2"/>
        <v>4</v>
      </c>
      <c r="AO9" s="80" t="str">
        <f t="shared" ref="AO9" si="8">IF(ISTEXT(N9), IFERROR(IF(SEARCH(".", N9)&lt;&gt;0, "| Veld '"&amp;AO$4&amp;ROW()&amp;"': "&amp;Fout_punt), "| Veld '"&amp;AO$4&amp;ROW()&amp;"': "&amp;Fout_geen_getal), IF($AB9&lt;&gt;1, IF(N9&lt;0, "| Veld '"&amp;AO$4&amp;ROW()&amp;"': "&amp;Fout_negatief, ""), ""))</f>
        <v/>
      </c>
      <c r="AP9" s="30" t="str">
        <f t="shared" ref="AP9" si="9">IF(ISTEXT(O9), IFERROR(IF(SEARCH(".", O9)&lt;&gt;0, "| Veld '"&amp;AP$4&amp;ROW()&amp;"': "&amp;Fout_punt), "| Veld '"&amp;AP$4&amp;ROW()&amp;"': "&amp;Fout_geen_getal), IF($AB9&lt;&gt;1, IF(O9&lt;0, "| Veld '"&amp;AP$4&amp;ROW()&amp;"': "&amp;Fout_negatief, ""), ""))</f>
        <v/>
      </c>
      <c r="AQ9" s="30" t="str">
        <f>""</f>
        <v/>
      </c>
      <c r="AR9" s="149" t="str">
        <f t="shared" si="5"/>
        <v/>
      </c>
      <c r="AS9" s="150" t="str">
        <f t="shared" si="6"/>
        <v/>
      </c>
      <c r="AT9" s="150" t="str">
        <f t="shared" si="7"/>
        <v/>
      </c>
      <c r="AU9" s="151">
        <f t="shared" ref="AU9:AU31" si="10">COUNTA(AR9:AT9)-COUNTBLANK(AR9:AT9)</f>
        <v>0</v>
      </c>
      <c r="AV9" s="261" t="str">
        <f t="shared" ref="AV9:AV31" si="11">IF(AU9&gt;1, "| Velden "&amp;AR9&amp;AS9&amp;AT9&amp;"zijn verplicht.  ", IF(AU9=1, "| Veld "&amp;AR9&amp;AS9&amp;AT9&amp;"is verplicht.  ", ""))</f>
        <v/>
      </c>
      <c r="AW9" s="261" t="str">
        <f t="shared" ref="AW9:AW31" si="12">AH9&amp;AO9&amp;AP9&amp;AQ9&amp;AI9&amp;AJ9&amp;AV9</f>
        <v/>
      </c>
      <c r="AX9" s="228" t="str">
        <f t="shared" ref="AX9:AX31" si="13">AK9&amp;AL9&amp;AM9</f>
        <v/>
      </c>
      <c r="AY9" s="28" t="str">
        <f t="shared" ref="AY9:AY31" si="14">IF(AW9&lt;&gt;"", AW9, AX9)</f>
        <v/>
      </c>
    </row>
    <row r="10" spans="1:77" s="228" customFormat="1" ht="14.45" customHeight="1" x14ac:dyDescent="0.25">
      <c r="A10" s="75" t="str">
        <f t="shared" si="1"/>
        <v>✘</v>
      </c>
      <c r="B10" s="240"/>
      <c r="C10" s="240"/>
      <c r="F10" s="228" t="s">
        <v>362</v>
      </c>
      <c r="G10" s="263"/>
      <c r="H10" s="263"/>
      <c r="I10" s="263"/>
      <c r="J10" s="263"/>
      <c r="K10" s="263"/>
      <c r="L10" s="241" t="s">
        <v>270</v>
      </c>
      <c r="M10" s="127" t="str" cm="1">
        <f t="array" ref="M10">IF(Structuur_werking&lt;&gt;Structuur_werking_dubbel, "", SUM(N10:O10))</f>
        <v/>
      </c>
      <c r="N10" s="243"/>
      <c r="O10" s="243"/>
      <c r="P10" s="256"/>
      <c r="Z10" s="257"/>
      <c r="AB10" s="258">
        <v>1</v>
      </c>
      <c r="AC10" s="258" cm="1">
        <f t="array" ref="AC10">IF(Structuur_werking&lt;&gt;Structuur_werking_dubbel, -1, "")</f>
        <v>-1</v>
      </c>
      <c r="AD10" s="259">
        <v>1</v>
      </c>
      <c r="AE10" s="259" cm="1">
        <f t="array" ref="AE10">IF(Structuur_werking&lt;&gt;Structuur_werking_dubbel, -1, 1)</f>
        <v>-1</v>
      </c>
      <c r="AF10" s="259">
        <v>-1</v>
      </c>
      <c r="AG10" s="230"/>
      <c r="AH10" s="234"/>
      <c r="AJ10" s="260"/>
      <c r="AN10" s="230">
        <f t="shared" si="2"/>
        <v>4</v>
      </c>
      <c r="AO10" s="80" t="str">
        <f t="shared" ref="AO10" si="15">IF(ISTEXT(N10), IFERROR(IF(SEARCH(".", N10)&lt;&gt;0, "| Veld '"&amp;AO$4&amp;ROW()&amp;"': "&amp;Fout_punt), "| Veld '"&amp;AO$4&amp;ROW()&amp;"': "&amp;Fout_geen_getal), IF($AB10&lt;&gt;1, IF(N10&lt;0, "| Veld '"&amp;AO$4&amp;ROW()&amp;"': "&amp;Fout_negatief, ""), ""))</f>
        <v/>
      </c>
      <c r="AP10" s="30" t="str">
        <f t="shared" ref="AP10" si="16">IF(ISTEXT(O10), IFERROR(IF(SEARCH(".", O10)&lt;&gt;0, "| Veld '"&amp;AP$4&amp;ROW()&amp;"': "&amp;Fout_punt), "| Veld '"&amp;AP$4&amp;ROW()&amp;"': "&amp;Fout_geen_getal), IF($AB10&lt;&gt;1, IF(O10&lt;0, "| Veld '"&amp;AP$4&amp;ROW()&amp;"': "&amp;Fout_negatief, ""), ""))</f>
        <v/>
      </c>
      <c r="AQ10" s="30" t="str">
        <f>""</f>
        <v/>
      </c>
      <c r="AR10" s="149" t="str">
        <f t="shared" si="5"/>
        <v xml:space="preserve">'N10' </v>
      </c>
      <c r="AS10" s="150" t="str">
        <f t="shared" si="6"/>
        <v/>
      </c>
      <c r="AT10" s="150" t="str">
        <f t="shared" si="7"/>
        <v/>
      </c>
      <c r="AU10" s="151">
        <f t="shared" si="10"/>
        <v>1</v>
      </c>
      <c r="AV10" s="261" t="str">
        <f t="shared" si="11"/>
        <v xml:space="preserve">| Veld 'N10' is verplicht.  </v>
      </c>
      <c r="AW10" s="261" t="str">
        <f t="shared" si="12"/>
        <v xml:space="preserve">| Veld 'N10' is verplicht.  </v>
      </c>
      <c r="AX10" s="228" t="str">
        <f t="shared" si="13"/>
        <v/>
      </c>
      <c r="AY10" s="28" t="str">
        <f t="shared" si="14"/>
        <v xml:space="preserve">| Veld 'N10' is verplicht.  </v>
      </c>
    </row>
    <row r="11" spans="1:77" s="228" customFormat="1" ht="14.45" customHeight="1" x14ac:dyDescent="0.25">
      <c r="A11" s="75" t="str">
        <f t="shared" si="1"/>
        <v>✘</v>
      </c>
      <c r="B11" s="240"/>
      <c r="C11" s="240"/>
      <c r="D11" s="240"/>
      <c r="E11" s="240" t="s">
        <v>271</v>
      </c>
      <c r="F11" s="240"/>
      <c r="G11" s="240"/>
      <c r="H11" s="240"/>
      <c r="I11" s="240"/>
      <c r="J11" s="240"/>
      <c r="L11" s="241">
        <v>791</v>
      </c>
      <c r="M11" s="127" t="str" cm="1">
        <f t="array" ref="M11">IF(Structuur_werking&lt;&gt;Structuur_werking_dubbel, "", SUM(N11:O11))</f>
        <v/>
      </c>
      <c r="N11" s="242"/>
      <c r="O11" s="242"/>
      <c r="P11" s="256"/>
      <c r="Z11" s="257"/>
      <c r="AB11" s="258"/>
      <c r="AC11" s="258" cm="1">
        <f t="array" ref="AC11">IF(Structuur_werking&lt;&gt;Structuur_werking_dubbel, -1, "")</f>
        <v>-1</v>
      </c>
      <c r="AD11" s="259">
        <v>1</v>
      </c>
      <c r="AE11" s="259" cm="1">
        <f t="array" ref="AE11">IF(Structuur_werking&lt;&gt;Structuur_werking_dubbel, -1, 1)</f>
        <v>-1</v>
      </c>
      <c r="AF11" s="259">
        <v>-1</v>
      </c>
      <c r="AG11" s="230"/>
      <c r="AH11" s="234"/>
      <c r="AJ11" s="260"/>
      <c r="AN11" s="230">
        <f t="shared" si="2"/>
        <v>3</v>
      </c>
      <c r="AO11" s="80" t="str">
        <f t="shared" ref="AO11" si="17">IF(ISTEXT(N11), IFERROR(IF(SEARCH(".", N11)&lt;&gt;0, "| Veld '"&amp;AO$4&amp;ROW()&amp;"': "&amp;Fout_punt), "| Veld '"&amp;AO$4&amp;ROW()&amp;"': "&amp;Fout_geen_getal), IF($AB11&lt;&gt;1, IF(N11&lt;0, "| Veld '"&amp;AO$4&amp;ROW()&amp;"': "&amp;Fout_negatief, ""), ""))</f>
        <v/>
      </c>
      <c r="AP11" s="30" t="str">
        <f t="shared" ref="AP11" si="18">IF(ISTEXT(O11), IFERROR(IF(SEARCH(".", O11)&lt;&gt;0, "| Veld '"&amp;AP$4&amp;ROW()&amp;"': "&amp;Fout_punt), "| Veld '"&amp;AP$4&amp;ROW()&amp;"': "&amp;Fout_geen_getal), IF($AB11&lt;&gt;1, IF(O11&lt;0, "| Veld '"&amp;AP$4&amp;ROW()&amp;"': "&amp;Fout_negatief, ""), ""))</f>
        <v/>
      </c>
      <c r="AQ11" s="30" t="str">
        <f>""</f>
        <v/>
      </c>
      <c r="AR11" s="149" t="str">
        <f t="shared" si="5"/>
        <v xml:space="preserve">'N11' </v>
      </c>
      <c r="AS11" s="150" t="str">
        <f t="shared" si="6"/>
        <v/>
      </c>
      <c r="AT11" s="150" t="str">
        <f t="shared" si="7"/>
        <v/>
      </c>
      <c r="AU11" s="151">
        <f t="shared" si="10"/>
        <v>1</v>
      </c>
      <c r="AV11" s="261" t="str">
        <f t="shared" si="11"/>
        <v xml:space="preserve">| Veld 'N11' is verplicht.  </v>
      </c>
      <c r="AW11" s="261" t="str">
        <f t="shared" si="12"/>
        <v xml:space="preserve">| Veld 'N11' is verplicht.  </v>
      </c>
      <c r="AX11" s="228" t="str">
        <f t="shared" si="13"/>
        <v/>
      </c>
      <c r="AY11" s="28" t="str">
        <f t="shared" si="14"/>
        <v xml:space="preserve">| Veld 'N11' is verplicht.  </v>
      </c>
    </row>
    <row r="12" spans="1:77" s="228" customFormat="1" ht="14.45" customHeight="1" x14ac:dyDescent="0.25">
      <c r="A12" s="75" t="str">
        <f t="shared" si="1"/>
        <v>✘</v>
      </c>
      <c r="B12" s="240"/>
      <c r="C12" s="240"/>
      <c r="D12" s="240"/>
      <c r="E12" s="240" t="s">
        <v>272</v>
      </c>
      <c r="F12" s="240"/>
      <c r="G12" s="240"/>
      <c r="H12" s="240"/>
      <c r="I12" s="240"/>
      <c r="J12" s="240"/>
      <c r="L12" s="241">
        <v>691</v>
      </c>
      <c r="M12" s="127" t="str" cm="1">
        <f t="array" ref="M12">IF(Structuur_werking&lt;&gt;Structuur_werking_dubbel, "", SUM(N12:O12))</f>
        <v/>
      </c>
      <c r="N12" s="242"/>
      <c r="O12" s="242"/>
      <c r="P12" s="256"/>
      <c r="Z12" s="257"/>
      <c r="AB12" s="258"/>
      <c r="AC12" s="258" cm="1">
        <f t="array" ref="AC12">IF(Structuur_werking&lt;&gt;Structuur_werking_dubbel, -1, "")</f>
        <v>-1</v>
      </c>
      <c r="AD12" s="259">
        <v>1</v>
      </c>
      <c r="AE12" s="259" cm="1">
        <f t="array" ref="AE12">IF(Structuur_werking&lt;&gt;Structuur_werking_dubbel, -1, 1)</f>
        <v>-1</v>
      </c>
      <c r="AF12" s="259">
        <v>-1</v>
      </c>
      <c r="AG12" s="230"/>
      <c r="AH12" s="234"/>
      <c r="AJ12" s="260"/>
      <c r="AN12" s="230">
        <f t="shared" si="2"/>
        <v>3</v>
      </c>
      <c r="AO12" s="80" t="str">
        <f t="shared" ref="AO12" si="19">IF(ISTEXT(N12), IFERROR(IF(SEARCH(".", N12)&lt;&gt;0, "| Veld '"&amp;AO$4&amp;ROW()&amp;"': "&amp;Fout_punt), "| Veld '"&amp;AO$4&amp;ROW()&amp;"': "&amp;Fout_geen_getal), IF($AB12&lt;&gt;1, IF(N12&lt;0, "| Veld '"&amp;AO$4&amp;ROW()&amp;"': "&amp;Fout_negatief, ""), ""))</f>
        <v/>
      </c>
      <c r="AP12" s="30" t="str">
        <f t="shared" ref="AP12" si="20">IF(ISTEXT(O12), IFERROR(IF(SEARCH(".", O12)&lt;&gt;0, "| Veld '"&amp;AP$4&amp;ROW()&amp;"': "&amp;Fout_punt), "| Veld '"&amp;AP$4&amp;ROW()&amp;"': "&amp;Fout_geen_getal), IF($AB12&lt;&gt;1, IF(O12&lt;0, "| Veld '"&amp;AP$4&amp;ROW()&amp;"': "&amp;Fout_negatief, ""), ""))</f>
        <v/>
      </c>
      <c r="AQ12" s="30" t="str">
        <f>""</f>
        <v/>
      </c>
      <c r="AR12" s="149" t="str">
        <f t="shared" si="5"/>
        <v xml:space="preserve">'N12' </v>
      </c>
      <c r="AS12" s="150" t="str">
        <f t="shared" si="6"/>
        <v/>
      </c>
      <c r="AT12" s="150" t="str">
        <f t="shared" si="7"/>
        <v/>
      </c>
      <c r="AU12" s="151">
        <f t="shared" si="10"/>
        <v>1</v>
      </c>
      <c r="AV12" s="261" t="str">
        <f t="shared" si="11"/>
        <v xml:space="preserve">| Veld 'N12' is verplicht.  </v>
      </c>
      <c r="AW12" s="261" t="str">
        <f t="shared" si="12"/>
        <v xml:space="preserve">| Veld 'N12' is verplicht.  </v>
      </c>
      <c r="AX12" s="228" t="str">
        <f t="shared" si="13"/>
        <v/>
      </c>
      <c r="AY12" s="28" t="str">
        <f t="shared" si="14"/>
        <v xml:space="preserve">| Veld 'N12' is verplicht.  </v>
      </c>
    </row>
    <row r="13" spans="1:77" s="228" customFormat="1" ht="14.45" customHeight="1" x14ac:dyDescent="0.25">
      <c r="A13" s="75" t="str">
        <f t="shared" si="1"/>
        <v/>
      </c>
      <c r="B13" s="240"/>
      <c r="C13" s="240"/>
      <c r="D13" s="240" t="s">
        <v>273</v>
      </c>
      <c r="E13" s="240"/>
      <c r="F13" s="240"/>
      <c r="G13" s="240"/>
      <c r="H13" s="240"/>
      <c r="I13" s="240"/>
      <c r="J13" s="240"/>
      <c r="L13" s="241" t="s">
        <v>274</v>
      </c>
      <c r="M13" s="127" t="str" cm="1">
        <f t="array" ref="M13">IF(Structuur_werking&lt;&gt;Structuur_werking_dubbel, "", SUM(N13:O13))</f>
        <v/>
      </c>
      <c r="N13" s="262">
        <f>N8+N11-N12</f>
        <v>0</v>
      </c>
      <c r="O13" s="262">
        <f>O8+O11-O12</f>
        <v>0</v>
      </c>
      <c r="P13" s="256"/>
      <c r="Z13" s="257">
        <v>14</v>
      </c>
      <c r="AA13" s="228">
        <f>Balans!M57</f>
        <v>0</v>
      </c>
      <c r="AB13" s="258">
        <v>1</v>
      </c>
      <c r="AC13" s="258" cm="1">
        <f t="array" ref="AC13">IF(Structuur_werking&lt;&gt;Structuur_werking_dubbel, -1, "")</f>
        <v>-1</v>
      </c>
      <c r="AD13" s="259"/>
      <c r="AE13" s="259" cm="1">
        <f t="array" ref="AE13">IF(Structuur_werking&lt;&gt;Structuur_werking_dubbel, -1, "")</f>
        <v>-1</v>
      </c>
      <c r="AF13" s="259">
        <v>-1</v>
      </c>
      <c r="AG13" s="230"/>
      <c r="AH13" s="234" t="str" cm="1">
        <f t="array" ref="AH13">IF(Structuur_werking=Structuur_werking_dubbel, IF(ROUND(M13, 2)&lt;&gt;ROUND(AA13, 2), "| Veld '"&amp;AH$4&amp;ROW()&amp;"': Het bedrag verschilt van passivarekening "&amp;Z13&amp;" ("&amp;TEXT(AA13,"#.##0,00 €")&amp;").  ", ""), "")</f>
        <v/>
      </c>
      <c r="AI13" s="228" t="str" cm="1">
        <f t="array" ref="AI13">IF(Structuur_werking=Structuur_werking_enkel, IF(ROUND(N13, 2)&lt;&gt;ROUND(AA13, 2), "| Veld '"&amp;AI$4&amp;ROW()&amp;"': Het bedrag verschilt van passivarekening "&amp;Z13&amp;" ("&amp;TEXT(AA13,"#.##0,00 €")&amp;").  ", ""), "")</f>
        <v/>
      </c>
      <c r="AJ13" s="260"/>
      <c r="AN13" s="230">
        <f t="shared" si="2"/>
        <v>2</v>
      </c>
      <c r="AO13" s="80" t="str">
        <f t="shared" ref="AO13:AO25" si="21">IF(ISTEXT(N13), IFERROR(IF(SEARCH(".", N13)&lt;&gt;0, "| Veld '"&amp;AO$4&amp;ROW()&amp;"': "&amp;Fout_punt), "| Veld '"&amp;AO$4&amp;ROW()&amp;"': "&amp;Fout_geen_getal), IF($AB13&lt;&gt;1, IF(N13&lt;0, "| Veld '"&amp;AO$4&amp;ROW()&amp;"': "&amp;Fout_negatief, ""), ""))</f>
        <v/>
      </c>
      <c r="AP13" s="30" t="str">
        <f t="shared" ref="AP13:AP25" si="22">IF(ISTEXT(O13), IFERROR(IF(SEARCH(".", O13)&lt;&gt;0, "| Veld '"&amp;AP$4&amp;ROW()&amp;"': "&amp;Fout_punt), "| Veld '"&amp;AP$4&amp;ROW()&amp;"': "&amp;Fout_geen_getal), IF($AB13&lt;&gt;1, IF(O13&lt;0, "| Veld '"&amp;AP$4&amp;ROW()&amp;"': "&amp;Fout_negatief, ""), ""))</f>
        <v/>
      </c>
      <c r="AQ13" s="30" t="str">
        <f>""</f>
        <v/>
      </c>
      <c r="AR13" s="149" t="str">
        <f t="shared" si="5"/>
        <v/>
      </c>
      <c r="AS13" s="150" t="str">
        <f t="shared" si="6"/>
        <v/>
      </c>
      <c r="AT13" s="150" t="str">
        <f t="shared" si="7"/>
        <v/>
      </c>
      <c r="AU13" s="151">
        <f t="shared" si="10"/>
        <v>0</v>
      </c>
      <c r="AV13" s="261" t="str">
        <f t="shared" si="11"/>
        <v/>
      </c>
      <c r="AW13" s="261" t="str">
        <f t="shared" si="12"/>
        <v/>
      </c>
      <c r="AX13" s="228" t="str">
        <f t="shared" si="13"/>
        <v/>
      </c>
      <c r="AY13" s="28" t="str">
        <f t="shared" si="14"/>
        <v/>
      </c>
    </row>
    <row r="14" spans="1:77" s="228" customFormat="1" ht="14.45" customHeight="1" x14ac:dyDescent="0.25">
      <c r="A14" s="75" t="str">
        <f t="shared" si="1"/>
        <v/>
      </c>
      <c r="B14" s="240"/>
      <c r="C14" s="240"/>
      <c r="D14" s="240"/>
      <c r="E14" s="240"/>
      <c r="F14" s="240"/>
      <c r="G14" s="240"/>
      <c r="H14" s="240"/>
      <c r="I14" s="240"/>
      <c r="J14" s="240"/>
      <c r="L14" s="241"/>
      <c r="M14" s="264"/>
      <c r="N14" s="262"/>
      <c r="O14" s="262"/>
      <c r="P14" s="256"/>
      <c r="Z14" s="257"/>
      <c r="AB14" s="258"/>
      <c r="AC14" s="258"/>
      <c r="AD14" s="259"/>
      <c r="AE14" s="259"/>
      <c r="AF14" s="259"/>
      <c r="AG14" s="230"/>
      <c r="AH14" s="234"/>
      <c r="AJ14" s="260"/>
      <c r="AN14" s="230" t="str">
        <f t="shared" si="2"/>
        <v/>
      </c>
      <c r="AO14" s="80" t="str">
        <f t="shared" si="21"/>
        <v/>
      </c>
      <c r="AP14" s="30" t="str">
        <f t="shared" si="22"/>
        <v/>
      </c>
      <c r="AQ14" s="30" t="str">
        <f>""</f>
        <v/>
      </c>
      <c r="AR14" s="149" t="str">
        <f t="shared" si="5"/>
        <v/>
      </c>
      <c r="AS14" s="150" t="str">
        <f t="shared" si="6"/>
        <v/>
      </c>
      <c r="AT14" s="150" t="str">
        <f t="shared" si="7"/>
        <v/>
      </c>
      <c r="AU14" s="151">
        <f t="shared" si="10"/>
        <v>0</v>
      </c>
      <c r="AV14" s="261" t="str">
        <f t="shared" si="11"/>
        <v/>
      </c>
      <c r="AW14" s="261" t="str">
        <f t="shared" si="12"/>
        <v/>
      </c>
      <c r="AX14" s="228" t="str">
        <f t="shared" si="13"/>
        <v/>
      </c>
      <c r="AY14" s="28" t="str">
        <f t="shared" si="14"/>
        <v/>
      </c>
    </row>
    <row r="15" spans="1:77" s="228" customFormat="1" ht="14.45" customHeight="1" x14ac:dyDescent="0.25">
      <c r="A15" s="75" t="str">
        <f t="shared" si="1"/>
        <v/>
      </c>
      <c r="C15" s="240"/>
      <c r="E15" s="193" t="s">
        <v>673</v>
      </c>
      <c r="F15" s="240"/>
      <c r="G15" s="240"/>
      <c r="H15" s="240"/>
      <c r="I15" s="240"/>
      <c r="J15" s="240"/>
      <c r="L15" s="241"/>
      <c r="M15" s="264"/>
      <c r="N15" s="262"/>
      <c r="O15" s="262"/>
      <c r="P15" s="256"/>
      <c r="Z15" s="257"/>
      <c r="AB15" s="258"/>
      <c r="AC15" s="258"/>
      <c r="AD15" s="259"/>
      <c r="AE15" s="259"/>
      <c r="AF15" s="259"/>
      <c r="AG15" s="230"/>
      <c r="AH15" s="234"/>
      <c r="AJ15" s="260"/>
      <c r="AN15" s="230" t="str">
        <f t="shared" si="2"/>
        <v/>
      </c>
      <c r="AO15" s="80" t="str">
        <f t="shared" si="21"/>
        <v/>
      </c>
      <c r="AP15" s="30" t="str">
        <f t="shared" si="22"/>
        <v/>
      </c>
      <c r="AQ15" s="30" t="str">
        <f>""</f>
        <v/>
      </c>
      <c r="AR15" s="149" t="str">
        <f t="shared" si="5"/>
        <v/>
      </c>
      <c r="AS15" s="150" t="str">
        <f t="shared" si="6"/>
        <v/>
      </c>
      <c r="AT15" s="150" t="str">
        <f t="shared" si="7"/>
        <v/>
      </c>
      <c r="AU15" s="151">
        <f t="shared" si="10"/>
        <v>0</v>
      </c>
      <c r="AV15" s="261" t="str">
        <f t="shared" si="11"/>
        <v/>
      </c>
      <c r="AW15" s="261" t="str">
        <f t="shared" si="12"/>
        <v/>
      </c>
      <c r="AX15" s="228" t="str">
        <f t="shared" si="13"/>
        <v/>
      </c>
      <c r="AY15" s="28" t="str">
        <f t="shared" si="14"/>
        <v/>
      </c>
    </row>
    <row r="16" spans="1:77" s="228" customFormat="1" ht="6.95" customHeight="1" x14ac:dyDescent="0.25">
      <c r="A16" s="75" t="str">
        <f t="shared" si="1"/>
        <v/>
      </c>
      <c r="B16" s="240"/>
      <c r="C16" s="240"/>
      <c r="D16" s="240"/>
      <c r="E16" s="240"/>
      <c r="F16" s="240"/>
      <c r="G16" s="240"/>
      <c r="H16" s="240"/>
      <c r="I16" s="240"/>
      <c r="J16" s="240"/>
      <c r="L16" s="241"/>
      <c r="M16" s="264"/>
      <c r="N16" s="262"/>
      <c r="O16" s="262"/>
      <c r="P16" s="256"/>
      <c r="Z16" s="257"/>
      <c r="AB16" s="258"/>
      <c r="AC16" s="258"/>
      <c r="AD16" s="259"/>
      <c r="AE16" s="259"/>
      <c r="AF16" s="259"/>
      <c r="AG16" s="230"/>
      <c r="AH16" s="234"/>
      <c r="AJ16" s="260"/>
      <c r="AN16" s="230" t="str">
        <f t="shared" si="2"/>
        <v/>
      </c>
      <c r="AO16" s="80" t="str">
        <f t="shared" si="21"/>
        <v/>
      </c>
      <c r="AP16" s="30" t="str">
        <f t="shared" si="22"/>
        <v/>
      </c>
      <c r="AQ16" s="30" t="str">
        <f>""</f>
        <v/>
      </c>
      <c r="AR16" s="149" t="str">
        <f t="shared" si="5"/>
        <v/>
      </c>
      <c r="AS16" s="150" t="str">
        <f t="shared" si="6"/>
        <v/>
      </c>
      <c r="AT16" s="150" t="str">
        <f t="shared" si="7"/>
        <v/>
      </c>
      <c r="AU16" s="151">
        <f t="shared" si="10"/>
        <v>0</v>
      </c>
      <c r="AV16" s="261" t="str">
        <f t="shared" si="11"/>
        <v/>
      </c>
      <c r="AW16" s="261" t="str">
        <f t="shared" si="12"/>
        <v/>
      </c>
      <c r="AX16" s="228" t="str">
        <f t="shared" si="13"/>
        <v/>
      </c>
      <c r="AY16" s="28" t="str">
        <f t="shared" si="14"/>
        <v/>
      </c>
    </row>
    <row r="17" spans="1:51" s="228" customFormat="1" ht="14.45" customHeight="1" x14ac:dyDescent="0.25">
      <c r="A17" s="75" t="str">
        <f t="shared" si="1"/>
        <v/>
      </c>
      <c r="B17" s="240"/>
      <c r="C17" s="240"/>
      <c r="D17" s="240"/>
      <c r="E17" s="240"/>
      <c r="F17" s="240" t="s">
        <v>281</v>
      </c>
      <c r="G17" s="240"/>
      <c r="H17" s="240"/>
      <c r="I17" s="240"/>
      <c r="J17" s="240"/>
      <c r="L17" s="241">
        <v>9905</v>
      </c>
      <c r="M17" s="127"/>
      <c r="N17" s="262">
        <f>N9</f>
        <v>0</v>
      </c>
      <c r="O17" s="262"/>
      <c r="P17" s="256"/>
      <c r="Z17" s="257"/>
      <c r="AB17" s="258">
        <v>1</v>
      </c>
      <c r="AC17" s="258">
        <v>-1</v>
      </c>
      <c r="AD17" s="259"/>
      <c r="AE17" s="259">
        <v>-1</v>
      </c>
      <c r="AF17" s="259">
        <v>-1</v>
      </c>
      <c r="AG17" s="230"/>
      <c r="AH17" s="234"/>
      <c r="AJ17" s="260"/>
      <c r="AN17" s="230">
        <f t="shared" si="2"/>
        <v>4</v>
      </c>
      <c r="AO17" s="80" t="str">
        <f t="shared" si="21"/>
        <v/>
      </c>
      <c r="AP17" s="30" t="str">
        <f t="shared" si="22"/>
        <v/>
      </c>
      <c r="AQ17" s="30" t="str">
        <f>""</f>
        <v/>
      </c>
      <c r="AR17" s="149" t="str">
        <f t="shared" si="5"/>
        <v/>
      </c>
      <c r="AS17" s="150" t="str">
        <f t="shared" si="6"/>
        <v/>
      </c>
      <c r="AT17" s="150" t="str">
        <f t="shared" si="7"/>
        <v/>
      </c>
      <c r="AU17" s="151">
        <f t="shared" si="10"/>
        <v>0</v>
      </c>
      <c r="AV17" s="261" t="str">
        <f t="shared" si="11"/>
        <v/>
      </c>
      <c r="AW17" s="261" t="str">
        <f t="shared" si="12"/>
        <v/>
      </c>
      <c r="AX17" s="228" t="str">
        <f t="shared" si="13"/>
        <v/>
      </c>
      <c r="AY17" s="28" t="str">
        <f t="shared" si="14"/>
        <v/>
      </c>
    </row>
    <row r="18" spans="1:51" s="228" customFormat="1" ht="14.45" customHeight="1" x14ac:dyDescent="0.25">
      <c r="A18" s="75" t="str">
        <f t="shared" si="1"/>
        <v/>
      </c>
      <c r="B18" s="240"/>
      <c r="C18" s="240"/>
      <c r="D18" s="240"/>
      <c r="E18" s="240"/>
      <c r="F18" s="240" t="s">
        <v>282</v>
      </c>
      <c r="G18" s="240"/>
      <c r="H18" s="240"/>
      <c r="I18" s="240"/>
      <c r="J18" s="240"/>
      <c r="L18" s="241" t="s">
        <v>299</v>
      </c>
      <c r="M18" s="127"/>
      <c r="N18" s="262">
        <f>Resultatenrekening!$N$5-Resultatenrekening!$N$37-Resultatenrekening!$N$74-Resultatenrekening!$N$80+Resultatenrekening!$N$135+Resultatenrekening!$N$148+Resultatenrekening!$N$152</f>
        <v>0</v>
      </c>
      <c r="O18" s="262"/>
      <c r="P18" s="256"/>
      <c r="Z18" s="257"/>
      <c r="AB18" s="258">
        <v>1</v>
      </c>
      <c r="AC18" s="258">
        <v>-1</v>
      </c>
      <c r="AD18" s="259"/>
      <c r="AE18" s="259">
        <v>-1</v>
      </c>
      <c r="AF18" s="259">
        <v>-1</v>
      </c>
      <c r="AG18" s="230"/>
      <c r="AH18" s="234"/>
      <c r="AJ18" s="260"/>
      <c r="AN18" s="230">
        <f t="shared" si="2"/>
        <v>4</v>
      </c>
      <c r="AO18" s="80" t="str">
        <f t="shared" si="21"/>
        <v/>
      </c>
      <c r="AP18" s="30" t="str">
        <f t="shared" si="22"/>
        <v/>
      </c>
      <c r="AQ18" s="30" t="str">
        <f>""</f>
        <v/>
      </c>
      <c r="AR18" s="149" t="str">
        <f t="shared" si="5"/>
        <v/>
      </c>
      <c r="AS18" s="150" t="str">
        <f t="shared" si="6"/>
        <v/>
      </c>
      <c r="AT18" s="150" t="str">
        <f t="shared" si="7"/>
        <v/>
      </c>
      <c r="AU18" s="151">
        <f t="shared" si="10"/>
        <v>0</v>
      </c>
      <c r="AV18" s="261" t="str">
        <f t="shared" si="11"/>
        <v/>
      </c>
      <c r="AW18" s="261" t="str">
        <f t="shared" si="12"/>
        <v/>
      </c>
      <c r="AX18" s="228" t="str">
        <f t="shared" si="13"/>
        <v/>
      </c>
      <c r="AY18" s="28" t="str">
        <f t="shared" si="14"/>
        <v/>
      </c>
    </row>
    <row r="19" spans="1:51" s="228" customFormat="1" ht="14.45" customHeight="1" x14ac:dyDescent="0.25">
      <c r="A19" s="75" t="str">
        <f t="shared" si="1"/>
        <v/>
      </c>
      <c r="B19" s="240"/>
      <c r="C19" s="240"/>
      <c r="D19" s="240"/>
      <c r="E19" s="240"/>
      <c r="F19" s="240" t="s">
        <v>672</v>
      </c>
      <c r="G19" s="240"/>
      <c r="H19" s="240"/>
      <c r="I19" s="240"/>
      <c r="J19" s="240"/>
      <c r="L19" s="241" t="s">
        <v>300</v>
      </c>
      <c r="M19" s="127"/>
      <c r="N19" s="262">
        <f>SUM(Resultatenrekening!M41:M43)</f>
        <v>0</v>
      </c>
      <c r="O19" s="262"/>
      <c r="P19" s="256"/>
      <c r="Z19" s="257"/>
      <c r="AB19" s="258">
        <v>1</v>
      </c>
      <c r="AC19" s="258">
        <v>-1</v>
      </c>
      <c r="AD19" s="259"/>
      <c r="AE19" s="259">
        <v>-1</v>
      </c>
      <c r="AF19" s="259">
        <v>-1</v>
      </c>
      <c r="AG19" s="230"/>
      <c r="AH19" s="234"/>
      <c r="AJ19" s="260"/>
      <c r="AN19" s="230">
        <f t="shared" si="2"/>
        <v>4</v>
      </c>
      <c r="AO19" s="80" t="str">
        <f t="shared" si="21"/>
        <v/>
      </c>
      <c r="AP19" s="30" t="str">
        <f t="shared" si="22"/>
        <v/>
      </c>
      <c r="AQ19" s="30" t="str">
        <f>""</f>
        <v/>
      </c>
      <c r="AR19" s="149" t="str">
        <f t="shared" si="5"/>
        <v/>
      </c>
      <c r="AS19" s="150" t="str">
        <f t="shared" si="6"/>
        <v/>
      </c>
      <c r="AT19" s="150" t="str">
        <f t="shared" si="7"/>
        <v/>
      </c>
      <c r="AU19" s="151">
        <f t="shared" si="10"/>
        <v>0</v>
      </c>
      <c r="AV19" s="261" t="str">
        <f t="shared" si="11"/>
        <v/>
      </c>
      <c r="AW19" s="261" t="str">
        <f t="shared" si="12"/>
        <v/>
      </c>
      <c r="AX19" s="228" t="str">
        <f t="shared" si="13"/>
        <v/>
      </c>
      <c r="AY19" s="28" t="str">
        <f t="shared" si="14"/>
        <v/>
      </c>
    </row>
    <row r="20" spans="1:51" s="228" customFormat="1" ht="14.45" customHeight="1" x14ac:dyDescent="0.25">
      <c r="A20" s="75" t="str">
        <f t="shared" si="1"/>
        <v/>
      </c>
      <c r="B20" s="240"/>
      <c r="C20" s="240"/>
      <c r="D20" s="240"/>
      <c r="E20" s="240"/>
      <c r="F20" s="240" t="s">
        <v>602</v>
      </c>
      <c r="G20" s="240"/>
      <c r="H20" s="240"/>
      <c r="I20" s="240"/>
      <c r="J20" s="240"/>
      <c r="L20" s="241" t="s">
        <v>301</v>
      </c>
      <c r="M20" s="127"/>
      <c r="N20" s="262">
        <f>Resultatenrekening!$N$41</f>
        <v>0</v>
      </c>
      <c r="O20" s="262"/>
      <c r="P20" s="256"/>
      <c r="Z20" s="257"/>
      <c r="AB20" s="258">
        <v>1</v>
      </c>
      <c r="AC20" s="258">
        <v>-1</v>
      </c>
      <c r="AD20" s="259"/>
      <c r="AE20" s="259">
        <v>-1</v>
      </c>
      <c r="AF20" s="259">
        <v>-1</v>
      </c>
      <c r="AG20" s="230"/>
      <c r="AH20" s="234"/>
      <c r="AJ20" s="260"/>
      <c r="AN20" s="230">
        <f t="shared" si="2"/>
        <v>4</v>
      </c>
      <c r="AO20" s="80" t="str">
        <f t="shared" si="21"/>
        <v/>
      </c>
      <c r="AP20" s="30" t="str">
        <f t="shared" si="22"/>
        <v/>
      </c>
      <c r="AQ20" s="30" t="str">
        <f>""</f>
        <v/>
      </c>
      <c r="AR20" s="149" t="str">
        <f t="shared" si="5"/>
        <v/>
      </c>
      <c r="AS20" s="150" t="str">
        <f t="shared" si="6"/>
        <v/>
      </c>
      <c r="AT20" s="150" t="str">
        <f t="shared" si="7"/>
        <v/>
      </c>
      <c r="AU20" s="151">
        <f t="shared" si="10"/>
        <v>0</v>
      </c>
      <c r="AV20" s="261" t="str">
        <f t="shared" si="11"/>
        <v/>
      </c>
      <c r="AW20" s="261" t="str">
        <f t="shared" si="12"/>
        <v/>
      </c>
      <c r="AX20" s="228" t="str">
        <f t="shared" si="13"/>
        <v/>
      </c>
      <c r="AY20" s="28" t="str">
        <f t="shared" si="14"/>
        <v/>
      </c>
    </row>
    <row r="21" spans="1:51" s="228" customFormat="1" ht="14.45" customHeight="1" x14ac:dyDescent="0.25">
      <c r="A21" s="75" t="str">
        <f t="shared" si="1"/>
        <v/>
      </c>
      <c r="B21" s="240"/>
      <c r="C21" s="240"/>
      <c r="D21" s="240"/>
      <c r="E21" s="240"/>
      <c r="F21" s="240" t="s">
        <v>603</v>
      </c>
      <c r="G21" s="240"/>
      <c r="H21" s="240"/>
      <c r="I21" s="240"/>
      <c r="J21" s="240"/>
      <c r="L21" s="241" t="s">
        <v>302</v>
      </c>
      <c r="M21" s="127"/>
      <c r="N21" s="265">
        <f>IF(N19&lt;&gt;0, N20/N19, 0)</f>
        <v>0</v>
      </c>
      <c r="O21" s="262"/>
      <c r="P21" s="256"/>
      <c r="Z21" s="257"/>
      <c r="AB21" s="258">
        <v>1</v>
      </c>
      <c r="AC21" s="258">
        <v>-1</v>
      </c>
      <c r="AD21" s="259"/>
      <c r="AE21" s="259">
        <v>-1</v>
      </c>
      <c r="AF21" s="259">
        <v>-1</v>
      </c>
      <c r="AG21" s="230"/>
      <c r="AH21" s="234"/>
      <c r="AJ21" s="260"/>
      <c r="AN21" s="230">
        <f t="shared" si="2"/>
        <v>4</v>
      </c>
      <c r="AO21" s="80" t="str">
        <f t="shared" si="21"/>
        <v/>
      </c>
      <c r="AP21" s="30" t="str">
        <f t="shared" si="22"/>
        <v/>
      </c>
      <c r="AQ21" s="30" t="str">
        <f>""</f>
        <v/>
      </c>
      <c r="AR21" s="149" t="str">
        <f t="shared" si="5"/>
        <v/>
      </c>
      <c r="AS21" s="150" t="str">
        <f t="shared" si="6"/>
        <v/>
      </c>
      <c r="AT21" s="150" t="str">
        <f t="shared" si="7"/>
        <v/>
      </c>
      <c r="AU21" s="151">
        <f t="shared" si="10"/>
        <v>0</v>
      </c>
      <c r="AV21" s="261" t="str">
        <f t="shared" si="11"/>
        <v/>
      </c>
      <c r="AW21" s="261" t="str">
        <f t="shared" si="12"/>
        <v/>
      </c>
      <c r="AX21" s="228" t="str">
        <f t="shared" si="13"/>
        <v/>
      </c>
      <c r="AY21" s="28" t="str">
        <f t="shared" si="14"/>
        <v/>
      </c>
    </row>
    <row r="22" spans="1:51" s="228" customFormat="1" ht="14.45" customHeight="1" x14ac:dyDescent="0.25">
      <c r="A22" s="75" t="str">
        <f t="shared" si="1"/>
        <v/>
      </c>
      <c r="B22" s="240"/>
      <c r="C22" s="240"/>
      <c r="D22" s="240"/>
      <c r="E22" s="240"/>
      <c r="F22" s="240" t="s">
        <v>604</v>
      </c>
      <c r="G22" s="240"/>
      <c r="H22" s="240"/>
      <c r="I22" s="240"/>
      <c r="J22" s="240"/>
      <c r="L22" s="241" t="s">
        <v>303</v>
      </c>
      <c r="M22" s="127"/>
      <c r="N22" s="262">
        <f>N20/5</f>
        <v>0</v>
      </c>
      <c r="O22" s="262"/>
      <c r="P22" s="256"/>
      <c r="Z22" s="257"/>
      <c r="AB22" s="258">
        <v>1</v>
      </c>
      <c r="AC22" s="258">
        <v>-1</v>
      </c>
      <c r="AD22" s="259"/>
      <c r="AE22" s="259">
        <v>-1</v>
      </c>
      <c r="AF22" s="259">
        <v>-1</v>
      </c>
      <c r="AG22" s="230"/>
      <c r="AH22" s="234"/>
      <c r="AJ22" s="260"/>
      <c r="AN22" s="230">
        <f t="shared" si="2"/>
        <v>4</v>
      </c>
      <c r="AO22" s="80" t="str">
        <f t="shared" si="21"/>
        <v/>
      </c>
      <c r="AP22" s="30" t="str">
        <f t="shared" si="22"/>
        <v/>
      </c>
      <c r="AQ22" s="30" t="str">
        <f>""</f>
        <v/>
      </c>
      <c r="AR22" s="149" t="str">
        <f t="shared" si="5"/>
        <v/>
      </c>
      <c r="AS22" s="150" t="str">
        <f t="shared" si="6"/>
        <v/>
      </c>
      <c r="AT22" s="150" t="str">
        <f t="shared" si="7"/>
        <v/>
      </c>
      <c r="AU22" s="151">
        <f t="shared" si="10"/>
        <v>0</v>
      </c>
      <c r="AV22" s="261" t="str">
        <f t="shared" si="11"/>
        <v/>
      </c>
      <c r="AW22" s="261" t="str">
        <f t="shared" si="12"/>
        <v/>
      </c>
      <c r="AX22" s="228" t="str">
        <f t="shared" si="13"/>
        <v/>
      </c>
      <c r="AY22" s="28" t="str">
        <f t="shared" si="14"/>
        <v/>
      </c>
    </row>
    <row r="23" spans="1:51" s="228" customFormat="1" ht="14.45" customHeight="1" x14ac:dyDescent="0.25">
      <c r="A23" s="75" t="str">
        <f t="shared" si="1"/>
        <v/>
      </c>
      <c r="B23" s="240"/>
      <c r="C23" s="240"/>
      <c r="D23" s="240"/>
      <c r="E23" s="240"/>
      <c r="F23" s="240" t="s">
        <v>286</v>
      </c>
      <c r="G23" s="240"/>
      <c r="H23" s="240"/>
      <c r="I23" s="240"/>
      <c r="J23" s="240"/>
      <c r="L23" s="241" t="s">
        <v>304</v>
      </c>
      <c r="M23" s="127"/>
      <c r="N23" s="262">
        <f>IF(N17&lt;N18, 0, N17-N18)</f>
        <v>0</v>
      </c>
      <c r="O23" s="262"/>
      <c r="P23" s="256"/>
      <c r="Z23" s="257"/>
      <c r="AB23" s="258">
        <v>1</v>
      </c>
      <c r="AC23" s="258">
        <v>-1</v>
      </c>
      <c r="AD23" s="259"/>
      <c r="AE23" s="259">
        <v>-1</v>
      </c>
      <c r="AF23" s="259">
        <v>-1</v>
      </c>
      <c r="AG23" s="230"/>
      <c r="AH23" s="234"/>
      <c r="AJ23" s="260"/>
      <c r="AN23" s="230">
        <f t="shared" si="2"/>
        <v>4</v>
      </c>
      <c r="AO23" s="80" t="str">
        <f t="shared" si="21"/>
        <v/>
      </c>
      <c r="AP23" s="30" t="str">
        <f t="shared" si="22"/>
        <v/>
      </c>
      <c r="AQ23" s="30" t="str">
        <f>""</f>
        <v/>
      </c>
      <c r="AR23" s="149" t="str">
        <f t="shared" si="5"/>
        <v/>
      </c>
      <c r="AS23" s="150" t="str">
        <f t="shared" si="6"/>
        <v/>
      </c>
      <c r="AT23" s="150" t="str">
        <f t="shared" si="7"/>
        <v/>
      </c>
      <c r="AU23" s="151">
        <f t="shared" si="10"/>
        <v>0</v>
      </c>
      <c r="AV23" s="261" t="str">
        <f t="shared" si="11"/>
        <v/>
      </c>
      <c r="AW23" s="261" t="str">
        <f t="shared" si="12"/>
        <v/>
      </c>
      <c r="AX23" s="228" t="str">
        <f t="shared" si="13"/>
        <v/>
      </c>
      <c r="AY23" s="28" t="str">
        <f t="shared" si="14"/>
        <v/>
      </c>
    </row>
    <row r="24" spans="1:51" s="228" customFormat="1" ht="14.45" customHeight="1" x14ac:dyDescent="0.25">
      <c r="A24" s="75" t="str">
        <f t="shared" si="1"/>
        <v/>
      </c>
      <c r="B24" s="240"/>
      <c r="C24" s="240"/>
      <c r="D24" s="240"/>
      <c r="E24" s="240"/>
      <c r="F24" s="240" t="s">
        <v>605</v>
      </c>
      <c r="G24" s="240"/>
      <c r="H24" s="240"/>
      <c r="I24" s="240"/>
      <c r="J24" s="240"/>
      <c r="L24" s="241" t="s">
        <v>305</v>
      </c>
      <c r="M24" s="127"/>
      <c r="N24" s="262">
        <f>N21*N23</f>
        <v>0</v>
      </c>
      <c r="O24" s="262"/>
      <c r="P24" s="256"/>
      <c r="Z24" s="257"/>
      <c r="AB24" s="258">
        <v>1</v>
      </c>
      <c r="AC24" s="258">
        <v>-1</v>
      </c>
      <c r="AD24" s="259"/>
      <c r="AE24" s="259">
        <v>-1</v>
      </c>
      <c r="AF24" s="259">
        <v>-1</v>
      </c>
      <c r="AG24" s="230"/>
      <c r="AH24" s="234"/>
      <c r="AJ24" s="260"/>
      <c r="AK24" s="228" t="str">
        <f>IF($N$24&gt;$N$22, "| Veld '"&amp;AK$4&amp;ROW()&amp;"': De reserve is hoger dan het toegestane maximum in veld '"&amp;$AK$4&amp;ROW($AK$22)&amp;"' ("&amp;TEXT($N$22,"#.##0,00 €")&amp;").  ", "")</f>
        <v/>
      </c>
      <c r="AN24" s="230">
        <f t="shared" si="2"/>
        <v>4</v>
      </c>
      <c r="AO24" s="80" t="str">
        <f t="shared" si="21"/>
        <v/>
      </c>
      <c r="AP24" s="30" t="str">
        <f t="shared" si="22"/>
        <v/>
      </c>
      <c r="AQ24" s="30" t="str">
        <f>""</f>
        <v/>
      </c>
      <c r="AR24" s="149" t="str">
        <f t="shared" si="5"/>
        <v/>
      </c>
      <c r="AS24" s="150" t="str">
        <f t="shared" si="6"/>
        <v/>
      </c>
      <c r="AT24" s="150" t="str">
        <f t="shared" si="7"/>
        <v/>
      </c>
      <c r="AU24" s="151">
        <f t="shared" si="10"/>
        <v>0</v>
      </c>
      <c r="AV24" s="261" t="str">
        <f t="shared" si="11"/>
        <v/>
      </c>
      <c r="AW24" s="261" t="str">
        <f t="shared" si="12"/>
        <v/>
      </c>
      <c r="AX24" s="228" t="str">
        <f t="shared" si="13"/>
        <v/>
      </c>
      <c r="AY24" s="28" t="str">
        <f t="shared" si="14"/>
        <v/>
      </c>
    </row>
    <row r="25" spans="1:51" s="228" customFormat="1" ht="14.45" customHeight="1" x14ac:dyDescent="0.25">
      <c r="A25" s="75" t="str">
        <f t="shared" si="1"/>
        <v/>
      </c>
      <c r="B25" s="240"/>
      <c r="C25" s="240"/>
      <c r="D25" s="240"/>
      <c r="E25" s="240"/>
      <c r="F25" s="240"/>
      <c r="G25" s="240"/>
      <c r="H25" s="240"/>
      <c r="I25" s="240"/>
      <c r="J25" s="240"/>
      <c r="L25" s="241"/>
      <c r="M25" s="264"/>
      <c r="N25" s="262"/>
      <c r="O25" s="262"/>
      <c r="P25" s="256"/>
      <c r="Z25" s="257"/>
      <c r="AB25" s="258"/>
      <c r="AC25" s="258"/>
      <c r="AD25" s="259"/>
      <c r="AE25" s="259"/>
      <c r="AF25" s="259"/>
      <c r="AG25" s="230"/>
      <c r="AH25" s="234"/>
      <c r="AJ25" s="260"/>
      <c r="AN25" s="230" t="str">
        <f t="shared" si="2"/>
        <v/>
      </c>
      <c r="AO25" s="80" t="str">
        <f t="shared" si="21"/>
        <v/>
      </c>
      <c r="AP25" s="30" t="str">
        <f t="shared" si="22"/>
        <v/>
      </c>
      <c r="AQ25" s="30" t="str">
        <f>""</f>
        <v/>
      </c>
      <c r="AR25" s="149" t="str">
        <f t="shared" si="5"/>
        <v/>
      </c>
      <c r="AS25" s="150" t="str">
        <f t="shared" si="6"/>
        <v/>
      </c>
      <c r="AT25" s="150" t="str">
        <f t="shared" si="7"/>
        <v/>
      </c>
      <c r="AU25" s="151">
        <f t="shared" si="10"/>
        <v>0</v>
      </c>
      <c r="AV25" s="261" t="str">
        <f t="shared" si="11"/>
        <v/>
      </c>
      <c r="AW25" s="261" t="str">
        <f t="shared" si="12"/>
        <v/>
      </c>
      <c r="AX25" s="228" t="str">
        <f t="shared" si="13"/>
        <v/>
      </c>
      <c r="AY25" s="28" t="str">
        <f t="shared" si="14"/>
        <v/>
      </c>
    </row>
    <row r="26" spans="1:51" s="228" customFormat="1" ht="14.45" customHeight="1" x14ac:dyDescent="0.25">
      <c r="A26" s="75" t="str">
        <f t="shared" si="1"/>
        <v/>
      </c>
      <c r="B26" s="240"/>
      <c r="F26" s="240"/>
      <c r="G26" s="266" t="s">
        <v>644</v>
      </c>
      <c r="H26" s="240"/>
      <c r="I26" s="240"/>
      <c r="J26" s="240"/>
      <c r="K26" s="148" t="str">
        <f>AG26</f>
        <v/>
      </c>
      <c r="L26" s="241"/>
      <c r="N26" s="148"/>
      <c r="O26" s="262"/>
      <c r="P26" s="256"/>
      <c r="Z26" s="257"/>
      <c r="AB26" s="258"/>
      <c r="AC26" s="258"/>
      <c r="AD26" s="259"/>
      <c r="AE26" s="259"/>
      <c r="AF26" s="259"/>
      <c r="AG26" s="230" t="str" cm="1">
        <f t="array" ref="AG26">IF(N24&lt;&gt;0, IF(SUMPRODUCT(--((AR28:AR31)&lt;&gt;""))&lt;&gt;0, "", IF(ROUND($N$24, 2)&lt;&gt;ROUND(SUM(N28:N31), 2), "| Velden '"&amp;$AH$4&amp;ROW($AH$28)&amp;"' tot '"&amp;$AH$4&amp;ROW($AH$31)&amp;"': Som van geboekte fondsen ("&amp;TEXT(SUM($N$28:$N$31),"#.##0,00 €")&amp;") niet gelijk aan het bedrag in veld 'N24' ("&amp;TEXT($N$24,"#.##0,00 €")&amp;").  ", "")), "")</f>
        <v/>
      </c>
      <c r="AH26" s="234"/>
      <c r="AJ26" s="260"/>
      <c r="AN26" s="230" t="str">
        <f t="shared" si="2"/>
        <v/>
      </c>
      <c r="AO26" s="80" t="str">
        <f t="shared" ref="AO26:AO31" si="23">IF(ISTEXT(N26), IFERROR(IF(SEARCH(".", N26)&lt;&gt;0, "| Veld '"&amp;AO$4&amp;ROW()&amp;"': "&amp;Fout_punt), "| Veld '"&amp;AO$4&amp;ROW()&amp;"': "&amp;Fout_geen_getal), IF($AB26&lt;&gt;1, IF(N26&lt;0, "| Veld '"&amp;AO$4&amp;ROW()&amp;"': "&amp;Fout_negatief, ""), ""))</f>
        <v/>
      </c>
      <c r="AP26" s="30" t="str">
        <f t="shared" ref="AP26:AP31" si="24">IF(ISTEXT(O26), IFERROR(IF(SEARCH(".", O26)&lt;&gt;0, "| Veld '"&amp;AP$4&amp;ROW()&amp;"': "&amp;Fout_punt), "| Veld '"&amp;AP$4&amp;ROW()&amp;"': "&amp;Fout_geen_getal), IF($AB26&lt;&gt;1, IF(O26&lt;0, "| Veld '"&amp;AP$4&amp;ROW()&amp;"': "&amp;Fout_negatief, ""), ""))</f>
        <v/>
      </c>
      <c r="AQ26" s="30" t="str">
        <f>""</f>
        <v/>
      </c>
      <c r="AR26" s="149" t="str">
        <f t="shared" si="5"/>
        <v/>
      </c>
      <c r="AS26" s="150" t="str">
        <f t="shared" si="6"/>
        <v/>
      </c>
      <c r="AT26" s="150" t="str">
        <f t="shared" si="7"/>
        <v/>
      </c>
      <c r="AU26" s="151">
        <f t="shared" si="10"/>
        <v>0</v>
      </c>
      <c r="AV26" s="261" t="str">
        <f t="shared" si="11"/>
        <v/>
      </c>
      <c r="AW26" s="261" t="str">
        <f t="shared" si="12"/>
        <v/>
      </c>
      <c r="AX26" s="228" t="str">
        <f t="shared" si="13"/>
        <v/>
      </c>
      <c r="AY26" s="28" t="str">
        <f t="shared" si="14"/>
        <v/>
      </c>
    </row>
    <row r="27" spans="1:51" s="228" customFormat="1" ht="6.95" customHeight="1" x14ac:dyDescent="0.25">
      <c r="A27" s="75" t="str">
        <f t="shared" si="1"/>
        <v/>
      </c>
      <c r="B27" s="240"/>
      <c r="C27" s="240"/>
      <c r="D27" s="240"/>
      <c r="E27" s="240"/>
      <c r="F27" s="240"/>
      <c r="G27" s="240"/>
      <c r="H27" s="240"/>
      <c r="I27" s="240"/>
      <c r="J27" s="240"/>
      <c r="L27" s="241"/>
      <c r="M27" s="264"/>
      <c r="N27" s="262"/>
      <c r="O27" s="262"/>
      <c r="P27" s="256"/>
      <c r="Z27" s="257"/>
      <c r="AB27" s="258"/>
      <c r="AC27" s="258"/>
      <c r="AD27" s="259"/>
      <c r="AE27" s="259"/>
      <c r="AF27" s="259"/>
      <c r="AG27" s="230"/>
      <c r="AH27" s="234"/>
      <c r="AJ27" s="260"/>
      <c r="AN27" s="230" t="str">
        <f t="shared" si="2"/>
        <v/>
      </c>
      <c r="AO27" s="80" t="str">
        <f t="shared" si="23"/>
        <v/>
      </c>
      <c r="AP27" s="30" t="str">
        <f t="shared" si="24"/>
        <v/>
      </c>
      <c r="AQ27" s="30" t="str">
        <f>""</f>
        <v/>
      </c>
      <c r="AR27" s="149" t="str">
        <f t="shared" si="5"/>
        <v/>
      </c>
      <c r="AS27" s="150" t="str">
        <f t="shared" si="6"/>
        <v/>
      </c>
      <c r="AT27" s="150" t="str">
        <f t="shared" si="7"/>
        <v/>
      </c>
      <c r="AU27" s="151">
        <f t="shared" si="10"/>
        <v>0</v>
      </c>
      <c r="AV27" s="261" t="str">
        <f t="shared" si="11"/>
        <v/>
      </c>
      <c r="AW27" s="261" t="str">
        <f t="shared" si="12"/>
        <v/>
      </c>
      <c r="AX27" s="228" t="str">
        <f t="shared" si="13"/>
        <v/>
      </c>
      <c r="AY27" s="28" t="str">
        <f t="shared" si="14"/>
        <v/>
      </c>
    </row>
    <row r="28" spans="1:51" s="228" customFormat="1" ht="14.45" customHeight="1" x14ac:dyDescent="0.25">
      <c r="A28" s="75" t="str">
        <f t="shared" si="1"/>
        <v/>
      </c>
      <c r="B28" s="240"/>
      <c r="C28" s="240"/>
      <c r="D28" s="240"/>
      <c r="E28" s="240"/>
      <c r="F28" s="240"/>
      <c r="G28" s="240"/>
      <c r="H28" s="240" t="s">
        <v>284</v>
      </c>
      <c r="I28" s="240"/>
      <c r="J28" s="240"/>
      <c r="L28" s="267" t="s">
        <v>288</v>
      </c>
      <c r="M28" s="127"/>
      <c r="N28" s="242"/>
      <c r="O28" s="262"/>
      <c r="P28" s="268"/>
      <c r="Z28" s="257">
        <v>130</v>
      </c>
      <c r="AA28" s="228">
        <f>Balans!M53</f>
        <v>0</v>
      </c>
      <c r="AB28" s="258">
        <v>1</v>
      </c>
      <c r="AC28" s="258">
        <v>-1</v>
      </c>
      <c r="AD28" s="259">
        <f>IF($N$24&lt;&gt;0, 1, -1)</f>
        <v>-1</v>
      </c>
      <c r="AE28" s="259">
        <v>-1</v>
      </c>
      <c r="AF28" s="259">
        <f>IF($N$24&lt;&gt;0, 1, -1)</f>
        <v>-1</v>
      </c>
      <c r="AG28" s="230"/>
      <c r="AH28" s="234"/>
      <c r="AI28" s="228" t="str">
        <f>IF(AD28&lt;&gt;-1, IF(ROUND(N28, 2)&gt;ROUND(AA28, 2), "| Veld '"&amp;AH$4&amp;ROW()&amp;"': Het bedrag is groter dan passivarekening "&amp;Z28&amp;" ("&amp;TEXT(AA28,"#.##0,00 €")&amp;").  ", ""), "")</f>
        <v/>
      </c>
      <c r="AJ28" s="260"/>
      <c r="AN28" s="230">
        <f t="shared" si="2"/>
        <v>6</v>
      </c>
      <c r="AO28" s="80" t="str">
        <f t="shared" si="23"/>
        <v/>
      </c>
      <c r="AP28" s="30" t="str">
        <f t="shared" si="24"/>
        <v/>
      </c>
      <c r="AQ28" s="30" t="str">
        <f>""</f>
        <v/>
      </c>
      <c r="AR28" s="149" t="str">
        <f t="shared" si="5"/>
        <v/>
      </c>
      <c r="AS28" s="150" t="str">
        <f t="shared" si="6"/>
        <v/>
      </c>
      <c r="AT28" s="150" t="str">
        <f t="shared" si="7"/>
        <v/>
      </c>
      <c r="AU28" s="151">
        <f t="shared" si="10"/>
        <v>0</v>
      </c>
      <c r="AV28" s="261" t="str">
        <f t="shared" si="11"/>
        <v/>
      </c>
      <c r="AW28" s="261" t="str">
        <f t="shared" si="12"/>
        <v/>
      </c>
      <c r="AX28" s="228" t="str">
        <f t="shared" si="13"/>
        <v/>
      </c>
      <c r="AY28" s="28" t="str">
        <f t="shared" si="14"/>
        <v/>
      </c>
    </row>
    <row r="29" spans="1:51" s="228" customFormat="1" ht="14.45" customHeight="1" x14ac:dyDescent="0.25">
      <c r="A29" s="75" t="str">
        <f t="shared" si="1"/>
        <v/>
      </c>
      <c r="B29" s="240"/>
      <c r="C29" s="240"/>
      <c r="D29" s="240"/>
      <c r="E29" s="240"/>
      <c r="F29" s="240"/>
      <c r="G29" s="240"/>
      <c r="H29" s="240" t="s">
        <v>231</v>
      </c>
      <c r="I29" s="240"/>
      <c r="J29" s="240"/>
      <c r="L29" s="267" t="s">
        <v>289</v>
      </c>
      <c r="M29" s="127"/>
      <c r="N29" s="242"/>
      <c r="O29" s="262"/>
      <c r="P29" s="268"/>
      <c r="Z29" s="257">
        <v>131</v>
      </c>
      <c r="AA29" s="228">
        <f>Balans!M54</f>
        <v>0</v>
      </c>
      <c r="AB29" s="258">
        <v>1</v>
      </c>
      <c r="AC29" s="258">
        <v>-1</v>
      </c>
      <c r="AD29" s="259">
        <f t="shared" ref="AD29:AD31" si="25">IF($N$24&lt;&gt;0, 1, -1)</f>
        <v>-1</v>
      </c>
      <c r="AE29" s="259">
        <v>-1</v>
      </c>
      <c r="AF29" s="259">
        <f>IF($N$24&lt;&gt;0, 0, -1)</f>
        <v>-1</v>
      </c>
      <c r="AG29" s="230"/>
      <c r="AH29" s="234"/>
      <c r="AI29" s="228" t="str">
        <f>IF(AD29&lt;&gt;-1, IF(ROUND(N29, 2)&gt;ROUND(AA29, 2), "| Veld '"&amp;AH$4&amp;ROW()&amp;"': Het bedrag is groter dan passivarekening "&amp;Z29&amp;" ("&amp;TEXT(AA29,"#.##0,00 €")&amp;").  ", ""), "")</f>
        <v/>
      </c>
      <c r="AJ29" s="260"/>
      <c r="AN29" s="230">
        <f t="shared" si="2"/>
        <v>6</v>
      </c>
      <c r="AO29" s="80" t="str">
        <f t="shared" si="23"/>
        <v/>
      </c>
      <c r="AP29" s="30" t="str">
        <f t="shared" si="24"/>
        <v/>
      </c>
      <c r="AQ29" s="30" t="str">
        <f>""</f>
        <v/>
      </c>
      <c r="AR29" s="149" t="str">
        <f t="shared" si="5"/>
        <v/>
      </c>
      <c r="AS29" s="150" t="str">
        <f t="shared" si="6"/>
        <v/>
      </c>
      <c r="AT29" s="150" t="str">
        <f t="shared" si="7"/>
        <v/>
      </c>
      <c r="AU29" s="151">
        <f t="shared" si="10"/>
        <v>0</v>
      </c>
      <c r="AV29" s="261" t="str">
        <f t="shared" si="11"/>
        <v/>
      </c>
      <c r="AW29" s="261" t="str">
        <f t="shared" si="12"/>
        <v/>
      </c>
      <c r="AX29" s="228" t="str">
        <f t="shared" si="13"/>
        <v/>
      </c>
      <c r="AY29" s="28" t="str">
        <f t="shared" si="14"/>
        <v/>
      </c>
    </row>
    <row r="30" spans="1:51" s="228" customFormat="1" ht="14.45" customHeight="1" x14ac:dyDescent="0.25">
      <c r="A30" s="75" t="str">
        <f t="shared" si="1"/>
        <v/>
      </c>
      <c r="B30" s="240"/>
      <c r="C30" s="240"/>
      <c r="D30" s="240"/>
      <c r="E30" s="240"/>
      <c r="F30" s="240"/>
      <c r="G30" s="240"/>
      <c r="H30" s="240" t="s">
        <v>233</v>
      </c>
      <c r="I30" s="240"/>
      <c r="J30" s="240"/>
      <c r="L30" s="267" t="s">
        <v>290</v>
      </c>
      <c r="M30" s="127"/>
      <c r="N30" s="242"/>
      <c r="O30" s="262"/>
      <c r="P30" s="268"/>
      <c r="Z30" s="257">
        <v>139</v>
      </c>
      <c r="AA30" s="228">
        <f>Balans!M56</f>
        <v>0</v>
      </c>
      <c r="AB30" s="258">
        <v>1</v>
      </c>
      <c r="AC30" s="258">
        <v>-1</v>
      </c>
      <c r="AD30" s="259">
        <f t="shared" si="25"/>
        <v>-1</v>
      </c>
      <c r="AE30" s="259">
        <v>-1</v>
      </c>
      <c r="AF30" s="259">
        <f t="shared" ref="AF30:AF31" si="26">IF($N$24&lt;&gt;0, 1, -1)</f>
        <v>-1</v>
      </c>
      <c r="AG30" s="230"/>
      <c r="AH30" s="234"/>
      <c r="AI30" s="228" t="str">
        <f>IF(AD30&lt;&gt;-1, IF(ROUND(N30, 2)&gt;ROUND(AA30, 2), "| Veld '"&amp;AH$4&amp;ROW()&amp;"': Het bedrag is groter dan passivarekening "&amp;Z30&amp;" ("&amp;TEXT(AA30,"#.##0,00 €")&amp;").  ", ""), "")</f>
        <v/>
      </c>
      <c r="AJ30" s="260"/>
      <c r="AN30" s="230">
        <f t="shared" si="2"/>
        <v>6</v>
      </c>
      <c r="AO30" s="80" t="str">
        <f t="shared" si="23"/>
        <v/>
      </c>
      <c r="AP30" s="30" t="str">
        <f t="shared" si="24"/>
        <v/>
      </c>
      <c r="AQ30" s="30" t="str">
        <f>""</f>
        <v/>
      </c>
      <c r="AR30" s="149" t="str">
        <f t="shared" si="5"/>
        <v/>
      </c>
      <c r="AS30" s="150" t="str">
        <f t="shared" si="6"/>
        <v/>
      </c>
      <c r="AT30" s="150" t="str">
        <f t="shared" si="7"/>
        <v/>
      </c>
      <c r="AU30" s="151">
        <f t="shared" si="10"/>
        <v>0</v>
      </c>
      <c r="AV30" s="261" t="str">
        <f t="shared" si="11"/>
        <v/>
      </c>
      <c r="AW30" s="261" t="str">
        <f t="shared" si="12"/>
        <v/>
      </c>
      <c r="AX30" s="228" t="str">
        <f t="shared" si="13"/>
        <v/>
      </c>
      <c r="AY30" s="28" t="str">
        <f t="shared" si="14"/>
        <v/>
      </c>
    </row>
    <row r="31" spans="1:51" s="228" customFormat="1" ht="14.45" customHeight="1" x14ac:dyDescent="0.25">
      <c r="A31" s="75" t="str">
        <f t="shared" si="1"/>
        <v/>
      </c>
      <c r="B31" s="240"/>
      <c r="C31" s="240"/>
      <c r="D31" s="240"/>
      <c r="E31" s="240"/>
      <c r="F31" s="240"/>
      <c r="G31" s="240"/>
      <c r="H31" s="240" t="s">
        <v>285</v>
      </c>
      <c r="I31" s="240"/>
      <c r="J31" s="240"/>
      <c r="L31" s="267" t="s">
        <v>274</v>
      </c>
      <c r="M31" s="127"/>
      <c r="N31" s="242"/>
      <c r="O31" s="262"/>
      <c r="P31" s="268"/>
      <c r="Z31" s="257">
        <v>14</v>
      </c>
      <c r="AA31" s="228">
        <f>Balans!M57</f>
        <v>0</v>
      </c>
      <c r="AB31" s="258">
        <v>1</v>
      </c>
      <c r="AC31" s="258">
        <v>-1</v>
      </c>
      <c r="AD31" s="259">
        <f t="shared" si="25"/>
        <v>-1</v>
      </c>
      <c r="AE31" s="259">
        <v>-1</v>
      </c>
      <c r="AF31" s="259">
        <f t="shared" si="26"/>
        <v>-1</v>
      </c>
      <c r="AG31" s="230"/>
      <c r="AH31" s="234"/>
      <c r="AI31" s="228" t="str">
        <f>IF(AD31&lt;&gt;-1, IF(ROUND(N31, 2)&gt;ROUND(AA31, 2), "| Veld '"&amp;AH$4&amp;ROW()&amp;"': Het bedrag is groter dan passivarekening "&amp;Z31&amp;" ("&amp;TEXT(AA31,"#.##0,00 €")&amp;").  ", ""), "")</f>
        <v/>
      </c>
      <c r="AJ31" s="260"/>
      <c r="AN31" s="230">
        <f t="shared" si="2"/>
        <v>6</v>
      </c>
      <c r="AO31" s="80" t="str">
        <f t="shared" si="23"/>
        <v/>
      </c>
      <c r="AP31" s="30" t="str">
        <f t="shared" si="24"/>
        <v/>
      </c>
      <c r="AQ31" s="30" t="str">
        <f>""</f>
        <v/>
      </c>
      <c r="AR31" s="149" t="str">
        <f t="shared" si="5"/>
        <v/>
      </c>
      <c r="AS31" s="150" t="str">
        <f t="shared" si="6"/>
        <v/>
      </c>
      <c r="AT31" s="150" t="str">
        <f t="shared" si="7"/>
        <v/>
      </c>
      <c r="AU31" s="151">
        <f t="shared" si="10"/>
        <v>0</v>
      </c>
      <c r="AV31" s="261" t="str">
        <f t="shared" si="11"/>
        <v/>
      </c>
      <c r="AW31" s="261" t="str">
        <f t="shared" si="12"/>
        <v/>
      </c>
      <c r="AX31" s="228" t="str">
        <f t="shared" si="13"/>
        <v/>
      </c>
      <c r="AY31" s="28" t="str">
        <f t="shared" si="14"/>
        <v/>
      </c>
    </row>
    <row r="32" spans="1:51" customFormat="1" ht="14.45" customHeight="1" x14ac:dyDescent="0.25">
      <c r="A32" s="140"/>
    </row>
    <row r="33" spans="1:51" ht="14.45" customHeight="1" x14ac:dyDescent="0.2">
      <c r="A33" s="246"/>
      <c r="B33" s="247"/>
      <c r="C33" s="246"/>
      <c r="D33" s="247"/>
      <c r="E33" s="246"/>
      <c r="F33" s="247"/>
      <c r="G33" s="246"/>
      <c r="H33" s="247"/>
      <c r="I33" s="246"/>
      <c r="J33" s="247"/>
      <c r="K33" s="246"/>
      <c r="L33" s="247"/>
      <c r="M33" s="246"/>
      <c r="N33" s="246"/>
      <c r="O33" s="247"/>
      <c r="P33" s="247"/>
      <c r="Q33" s="246"/>
      <c r="R33" s="247"/>
      <c r="S33" s="246"/>
      <c r="T33" s="247"/>
      <c r="U33" s="246"/>
      <c r="V33" s="247"/>
      <c r="W33" s="246"/>
      <c r="X33" s="247"/>
      <c r="Y33" s="246"/>
      <c r="Z33" s="248"/>
      <c r="AA33" s="248"/>
      <c r="AB33" s="248"/>
      <c r="AC33" s="248"/>
      <c r="AD33" s="248"/>
      <c r="AE33" s="248"/>
      <c r="AF33" s="248"/>
      <c r="AG33" s="248"/>
      <c r="AH33" s="248"/>
      <c r="AI33" s="248"/>
      <c r="AJ33" s="248"/>
      <c r="AK33" s="248"/>
      <c r="AL33" s="248"/>
      <c r="AM33" s="248"/>
      <c r="AN33" s="248"/>
      <c r="AO33" s="122"/>
      <c r="AP33" s="122"/>
      <c r="AQ33" s="122"/>
      <c r="AR33" s="122"/>
      <c r="AS33" s="122"/>
      <c r="AT33" s="122"/>
      <c r="AU33" s="122"/>
      <c r="AV33" s="248"/>
      <c r="AW33" s="248"/>
      <c r="AX33" s="248" t="s">
        <v>13</v>
      </c>
      <c r="AY33" s="123"/>
    </row>
    <row r="34" spans="1:51" ht="14.45" customHeight="1" x14ac:dyDescent="0.2">
      <c r="B34" s="223"/>
      <c r="C34" s="223"/>
      <c r="D34" s="223"/>
      <c r="E34" s="223"/>
      <c r="F34" s="223"/>
      <c r="G34" s="223"/>
      <c r="H34" s="223"/>
      <c r="I34" s="223"/>
      <c r="J34" s="223"/>
      <c r="L34" s="223"/>
      <c r="M34" s="223"/>
      <c r="N34" s="223"/>
      <c r="O34" s="223"/>
      <c r="P34" s="223"/>
      <c r="AG34" s="223" cm="1">
        <f t="array" ref="AG34">SUMPRODUCT(--((AG8:AG31)&lt;&gt;""))</f>
        <v>0</v>
      </c>
      <c r="AH34" s="223" cm="1">
        <f t="array" ref="AH34">SUMPRODUCT(--((AH8:AH31)&lt;&gt;""))</f>
        <v>0</v>
      </c>
      <c r="AI34" s="223" cm="1">
        <f t="array" ref="AI34">SUMPRODUCT(--((AI8:AI31)&lt;&gt;""))</f>
        <v>0</v>
      </c>
      <c r="AJ34" s="223" cm="1">
        <f t="array" ref="AJ34">SUMPRODUCT(--((AJ8:AJ31)&lt;&gt;""))</f>
        <v>0</v>
      </c>
      <c r="AO34" s="223" cm="1">
        <f t="array" ref="AO34">SUMPRODUCT(--((AO8:AO31)&lt;&gt;""))</f>
        <v>0</v>
      </c>
      <c r="AP34" s="223" cm="1">
        <f t="array" ref="AP34">SUMPRODUCT(--((AP8:AP31)&lt;&gt;""))</f>
        <v>0</v>
      </c>
      <c r="AQ34" s="223"/>
      <c r="AR34" s="223"/>
      <c r="AS34" s="223"/>
      <c r="AT34" s="223"/>
      <c r="AU34" s="223">
        <f>SUM(AU8:AU31)</f>
        <v>3</v>
      </c>
    </row>
    <row r="38" spans="1:51" ht="14.45" customHeight="1" x14ac:dyDescent="0.2">
      <c r="O38" s="221"/>
      <c r="P38" s="221"/>
    </row>
    <row r="39" spans="1:51" ht="14.45" customHeight="1" x14ac:dyDescent="0.2">
      <c r="O39" s="221"/>
      <c r="P39" s="221"/>
    </row>
    <row r="40" spans="1:51" ht="14.45" customHeight="1" x14ac:dyDescent="0.2">
      <c r="O40" s="221"/>
      <c r="P40" s="221"/>
    </row>
    <row r="41" spans="1:51" ht="14.45" customHeight="1" x14ac:dyDescent="0.2">
      <c r="O41" s="221"/>
      <c r="P41" s="221"/>
    </row>
    <row r="42" spans="1:51" ht="14.45" customHeight="1" x14ac:dyDescent="0.2">
      <c r="O42" s="221"/>
      <c r="P42" s="221"/>
    </row>
    <row r="43" spans="1:51" ht="14.45" customHeight="1" x14ac:dyDescent="0.2">
      <c r="O43" s="221"/>
      <c r="P43" s="221"/>
    </row>
    <row r="44" spans="1:51" ht="14.45" customHeight="1" x14ac:dyDescent="0.2">
      <c r="O44" s="221"/>
      <c r="P44" s="221"/>
    </row>
    <row r="45" spans="1:51" ht="14.45" customHeight="1" x14ac:dyDescent="0.2">
      <c r="O45" s="221"/>
      <c r="P45" s="221"/>
    </row>
    <row r="46" spans="1:51" ht="14.45" customHeight="1" x14ac:dyDescent="0.2">
      <c r="O46" s="221"/>
      <c r="P46" s="221"/>
    </row>
    <row r="47" spans="1:51" ht="14.45" customHeight="1" x14ac:dyDescent="0.2">
      <c r="O47" s="221"/>
      <c r="P47" s="221"/>
    </row>
    <row r="48" spans="1:51" ht="14.45" customHeight="1" x14ac:dyDescent="0.2">
      <c r="O48" s="221"/>
      <c r="P48" s="221"/>
    </row>
    <row r="49" spans="15:16" ht="14.45" customHeight="1" x14ac:dyDescent="0.2">
      <c r="O49" s="221"/>
      <c r="P49" s="221"/>
    </row>
    <row r="50" spans="15:16" ht="14.45" customHeight="1" x14ac:dyDescent="0.2">
      <c r="O50" s="221"/>
      <c r="P50" s="221"/>
    </row>
    <row r="51" spans="15:16" ht="14.45" customHeight="1" x14ac:dyDescent="0.2">
      <c r="O51" s="221"/>
      <c r="P51" s="221"/>
    </row>
    <row r="52" spans="15:16" ht="14.45" customHeight="1" x14ac:dyDescent="0.2">
      <c r="O52" s="221"/>
      <c r="P52" s="221"/>
    </row>
    <row r="53" spans="15:16" ht="14.45" customHeight="1" x14ac:dyDescent="0.2">
      <c r="O53" s="221"/>
      <c r="P53" s="221"/>
    </row>
    <row r="54" spans="15:16" ht="14.45" customHeight="1" x14ac:dyDescent="0.2">
      <c r="O54" s="221"/>
      <c r="P54" s="221"/>
    </row>
    <row r="55" spans="15:16" ht="14.45" customHeight="1" x14ac:dyDescent="0.2">
      <c r="O55" s="221"/>
      <c r="P55" s="221"/>
    </row>
    <row r="56" spans="15:16" ht="14.45" customHeight="1" x14ac:dyDescent="0.2">
      <c r="O56" s="221"/>
      <c r="P56" s="221"/>
    </row>
    <row r="57" spans="15:16" ht="14.45" customHeight="1" x14ac:dyDescent="0.2">
      <c r="O57" s="221"/>
      <c r="P57" s="221"/>
    </row>
    <row r="58" spans="15:16" ht="14.45" customHeight="1" x14ac:dyDescent="0.2">
      <c r="O58" s="221"/>
      <c r="P58" s="221"/>
    </row>
    <row r="59" spans="15:16" ht="14.45" customHeight="1" x14ac:dyDescent="0.2">
      <c r="O59" s="221"/>
      <c r="P59" s="221"/>
    </row>
    <row r="60" spans="15:16" ht="14.45" customHeight="1" x14ac:dyDescent="0.2">
      <c r="O60" s="221"/>
      <c r="P60" s="221"/>
    </row>
    <row r="61" spans="15:16" ht="14.45" customHeight="1" x14ac:dyDescent="0.2">
      <c r="O61" s="221"/>
      <c r="P61" s="221"/>
    </row>
    <row r="62" spans="15:16" ht="14.45" customHeight="1" x14ac:dyDescent="0.2">
      <c r="O62" s="221"/>
      <c r="P62" s="221"/>
    </row>
  </sheetData>
  <sheetProtection algorithmName="SHA-512" hashValue="7sMImBz2gV5GZA9AwaVQQxJlMLmEAxuBDjVP7yzLzcm0yl2BwPNIXWvYOeZyMZ4gVKNpMhonHMWY3xNe927A+w==" saltValue="fs2vTPjt4Jk2c4WZ5FOhWg==" spinCount="100000" sheet="1" objects="1" scenarios="1" selectLockedCells="1"/>
  <mergeCells count="1">
    <mergeCell ref="C2:K3"/>
  </mergeCells>
  <conditionalFormatting sqref="B8:X31">
    <cfRule type="expression" dxfId="59" priority="13">
      <formula>$AN8=1</formula>
    </cfRule>
  </conditionalFormatting>
  <conditionalFormatting sqref="C8:W31">
    <cfRule type="expression" dxfId="58" priority="14">
      <formula>$AN8=2</formula>
    </cfRule>
  </conditionalFormatting>
  <conditionalFormatting sqref="D8:V31">
    <cfRule type="expression" dxfId="57" priority="15">
      <formula>$AN8=3</formula>
    </cfRule>
  </conditionalFormatting>
  <conditionalFormatting sqref="E8:U31">
    <cfRule type="expression" dxfId="56" priority="16">
      <formula>$AN8=4</formula>
    </cfRule>
  </conditionalFormatting>
  <conditionalFormatting sqref="F8:T31">
    <cfRule type="expression" dxfId="55" priority="17">
      <formula>$AN8=5</formula>
    </cfRule>
  </conditionalFormatting>
  <conditionalFormatting sqref="G8:S31">
    <cfRule type="expression" dxfId="54" priority="18">
      <formula>$AN8=6</formula>
    </cfRule>
  </conditionalFormatting>
  <conditionalFormatting sqref="H8:R31">
    <cfRule type="expression" dxfId="53" priority="19">
      <formula>$AN8=7</formula>
    </cfRule>
  </conditionalFormatting>
  <conditionalFormatting sqref="I8:Q31">
    <cfRule type="expression" dxfId="52" priority="20">
      <formula>$AN8=8</formula>
    </cfRule>
  </conditionalFormatting>
  <conditionalFormatting sqref="M8:O31">
    <cfRule type="expression" dxfId="51" priority="1">
      <formula>AH8&lt;&gt;""</formula>
    </cfRule>
  </conditionalFormatting>
  <conditionalFormatting sqref="M8:P31">
    <cfRule type="expression" dxfId="50" priority="4">
      <formula>AC8=-1</formula>
    </cfRule>
    <cfRule type="expression" dxfId="49" priority="5">
      <formula>AND(AC8=1, M8="")</formula>
    </cfRule>
    <cfRule type="expression" dxfId="48" priority="6">
      <formula>AND($AN8&lt;&gt;"", AC8=1, M8&lt;&gt;"")</formula>
    </cfRule>
    <cfRule type="expression" dxfId="47" priority="7">
      <formula>AND($AN8&lt;&gt;"", AC8=0, _xlfn.ISFORMULA(M8)=FALSE)</formula>
    </cfRule>
  </conditionalFormatting>
  <conditionalFormatting sqref="N28:N31">
    <cfRule type="expression" dxfId="46" priority="2">
      <formula>$AG$26&lt;&gt;""</formula>
    </cfRule>
  </conditionalFormatting>
  <conditionalFormatting sqref="N8:P31">
    <cfRule type="expression" dxfId="45" priority="3">
      <formula>AK8&lt;&gt;""</formula>
    </cfRule>
  </conditionalFormatting>
  <conditionalFormatting sqref="Z8:AM31">
    <cfRule type="expression" dxfId="44" priority="11">
      <formula>_xlfn.ISFORMULA(Z8)</formula>
    </cfRule>
    <cfRule type="expression" dxfId="43" priority="12">
      <formula>NOT(ISBLANK(Z8))</formula>
    </cfRule>
  </conditionalFormatting>
  <conditionalFormatting sqref="AN8:AX31">
    <cfRule type="expression" dxfId="42" priority="10">
      <formula>NOT(_xlfn.ISFORMULA(AN8))</formula>
    </cfRule>
  </conditionalFormatting>
  <conditionalFormatting sqref="AY8:AY31">
    <cfRule type="expression" dxfId="41" priority="9">
      <formula>$AX8&lt;&gt;""</formula>
    </cfRule>
  </conditionalFormatting>
  <conditionalFormatting sqref="AY8:BY31">
    <cfRule type="expression" dxfId="40" priority="8">
      <formula>$AW8&lt;&gt;""</formula>
    </cfRule>
  </conditionalFormatting>
  <pageMargins left="0.70866141732283472" right="0.70866141732283472" top="0.74803149606299213" bottom="0.74803149606299213" header="0.31496062992125984" footer="0.31496062992125984"/>
  <pageSetup paperSize="9" scale="49" fitToHeight="0" orientation="portrait" r:id="rId1"/>
  <headerFooter>
    <oddHeader>&amp;L&amp;G&amp;R&amp;A</oddHeader>
    <oddFooter>Pagina &amp;P van &amp;N</oddFooter>
  </headerFooter>
  <drawing r:id="rId2"/>
  <legacyDrawingHF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F671D1-6F6A-404E-BEFB-2D304BD0D1F4}">
  <sheetPr>
    <pageSetUpPr fitToPage="1"/>
  </sheetPr>
  <dimension ref="A1:CB160"/>
  <sheetViews>
    <sheetView showGridLines="0" zoomScaleNormal="100" workbookViewId="0">
      <pane xSplit="1" ySplit="4" topLeftCell="B5" activePane="bottomRight" state="frozen"/>
      <selection pane="topRight" activeCell="B1" sqref="B1"/>
      <selection pane="bottomLeft" activeCell="A5" sqref="A5"/>
      <selection pane="bottomRight"/>
    </sheetView>
  </sheetViews>
  <sheetFormatPr defaultColWidth="8.85546875" defaultRowHeight="14.45" customHeight="1" x14ac:dyDescent="0.2"/>
  <cols>
    <col min="1" max="1" width="2.42578125" style="223" customWidth="1"/>
    <col min="2" max="2" width="1.140625" style="249" customWidth="1"/>
    <col min="3" max="4" width="1.140625" style="44" customWidth="1"/>
    <col min="5" max="9" width="1.140625" style="249" customWidth="1"/>
    <col min="10" max="10" width="36.42578125" style="249" customWidth="1"/>
    <col min="11" max="11" width="46.42578125" style="223" customWidth="1"/>
    <col min="12" max="12" width="10.85546875" style="250" customWidth="1"/>
    <col min="13" max="14" width="16.42578125" style="221" customWidth="1"/>
    <col min="15" max="15" width="16.42578125" style="222" customWidth="1"/>
    <col min="16" max="16" width="1.140625" style="223" customWidth="1"/>
    <col min="17" max="23" width="1.140625" style="223" hidden="1" customWidth="1"/>
    <col min="24" max="24" width="2.42578125" style="223" hidden="1" customWidth="1"/>
    <col min="25" max="26" width="9.140625" style="223" hidden="1" customWidth="1"/>
    <col min="27" max="38" width="9" style="223" hidden="1" customWidth="1"/>
    <col min="39" max="40" width="9.140625" style="223" hidden="1" customWidth="1"/>
    <col min="41" max="44" width="9" style="223" hidden="1" customWidth="1"/>
    <col min="45" max="48" width="9" style="100" hidden="1" customWidth="1"/>
    <col min="49" max="58" width="9" style="223" hidden="1" customWidth="1"/>
    <col min="59" max="59" width="2.42578125" style="101" customWidth="1"/>
    <col min="60" max="68" width="8.85546875" style="223" customWidth="1"/>
    <col min="69" max="16384" width="8.85546875" style="223"/>
  </cols>
  <sheetData>
    <row r="1" spans="1:80" ht="24" customHeight="1" x14ac:dyDescent="0.2">
      <c r="A1" s="220"/>
      <c r="B1" s="41"/>
      <c r="C1" s="41"/>
      <c r="D1" s="41"/>
      <c r="E1" s="41"/>
      <c r="F1" s="41"/>
      <c r="G1" s="41"/>
      <c r="H1" s="41"/>
      <c r="I1" s="41"/>
      <c r="J1" s="41"/>
      <c r="K1" s="138"/>
      <c r="L1" s="138"/>
      <c r="Y1" s="136" t="str">
        <f ca="1">IF($AD$3&lt;&gt;0, IF(SUM(AG158:AI158, AS158:AT158, AW158:AZ158)=1, Fout_zonder_rij_enkel, IF(SUM(AG158:AI158, AS158:AT158, AW158:AZ158)&gt;1, SUM(AG158:AI158, AS158:AT158, AW158:AZ158)&amp;Fout_zonder_rij_meer, IF(Y158&lt;&gt;0, "Vul het blad in.", ""))), "Selecteer minstens één doelstelling vooraleer je het blad invult.")</f>
        <v/>
      </c>
    </row>
    <row r="2" spans="1:80" customFormat="1" ht="14.1" customHeight="1" x14ac:dyDescent="0.25">
      <c r="B2" s="278" t="str">
        <f>"BEGROTING "&amp;Datum_werkingsjaar+1</f>
        <v>BEGROTING 2025</v>
      </c>
      <c r="C2" s="278"/>
      <c r="D2" s="278"/>
      <c r="E2" s="278"/>
      <c r="F2" s="278"/>
      <c r="G2" s="278"/>
      <c r="H2" s="278"/>
      <c r="I2" s="278"/>
      <c r="J2" s="278"/>
      <c r="K2" s="138"/>
      <c r="L2" s="139" t="s">
        <v>674</v>
      </c>
      <c r="M2" s="285" t="str">
        <f>Structuur_werking&amp;""</f>
        <v/>
      </c>
      <c r="N2" s="286"/>
      <c r="O2" s="287"/>
      <c r="Y2" s="185" t="s">
        <v>622</v>
      </c>
      <c r="AD2" s="223" t="s">
        <v>623</v>
      </c>
      <c r="AM2" s="185" t="s">
        <v>624</v>
      </c>
      <c r="BG2" s="75" t="str">
        <f>IF(M2&lt;&gt;"", IF(Structuur_werking=Structuur_werking_enkel, "ⓘ Bij financiële inbreng enkel door uitvoerende organisatie is kolom 'O' niet van toepassing.", ""), "| Maak een keuze in veld 'M2' op blad 'Resultatenrekening' vooraleer u de tabel onderaan invult. ")</f>
        <v xml:space="preserve">| Maak een keuze in veld 'M2' op blad 'Resultatenrekening' vooraleer u de tabel onderaan invult. </v>
      </c>
    </row>
    <row r="3" spans="1:80" s="224" customFormat="1" ht="9.6" customHeight="1" x14ac:dyDescent="0.25">
      <c r="B3" s="278"/>
      <c r="C3" s="278"/>
      <c r="D3" s="278"/>
      <c r="E3" s="278"/>
      <c r="F3" s="278"/>
      <c r="G3" s="278"/>
      <c r="H3" s="278"/>
      <c r="I3" s="278"/>
      <c r="J3" s="278"/>
      <c r="K3" s="77"/>
      <c r="L3" s="77"/>
      <c r="M3"/>
      <c r="N3"/>
      <c r="O3"/>
      <c r="Y3" s="225" t="s">
        <v>625</v>
      </c>
      <c r="Z3" s="226" t="s">
        <v>93</v>
      </c>
      <c r="AA3" s="223"/>
      <c r="AB3" s="226" t="s">
        <v>306</v>
      </c>
      <c r="AC3" s="223"/>
      <c r="AD3" s="227" t="b" cm="1">
        <f t="array" ref="AD3">Structuur_werking&lt;&gt;""</f>
        <v>0</v>
      </c>
      <c r="AE3" s="220" t="b" cm="1">
        <f t="array" ref="AE3">Structuur_werking&lt;&gt;""</f>
        <v>0</v>
      </c>
      <c r="AF3" s="220" t="b" cm="1">
        <f t="array" ref="AF3">Structuur_werking=Structuur_werking_dubbel</f>
        <v>0</v>
      </c>
      <c r="AG3" s="226" t="s">
        <v>308</v>
      </c>
      <c r="AH3" s="223"/>
      <c r="AI3" s="223"/>
      <c r="AJ3" s="226" t="s">
        <v>307</v>
      </c>
      <c r="AK3" s="223"/>
      <c r="AL3" s="223"/>
      <c r="AM3" s="225" t="s">
        <v>136</v>
      </c>
      <c r="AN3" s="223"/>
      <c r="AO3" s="226" t="s">
        <v>130</v>
      </c>
      <c r="AP3" s="223"/>
      <c r="AQ3" s="223" t="s">
        <v>127</v>
      </c>
      <c r="AR3" s="223"/>
      <c r="AS3" s="105" t="s">
        <v>20</v>
      </c>
      <c r="AT3" s="100"/>
      <c r="AU3" s="100" t="s">
        <v>139</v>
      </c>
      <c r="AV3" s="100"/>
      <c r="AW3" s="223" t="s">
        <v>129</v>
      </c>
      <c r="AX3" s="223"/>
      <c r="AY3" s="223" t="s">
        <v>593</v>
      </c>
      <c r="AZ3" s="223"/>
      <c r="BA3" s="223"/>
      <c r="BB3" s="223"/>
      <c r="BC3" s="226" t="s">
        <v>14</v>
      </c>
      <c r="BD3" s="223"/>
      <c r="BE3" s="223"/>
      <c r="BF3" s="223"/>
      <c r="BG3" s="101"/>
    </row>
    <row r="4" spans="1:80" s="110" customFormat="1" ht="14.45" customHeight="1" x14ac:dyDescent="0.25">
      <c r="A4" s="74"/>
      <c r="B4" s="106" t="s">
        <v>41</v>
      </c>
      <c r="C4" s="106"/>
      <c r="D4" s="106"/>
      <c r="E4" s="106"/>
      <c r="F4" s="106"/>
      <c r="G4" s="106"/>
      <c r="H4" s="106"/>
      <c r="I4" s="106"/>
      <c r="J4" s="106"/>
      <c r="K4" s="74"/>
      <c r="L4" s="106" t="s">
        <v>0</v>
      </c>
      <c r="M4" s="126" t="str">
        <f>IF(Structuur_werking&lt;&gt;"", "Totaal", "")</f>
        <v/>
      </c>
      <c r="N4" s="107" t="str">
        <f>IF(Structuur_werking&lt;&gt;"", "Circus-werking", "")</f>
        <v/>
      </c>
      <c r="O4" s="107" t="str">
        <f>IF(Structuur_werking&lt;&gt;"", IF(Structuur_werking=Structuur_werking_dubbel, "Andere werking", "n.v.t."), "")</f>
        <v/>
      </c>
      <c r="P4" s="74"/>
      <c r="Q4" s="74"/>
      <c r="R4" s="74"/>
      <c r="S4" s="74"/>
      <c r="T4" s="74"/>
      <c r="U4" s="74"/>
      <c r="V4" s="74"/>
      <c r="W4" s="74"/>
      <c r="X4" s="74"/>
      <c r="Y4" s="189" t="s">
        <v>626</v>
      </c>
      <c r="Z4" s="88" t="str">
        <f>"""+"" én ""-"""</f>
        <v>"+" én "-"</v>
      </c>
      <c r="AA4" s="45" t="str">
        <f xml:space="preserve"> "Enkel ""-"""</f>
        <v>Enkel "-"</v>
      </c>
      <c r="AB4" s="88" t="str">
        <f>SUBSTITUTE(ADDRESS(1, COLUMN(N3), 4, 1), "1", "")</f>
        <v>N</v>
      </c>
      <c r="AC4" s="45" t="str">
        <f>SUBSTITUTE(ADDRESS(1, COLUMN(O3), 4, 1), "1", "")</f>
        <v>O</v>
      </c>
      <c r="AD4" s="88" t="str">
        <f>SUBSTITUTE(ADDRESS(1, COLUMN(M4), 4, 1), "1", "")</f>
        <v>M</v>
      </c>
      <c r="AE4" s="45" t="str">
        <f>SUBSTITUTE(ADDRESS(1, COLUMN(N3), 4, 1), "1", "")</f>
        <v>N</v>
      </c>
      <c r="AF4" s="45" t="str">
        <f>SUBSTITUTE(ADDRESS(1, COLUMN(O3), 4, 1), "1", "")</f>
        <v>O</v>
      </c>
      <c r="AG4" s="88" t="str">
        <f>SUBSTITUTE(ADDRESS(1, COLUMN(M4), 4, 1), "1", "")</f>
        <v>M</v>
      </c>
      <c r="AH4" s="45" t="str">
        <f>SUBSTITUTE(ADDRESS(1, COLUMN(N3), 4, 1), "1", "")</f>
        <v>N</v>
      </c>
      <c r="AI4" s="45" t="str">
        <f>SUBSTITUTE(ADDRESS(1, COLUMN(O3), 4, 1), "1", "")</f>
        <v>O</v>
      </c>
      <c r="AJ4" s="88" t="str">
        <f>SUBSTITUTE(ADDRESS(1, COLUMN(M4), 4, 1), "1", "")</f>
        <v>M</v>
      </c>
      <c r="AK4" s="45" t="str">
        <f>SUBSTITUTE(ADDRESS(1, COLUMN(N4), 4, 1), "1", "")</f>
        <v>N</v>
      </c>
      <c r="AL4" s="45" t="str">
        <f>SUBSTITUTE(ADDRESS(1, COLUMN(O4), 4, 1), "1", "")</f>
        <v>O</v>
      </c>
      <c r="AM4" s="189" t="s">
        <v>1</v>
      </c>
      <c r="AN4" s="45" t="s">
        <v>2</v>
      </c>
      <c r="AO4" s="78" t="str">
        <f>SUBSTITUTE(ADDRESS(1, COLUMN(N3), 4, 1), "1", "")</f>
        <v>N</v>
      </c>
      <c r="AP4" s="46" t="str">
        <f>SUBSTITUTE(ADDRESS(1, COLUMN(O3), 4, 1), "1", "")</f>
        <v>O</v>
      </c>
      <c r="AQ4" s="87" t="str">
        <f>SUBSTITUTE(ADDRESS(1, COLUMN(N3), 4, 1), "1", "")</f>
        <v>N</v>
      </c>
      <c r="AR4" s="46" t="str">
        <f>SUBSTITUTE(ADDRESS(1, COLUMN(O3), 4, 1), "1", "")</f>
        <v>O</v>
      </c>
      <c r="AS4" s="79" t="str">
        <f>SUBSTITUTE(ADDRESS(1, COLUMN(N3), 4, 1), "1", "")</f>
        <v>N</v>
      </c>
      <c r="AT4" s="47" t="str">
        <f>SUBSTITUTE(ADDRESS(1, COLUMN(O3), 4, 1), "1", "")</f>
        <v>O</v>
      </c>
      <c r="AU4" s="81" t="str">
        <f>SUBSTITUTE(ADDRESS(1, COLUMN(N3), 4, 1), "1", "")</f>
        <v>N</v>
      </c>
      <c r="AV4" s="47" t="str">
        <f>SUBSTITUTE(ADDRESS(1, COLUMN(O3), 4, 1), "1", "")</f>
        <v>O</v>
      </c>
      <c r="AW4" s="83" t="str">
        <f>SUBSTITUTE(ADDRESS(1, COLUMN(N3), 4, 1), "1", "")</f>
        <v>N</v>
      </c>
      <c r="AX4" s="45" t="str">
        <f>SUBSTITUTE(ADDRESS(1, COLUMN(O3), 4, 1), "1", "")</f>
        <v>O</v>
      </c>
      <c r="AY4" s="191" t="str">
        <f>SUBSTITUTE(ADDRESS(1, COLUMN(N3), 4, 1), "1", "")</f>
        <v>N</v>
      </c>
      <c r="AZ4" s="45" t="str">
        <f>SUBSTITUTE(ADDRESS(1, COLUMN(O3), 4, 1), "1", "")</f>
        <v>O</v>
      </c>
      <c r="BA4" s="108" t="s">
        <v>627</v>
      </c>
      <c r="BB4" s="85" t="s">
        <v>30</v>
      </c>
      <c r="BC4" s="88" t="str">
        <f>SUBSTITUTE(ADDRESS(1, COLUMN(N3), 4, 1), "1", "")</f>
        <v>N</v>
      </c>
      <c r="BD4" s="45" t="str">
        <f>SUBSTITUTE(ADDRESS(1, COLUMN(O3), 4, 1), "1", "")</f>
        <v>O</v>
      </c>
      <c r="BE4" s="108" t="s">
        <v>31</v>
      </c>
      <c r="BF4" s="45" t="s">
        <v>86</v>
      </c>
      <c r="BG4" s="109"/>
      <c r="CB4" s="97" t="s">
        <v>144</v>
      </c>
    </row>
    <row r="5" spans="1:80" s="228" customFormat="1" ht="14.25" customHeight="1" x14ac:dyDescent="0.25">
      <c r="A5" s="75" t="str">
        <f ca="1">IF(BB5&lt;&gt;"", "✘", "")</f>
        <v/>
      </c>
      <c r="B5" s="111"/>
      <c r="C5" s="111" t="s">
        <v>51</v>
      </c>
      <c r="D5" s="111"/>
      <c r="E5" s="111"/>
      <c r="F5" s="111"/>
      <c r="G5" s="111"/>
      <c r="H5" s="111"/>
      <c r="I5" s="111"/>
      <c r="J5" s="111"/>
      <c r="K5" s="30"/>
      <c r="L5" s="112" t="s">
        <v>71</v>
      </c>
      <c r="M5" s="192">
        <f t="shared" ref="M5:M36" si="0">IF(_xlfn.CONCAT(N5:O5)&lt;&gt;"", SUM(N5:O5), "")</f>
        <v>0</v>
      </c>
      <c r="N5" s="113">
        <f>SUM(N6,N31:N33,N81:N82)</f>
        <v>0</v>
      </c>
      <c r="O5" s="113">
        <f>SUM(O6,O31:O33,O81:O82)</f>
        <v>0</v>
      </c>
      <c r="P5" s="30"/>
      <c r="Q5" s="30"/>
      <c r="R5" s="30"/>
      <c r="S5" s="30"/>
      <c r="T5" s="30"/>
      <c r="U5" s="30"/>
      <c r="Y5" s="229">
        <f>IF(AD$3&lt;&gt;0, IF(AND(
IF(AE$3, N5&lt;&gt;0, TRUE),
IF(AF$3, O5&lt;&gt;0, TRUE)),
0, 1), 1)</f>
        <v>0</v>
      </c>
      <c r="Z5" s="230"/>
      <c r="AB5" s="231"/>
      <c r="AC5" s="232"/>
      <c r="AD5" s="228">
        <f>IF(AD$3, 0, -1)</f>
        <v>-1</v>
      </c>
      <c r="AE5" s="228">
        <f>IF(AE$3, 0, -1)</f>
        <v>-1</v>
      </c>
      <c r="AF5" s="228">
        <f t="shared" ref="AF5:AF20" si="1">IF(AF$3, 0, -1)</f>
        <v>-1</v>
      </c>
      <c r="AG5" s="230"/>
      <c r="AJ5" s="230"/>
      <c r="AM5" s="229">
        <f>IF(C5&lt;&gt;"",1,IF(D5&lt;&gt;"",2,IF(E5&lt;&gt;"",3,IF(F5&lt;&gt;"",4,IF(G5&lt;&gt;"",5,IF(H5&lt;&gt;"",6,IF(I5&lt;&gt;"",7,IF(J5&lt;&gt;"",8))))))))</f>
        <v>1</v>
      </c>
      <c r="AN5" s="228">
        <f>IF($AM6&gt;$AM5, IFERROR(MATCH($AM5, $AM6:$AM$156, 0)-1, ROW($AN$156)-ROW()), "")</f>
        <v>77</v>
      </c>
      <c r="AO5" s="230" t="str">
        <f ca="1">IF(AE5&lt;&gt;-1, IF(AB5&lt;&gt;"", AB5, IF($AN5&lt;&gt;"", SUMIF(OFFSET($AM5, 1, 0, $AN5), $AM5+1, OFFSET(N5, 1, 0, $AN5)), N5)), "")</f>
        <v/>
      </c>
      <c r="AP5" s="228" t="str">
        <f ca="1">IF(AF5&lt;&gt;-1, IF(AC5&lt;&gt;"", AC5, IF($AN5&lt;&gt;"", SUMIF(OFFSET($AM5, 1, 0, $AN5), $AM5+1, OFFSET(O5, 1, 0, $AN5)), O5)), "")</f>
        <v/>
      </c>
      <c r="AQ5" s="233" t="str">
        <f ca="1">IF(AO5&lt;&gt;0, AO5, N5)</f>
        <v/>
      </c>
      <c r="AR5" s="228" t="str">
        <f ca="1">IF(AP5&lt;&gt;0, AP5, O5)</f>
        <v/>
      </c>
      <c r="AS5" s="80" t="str">
        <f t="shared" ref="AS5:AS36" si="2">IF(AE5&lt;&gt;-1, IF(ISTEXT(N5), IFERROR(IF(SEARCH(".", N5)&lt;&gt;0, "| Veld '"&amp;AS$4&amp;ROW()&amp;"': "&amp;Fout_punt), "| Veld '"&amp;AS$4&amp;ROW()&amp;"': "&amp;Fout_geen_getal), IF(N5&lt;&gt;AQ5, "| Veld '"&amp;AS$4&amp;ROW()&amp;"': "&amp;Fout_som&amp;TEXT(AQ5,"#.##0,00 €")&amp;"  ", IF($AA5&lt;&gt;0, IF(N5&gt;0, "| Veld '"&amp;AS$4&amp;ROW()&amp;"': "&amp;Fout_positief, ""), IF($Z5&lt;&gt;1, IF(N5&lt;0, "| Veld '"&amp;AS$4&amp;ROW()&amp;"': "&amp;Fout_negatief, ""), "")))), "")</f>
        <v/>
      </c>
      <c r="AT5" s="30" t="str">
        <f t="shared" ref="AT5:AT36" si="3">IF(AF5&lt;&gt;-1, IF(ISTEXT(O5), IFERROR(IF(SEARCH(".", O5)&lt;&gt;0, "| Veld '"&amp;AT$4&amp;ROW()&amp;"': "&amp;Fout_punt), "| Veld '"&amp;AT$4&amp;ROW()&amp;"': "&amp;Fout_geen_getal), IF(O5&lt;&gt;AR5, "| Veld '"&amp;AT$4&amp;ROW()&amp;"': "&amp;Fout_som&amp;TEXT(AR5,"#.##0,00 €")&amp;"  ", IF($AA5&lt;&gt;0, IF(O5&gt;0, "| Veld '"&amp;AT$4&amp;ROW()&amp;"': "&amp;Fout_positief, ""), IF($Z5&lt;&gt;1, IF(O5&lt;0, "| Veld '"&amp;AT$4&amp;ROW()&amp;"': "&amp;Fout_negatief, ""), "")))), "")</f>
        <v/>
      </c>
      <c r="AU5" s="82" t="str">
        <f>IF(AS5&lt;&gt;"", ROW(), "")</f>
        <v/>
      </c>
      <c r="AV5" s="30" t="str">
        <f>IF(AT5&lt;&gt;"", ROW(), "")</f>
        <v/>
      </c>
      <c r="AW5" s="233" t="str">
        <f ca="1">IF(AO5&lt;&gt;AQ5, "| Veld '"&amp;AW$4&amp;ROW()&amp;"': "&amp;Info_lege_velden, "")</f>
        <v/>
      </c>
      <c r="AX5" s="228" t="str">
        <f ca="1">IF(AP5&lt;&gt;AR5, "| Veld '"&amp;AX$4&amp;ROW()&amp;"': "&amp;Info_lege_velden, "")</f>
        <v/>
      </c>
      <c r="AY5" s="234" t="str">
        <f>IF(AE5&lt;0, IF(N5&lt;&gt;0, "| Veld '"&amp;AY$4&amp;ROW()&amp;"'"&amp;Fout_redundant, ""), "")</f>
        <v/>
      </c>
      <c r="AZ5" s="228" t="str">
        <f>IF(AF5&lt;0, IF(O5&lt;&gt;0, "| Veld '"&amp;AZ$4&amp;ROW()&amp;"'"&amp;Fout_redundant, ""), "")</f>
        <v/>
      </c>
      <c r="BA5" s="235"/>
      <c r="BB5" s="236" t="str">
        <f ca="1">_xlfn.CONCAT(AS5:AT5,AW5:AX5,AY5:AZ5,AG5:AI5)</f>
        <v/>
      </c>
      <c r="BC5" s="237" t="str">
        <f t="shared" ref="BC5:BC36" ca="1" si="4">IF($AN5&lt;&gt;"", IF(SUMIF(OFFSET($AM5, 1, 0, $AN5), "&gt;"&amp;$AM5, OFFSET(AU5, 1, 0, $AN5))&lt;&gt;0, IFERROR( "| Veld '"&amp;BC$4&amp;ROW()&amp;"': "&amp;Waarschuwing_1&amp;_xlfn.TEXTJOIN(" &amp; ", TRUE, OFFSET(AU5,1,0,$AN5))&amp;" in kolom '"&amp;BC$4&amp;"'"&amp;Waarschuwing_2, "| Veld '"&amp;BC$4&amp;ROW()&amp;"': "&amp;Waarschuwing_legacy), ""), "")</f>
        <v/>
      </c>
      <c r="BD5" s="238" t="str">
        <f t="shared" ref="BD5:BD36" ca="1" si="5">IF($AN5&lt;&gt;"", IF(SUMIF(OFFSET($AM5, 1, 0, $AN5), "&gt;"&amp;$AM5, OFFSET(AV5, 1, 0, $AN5))&lt;&gt;0, IFERROR( "| Veld '"&amp;BD$4&amp;ROW()&amp;"': "&amp;Waarschuwing_1&amp;_xlfn.TEXTJOIN(" &amp; ", TRUE, OFFSET(AV5,1,0,$AN5))&amp;" in kolom '"&amp;BD$4&amp;"'"&amp;Waarschuwing_2, "| Veld '"&amp;BD$4&amp;ROW()&amp;"': "&amp;Waarschuwing_legacy), ""), "")</f>
        <v/>
      </c>
      <c r="BE5" s="239" t="str">
        <f ca="1">_xlfn.CONCAT(BC5:BD5, AJ5:AL5)</f>
        <v/>
      </c>
      <c r="BG5" s="28" t="str">
        <f ca="1">IF($BB5&lt;&gt;"", $BB5, $BE5)</f>
        <v/>
      </c>
    </row>
    <row r="6" spans="1:80" s="228" customFormat="1" ht="14.25" customHeight="1" x14ac:dyDescent="0.25">
      <c r="A6" s="75" t="str">
        <f t="shared" ref="A6:A69" ca="1" si="6">IF(BB6&lt;&gt;"", "✘", "")</f>
        <v/>
      </c>
      <c r="B6" s="240"/>
      <c r="C6" s="240" t="s">
        <v>36</v>
      </c>
      <c r="D6" s="240" t="s">
        <v>5</v>
      </c>
      <c r="E6" s="240"/>
      <c r="F6" s="240"/>
      <c r="G6" s="240"/>
      <c r="H6" s="240"/>
      <c r="I6" s="240"/>
      <c r="J6" s="240"/>
      <c r="L6" s="241">
        <v>70</v>
      </c>
      <c r="M6" s="192">
        <f t="shared" si="0"/>
        <v>0</v>
      </c>
      <c r="N6" s="242">
        <f>SUM(N7,N18,N25:N26,N30:N30)</f>
        <v>0</v>
      </c>
      <c r="O6" s="242">
        <f>SUM(O7,O18,O25:O26,O30:O30)</f>
        <v>0</v>
      </c>
      <c r="Y6" s="229"/>
      <c r="Z6" s="230"/>
      <c r="AB6" s="231"/>
      <c r="AC6" s="232"/>
      <c r="AD6" s="230">
        <f t="shared" ref="AD6:AF35" si="7">IF(AD$3, 0, -1)</f>
        <v>-1</v>
      </c>
      <c r="AE6" s="228">
        <f t="shared" si="7"/>
        <v>-1</v>
      </c>
      <c r="AF6" s="228">
        <f t="shared" si="1"/>
        <v>-1</v>
      </c>
      <c r="AG6" s="230"/>
      <c r="AJ6" s="230"/>
      <c r="AM6" s="229">
        <f t="shared" ref="AM6:AM69" si="8">IF(C6&lt;&gt;"",1,IF(D6&lt;&gt;"",2,IF(E6&lt;&gt;"",3,IF(F6&lt;&gt;"",4,IF(G6&lt;&gt;"",5,IF(H6&lt;&gt;"",6,IF(I6&lt;&gt;"",7,IF(J6&lt;&gt;"",8))))))))</f>
        <v>2</v>
      </c>
      <c r="AN6" s="228">
        <f>IF($AM7&gt;$AM6, IFERROR(MATCH($AM6, $AM7:$AM$156, 0)-1, ROW($AN$156)-ROW()), "")</f>
        <v>24</v>
      </c>
      <c r="AO6" s="230" t="str">
        <f t="shared" ref="AO6:AP69" ca="1" si="9">IF(AE6&lt;&gt;-1, IF(AB6&lt;&gt;"", AB6, IF($AN6&lt;&gt;"", SUMIF(OFFSET($AM6, 1, 0, $AN6), $AM6+1, OFFSET(N6, 1, 0, $AN6)), N6)), "")</f>
        <v/>
      </c>
      <c r="AP6" s="228" t="str">
        <f t="shared" ca="1" si="9"/>
        <v/>
      </c>
      <c r="AQ6" s="233" t="str">
        <f t="shared" ref="AQ6:AR69" ca="1" si="10">IF(AO6&lt;&gt;0, AO6, N6)</f>
        <v/>
      </c>
      <c r="AR6" s="228" t="str">
        <f t="shared" ca="1" si="10"/>
        <v/>
      </c>
      <c r="AS6" s="80" t="str">
        <f t="shared" si="2"/>
        <v/>
      </c>
      <c r="AT6" s="30" t="str">
        <f t="shared" si="3"/>
        <v/>
      </c>
      <c r="AU6" s="82" t="str">
        <f t="shared" ref="AU6:AV69" si="11">IF(AS6&lt;&gt;"", ROW(), "")</f>
        <v/>
      </c>
      <c r="AV6" s="30" t="str">
        <f t="shared" si="11"/>
        <v/>
      </c>
      <c r="AW6" s="233" t="str">
        <f t="shared" ref="AW6:AX69" ca="1" si="12">IF(AO6&lt;&gt;AQ6, "| Veld '"&amp;AW$4&amp;ROW()&amp;"': "&amp;Info_lege_velden, "")</f>
        <v/>
      </c>
      <c r="AX6" s="228" t="str">
        <f t="shared" ca="1" si="12"/>
        <v/>
      </c>
      <c r="AY6" s="234" t="str">
        <f t="shared" ref="AY6:AZ69" si="13">IF(AE6&lt;0, IF(N6&lt;&gt;0, "| Veld '"&amp;AY$4&amp;ROW()&amp;"'"&amp;Fout_redundant, ""), "")</f>
        <v/>
      </c>
      <c r="AZ6" s="228" t="str">
        <f t="shared" si="13"/>
        <v/>
      </c>
      <c r="BA6" s="235"/>
      <c r="BB6" s="236" t="str">
        <f t="shared" ref="BB6:BB69" ca="1" si="14">_xlfn.CONCAT(AS6:AT6,AW6:AX6,AY6:AZ6,AG6:AI6)</f>
        <v/>
      </c>
      <c r="BC6" s="237" t="str">
        <f t="shared" ca="1" si="4"/>
        <v/>
      </c>
      <c r="BD6" s="238" t="str">
        <f t="shared" ca="1" si="5"/>
        <v/>
      </c>
      <c r="BE6" s="239" t="str">
        <f t="shared" ref="BE6:BE69" ca="1" si="15">_xlfn.CONCAT(BC6:BD6, AJ6:AL6)</f>
        <v/>
      </c>
      <c r="BG6" s="28" t="str">
        <f t="shared" ref="BG6:BG69" ca="1" si="16">IF($BB6&lt;&gt;"", $BB6, $BE6)</f>
        <v/>
      </c>
    </row>
    <row r="7" spans="1:80" s="228" customFormat="1" ht="14.25" customHeight="1" x14ac:dyDescent="0.25">
      <c r="A7" s="75" t="str">
        <f t="shared" ca="1" si="6"/>
        <v/>
      </c>
      <c r="B7" s="240"/>
      <c r="C7" s="240" t="s">
        <v>36</v>
      </c>
      <c r="D7" s="228" t="s">
        <v>36</v>
      </c>
      <c r="E7" s="228" t="s">
        <v>94</v>
      </c>
      <c r="L7" s="241">
        <v>700</v>
      </c>
      <c r="M7" s="192">
        <f t="shared" si="0"/>
        <v>0</v>
      </c>
      <c r="N7" s="243">
        <f>SUM(N8:N9,N12:N13,N16:N17)</f>
        <v>0</v>
      </c>
      <c r="O7" s="243">
        <f>SUM(O8:O9,O12:O13,O16:O17)</f>
        <v>0</v>
      </c>
      <c r="Y7" s="229"/>
      <c r="Z7" s="230"/>
      <c r="AB7" s="231"/>
      <c r="AC7" s="232"/>
      <c r="AD7" s="230">
        <f t="shared" si="7"/>
        <v>-1</v>
      </c>
      <c r="AE7" s="228">
        <f t="shared" si="7"/>
        <v>-1</v>
      </c>
      <c r="AF7" s="228">
        <f t="shared" si="1"/>
        <v>-1</v>
      </c>
      <c r="AG7" s="230"/>
      <c r="AJ7" s="230"/>
      <c r="AM7" s="229">
        <f t="shared" si="8"/>
        <v>3</v>
      </c>
      <c r="AN7" s="228">
        <f>IF($AM8&gt;$AM7, IFERROR(MATCH($AM7, $AM8:$AM$156, 0)-1, ROW($AN$156)-ROW()), "")</f>
        <v>10</v>
      </c>
      <c r="AO7" s="230" t="str">
        <f t="shared" ca="1" si="9"/>
        <v/>
      </c>
      <c r="AP7" s="228" t="str">
        <f t="shared" ca="1" si="9"/>
        <v/>
      </c>
      <c r="AQ7" s="233" t="str">
        <f t="shared" ca="1" si="10"/>
        <v/>
      </c>
      <c r="AR7" s="228" t="str">
        <f t="shared" ca="1" si="10"/>
        <v/>
      </c>
      <c r="AS7" s="80" t="str">
        <f t="shared" si="2"/>
        <v/>
      </c>
      <c r="AT7" s="30" t="str">
        <f t="shared" si="3"/>
        <v/>
      </c>
      <c r="AU7" s="82" t="str">
        <f t="shared" si="11"/>
        <v/>
      </c>
      <c r="AV7" s="30" t="str">
        <f t="shared" si="11"/>
        <v/>
      </c>
      <c r="AW7" s="233" t="str">
        <f t="shared" ca="1" si="12"/>
        <v/>
      </c>
      <c r="AX7" s="228" t="str">
        <f t="shared" ca="1" si="12"/>
        <v/>
      </c>
      <c r="AY7" s="234" t="str">
        <f t="shared" si="13"/>
        <v/>
      </c>
      <c r="AZ7" s="228" t="str">
        <f t="shared" si="13"/>
        <v/>
      </c>
      <c r="BA7" s="235"/>
      <c r="BB7" s="236" t="str">
        <f t="shared" ca="1" si="14"/>
        <v/>
      </c>
      <c r="BC7" s="237" t="str">
        <f t="shared" ca="1" si="4"/>
        <v/>
      </c>
      <c r="BD7" s="238" t="str">
        <f t="shared" ca="1" si="5"/>
        <v/>
      </c>
      <c r="BE7" s="239" t="str">
        <f t="shared" ca="1" si="15"/>
        <v/>
      </c>
      <c r="BG7" s="28" t="str">
        <f t="shared" ca="1" si="16"/>
        <v/>
      </c>
    </row>
    <row r="8" spans="1:80" s="228" customFormat="1" ht="14.25" customHeight="1" x14ac:dyDescent="0.25">
      <c r="A8" s="75" t="str">
        <f t="shared" ca="1" si="6"/>
        <v/>
      </c>
      <c r="B8" s="240"/>
      <c r="C8" s="240"/>
      <c r="F8" s="228" t="s">
        <v>363</v>
      </c>
      <c r="L8" s="241">
        <v>7000</v>
      </c>
      <c r="M8" s="192" t="str">
        <f t="shared" si="0"/>
        <v/>
      </c>
      <c r="N8" s="243"/>
      <c r="O8" s="243"/>
      <c r="Y8" s="229"/>
      <c r="Z8" s="230"/>
      <c r="AB8" s="231"/>
      <c r="AC8" s="232"/>
      <c r="AD8" s="230">
        <f t="shared" si="7"/>
        <v>-1</v>
      </c>
      <c r="AE8" s="228">
        <f t="shared" si="7"/>
        <v>-1</v>
      </c>
      <c r="AF8" s="228">
        <f t="shared" si="1"/>
        <v>-1</v>
      </c>
      <c r="AG8" s="230"/>
      <c r="AJ8" s="230"/>
      <c r="AM8" s="229">
        <f t="shared" si="8"/>
        <v>4</v>
      </c>
      <c r="AN8" s="228" t="str">
        <f>IF($AM9&gt;$AM8, IFERROR(MATCH($AM8, $AM9:$AM$156, 0)-1, ROW($AN$156)-ROW()), "")</f>
        <v/>
      </c>
      <c r="AO8" s="230" t="str">
        <f t="shared" ca="1" si="9"/>
        <v/>
      </c>
      <c r="AP8" s="228" t="str">
        <f t="shared" ca="1" si="9"/>
        <v/>
      </c>
      <c r="AQ8" s="233" t="str">
        <f t="shared" ca="1" si="10"/>
        <v/>
      </c>
      <c r="AR8" s="228" t="str">
        <f t="shared" ca="1" si="10"/>
        <v/>
      </c>
      <c r="AS8" s="80" t="str">
        <f t="shared" si="2"/>
        <v/>
      </c>
      <c r="AT8" s="30" t="str">
        <f t="shared" si="3"/>
        <v/>
      </c>
      <c r="AU8" s="82" t="str">
        <f t="shared" si="11"/>
        <v/>
      </c>
      <c r="AV8" s="30" t="str">
        <f t="shared" si="11"/>
        <v/>
      </c>
      <c r="AW8" s="233" t="str">
        <f t="shared" ca="1" si="12"/>
        <v/>
      </c>
      <c r="AX8" s="228" t="str">
        <f t="shared" ca="1" si="12"/>
        <v/>
      </c>
      <c r="AY8" s="234" t="str">
        <f t="shared" si="13"/>
        <v/>
      </c>
      <c r="AZ8" s="228" t="str">
        <f t="shared" si="13"/>
        <v/>
      </c>
      <c r="BA8" s="235"/>
      <c r="BB8" s="236" t="str">
        <f t="shared" ca="1" si="14"/>
        <v/>
      </c>
      <c r="BC8" s="237" t="str">
        <f t="shared" ca="1" si="4"/>
        <v/>
      </c>
      <c r="BD8" s="238" t="str">
        <f t="shared" ca="1" si="5"/>
        <v/>
      </c>
      <c r="BE8" s="239" t="str">
        <f t="shared" ca="1" si="15"/>
        <v/>
      </c>
      <c r="BG8" s="28" t="str">
        <f t="shared" ca="1" si="16"/>
        <v/>
      </c>
    </row>
    <row r="9" spans="1:80" s="228" customFormat="1" ht="14.25" customHeight="1" x14ac:dyDescent="0.25">
      <c r="A9" s="75" t="str">
        <f t="shared" ca="1" si="6"/>
        <v/>
      </c>
      <c r="B9" s="240"/>
      <c r="C9" s="240" t="s">
        <v>36</v>
      </c>
      <c r="D9" s="228" t="s">
        <v>36</v>
      </c>
      <c r="E9" s="228" t="s">
        <v>36</v>
      </c>
      <c r="F9" s="228" t="s">
        <v>297</v>
      </c>
      <c r="L9" s="241">
        <v>7001</v>
      </c>
      <c r="M9" s="192">
        <f t="shared" si="0"/>
        <v>0</v>
      </c>
      <c r="N9" s="243">
        <f>SUM(N10:N11)</f>
        <v>0</v>
      </c>
      <c r="O9" s="243">
        <f t="shared" ref="O9" si="17">SUM(O10:O11)</f>
        <v>0</v>
      </c>
      <c r="Y9" s="229"/>
      <c r="Z9" s="230"/>
      <c r="AB9" s="231"/>
      <c r="AC9" s="232"/>
      <c r="AD9" s="230">
        <f t="shared" si="7"/>
        <v>-1</v>
      </c>
      <c r="AE9" s="228">
        <f t="shared" si="7"/>
        <v>-1</v>
      </c>
      <c r="AF9" s="228">
        <f t="shared" si="1"/>
        <v>-1</v>
      </c>
      <c r="AG9" s="230"/>
      <c r="AJ9" s="230"/>
      <c r="AM9" s="229">
        <f t="shared" si="8"/>
        <v>4</v>
      </c>
      <c r="AN9" s="228">
        <f>IF($AM10&gt;$AM9, IFERROR(MATCH($AM9, $AM10:$AM$156, 0)-1, ROW($AN$156)-ROW()), "")</f>
        <v>2</v>
      </c>
      <c r="AO9" s="230" t="str">
        <f t="shared" ca="1" si="9"/>
        <v/>
      </c>
      <c r="AP9" s="228" t="str">
        <f t="shared" ca="1" si="9"/>
        <v/>
      </c>
      <c r="AQ9" s="233" t="str">
        <f t="shared" ca="1" si="10"/>
        <v/>
      </c>
      <c r="AR9" s="228" t="str">
        <f t="shared" ca="1" si="10"/>
        <v/>
      </c>
      <c r="AS9" s="80" t="str">
        <f t="shared" si="2"/>
        <v/>
      </c>
      <c r="AT9" s="30" t="str">
        <f t="shared" si="3"/>
        <v/>
      </c>
      <c r="AU9" s="82" t="str">
        <f t="shared" si="11"/>
        <v/>
      </c>
      <c r="AV9" s="30" t="str">
        <f t="shared" si="11"/>
        <v/>
      </c>
      <c r="AW9" s="233" t="str">
        <f t="shared" ca="1" si="12"/>
        <v/>
      </c>
      <c r="AX9" s="228" t="str">
        <f t="shared" ca="1" si="12"/>
        <v/>
      </c>
      <c r="AY9" s="234" t="str">
        <f t="shared" si="13"/>
        <v/>
      </c>
      <c r="AZ9" s="228" t="str">
        <f t="shared" si="13"/>
        <v/>
      </c>
      <c r="BA9" s="235"/>
      <c r="BB9" s="236" t="str">
        <f t="shared" ca="1" si="14"/>
        <v/>
      </c>
      <c r="BC9" s="237" t="str">
        <f t="shared" ca="1" si="4"/>
        <v/>
      </c>
      <c r="BD9" s="238" t="str">
        <f t="shared" ca="1" si="5"/>
        <v/>
      </c>
      <c r="BE9" s="239" t="str">
        <f t="shared" ca="1" si="15"/>
        <v/>
      </c>
      <c r="BG9" s="28" t="str">
        <f t="shared" ca="1" si="16"/>
        <v/>
      </c>
    </row>
    <row r="10" spans="1:80" s="228" customFormat="1" ht="14.25" customHeight="1" x14ac:dyDescent="0.25">
      <c r="A10" s="75" t="str">
        <f t="shared" ca="1" si="6"/>
        <v/>
      </c>
      <c r="B10" s="240"/>
      <c r="C10" s="240"/>
      <c r="G10" s="228" t="s">
        <v>612</v>
      </c>
      <c r="L10" s="241">
        <v>70010</v>
      </c>
      <c r="M10" s="192" t="str">
        <f t="shared" si="0"/>
        <v/>
      </c>
      <c r="N10" s="243"/>
      <c r="O10" s="243"/>
      <c r="Y10" s="229"/>
      <c r="Z10" s="230"/>
      <c r="AB10" s="231"/>
      <c r="AC10" s="232"/>
      <c r="AD10" s="230">
        <f t="shared" si="7"/>
        <v>-1</v>
      </c>
      <c r="AE10" s="228">
        <f t="shared" si="7"/>
        <v>-1</v>
      </c>
      <c r="AF10" s="228">
        <f t="shared" si="1"/>
        <v>-1</v>
      </c>
      <c r="AG10" s="230"/>
      <c r="AJ10" s="230"/>
      <c r="AM10" s="229">
        <f t="shared" si="8"/>
        <v>5</v>
      </c>
      <c r="AN10" s="228" t="str">
        <f>IF($AM11&gt;$AM10, IFERROR(MATCH($AM10, $AM11:$AM$156, 0)-1, ROW($AN$156)-ROW()), "")</f>
        <v/>
      </c>
      <c r="AO10" s="230" t="str">
        <f t="shared" ca="1" si="9"/>
        <v/>
      </c>
      <c r="AP10" s="228" t="str">
        <f t="shared" ca="1" si="9"/>
        <v/>
      </c>
      <c r="AQ10" s="233" t="str">
        <f t="shared" ca="1" si="10"/>
        <v/>
      </c>
      <c r="AR10" s="228" t="str">
        <f t="shared" ca="1" si="10"/>
        <v/>
      </c>
      <c r="AS10" s="80" t="str">
        <f t="shared" si="2"/>
        <v/>
      </c>
      <c r="AT10" s="30" t="str">
        <f t="shared" si="3"/>
        <v/>
      </c>
      <c r="AU10" s="82" t="str">
        <f t="shared" si="11"/>
        <v/>
      </c>
      <c r="AV10" s="30" t="str">
        <f t="shared" si="11"/>
        <v/>
      </c>
      <c r="AW10" s="233" t="str">
        <f t="shared" ca="1" si="12"/>
        <v/>
      </c>
      <c r="AX10" s="228" t="str">
        <f t="shared" ca="1" si="12"/>
        <v/>
      </c>
      <c r="AY10" s="234" t="str">
        <f t="shared" si="13"/>
        <v/>
      </c>
      <c r="AZ10" s="228" t="str">
        <f t="shared" si="13"/>
        <v/>
      </c>
      <c r="BA10" s="235"/>
      <c r="BB10" s="236" t="str">
        <f t="shared" ca="1" si="14"/>
        <v/>
      </c>
      <c r="BC10" s="237" t="str">
        <f t="shared" ca="1" si="4"/>
        <v/>
      </c>
      <c r="BD10" s="238" t="str">
        <f t="shared" ca="1" si="5"/>
        <v/>
      </c>
      <c r="BE10" s="239" t="str">
        <f t="shared" ca="1" si="15"/>
        <v/>
      </c>
      <c r="BG10" s="28" t="str">
        <f t="shared" ca="1" si="16"/>
        <v/>
      </c>
    </row>
    <row r="11" spans="1:80" s="228" customFormat="1" ht="14.25" customHeight="1" x14ac:dyDescent="0.25">
      <c r="A11" s="75" t="str">
        <f t="shared" ca="1" si="6"/>
        <v/>
      </c>
      <c r="B11" s="240"/>
      <c r="C11" s="240"/>
      <c r="G11" s="228" t="s">
        <v>353</v>
      </c>
      <c r="L11" s="241">
        <v>70011</v>
      </c>
      <c r="M11" s="192" t="str">
        <f t="shared" si="0"/>
        <v/>
      </c>
      <c r="N11" s="243"/>
      <c r="O11" s="243"/>
      <c r="Y11" s="229"/>
      <c r="Z11" s="230"/>
      <c r="AB11" s="231"/>
      <c r="AC11" s="232"/>
      <c r="AD11" s="230">
        <f t="shared" si="7"/>
        <v>-1</v>
      </c>
      <c r="AE11" s="228">
        <f t="shared" si="7"/>
        <v>-1</v>
      </c>
      <c r="AF11" s="228">
        <f t="shared" si="1"/>
        <v>-1</v>
      </c>
      <c r="AG11" s="230"/>
      <c r="AJ11" s="230"/>
      <c r="AM11" s="229">
        <f t="shared" si="8"/>
        <v>5</v>
      </c>
      <c r="AN11" s="228" t="str">
        <f>IF($AM12&gt;$AM11, IFERROR(MATCH($AM11, $AM12:$AM$156, 0)-1, ROW($AN$156)-ROW()), "")</f>
        <v/>
      </c>
      <c r="AO11" s="230" t="str">
        <f t="shared" ca="1" si="9"/>
        <v/>
      </c>
      <c r="AP11" s="228" t="str">
        <f t="shared" ca="1" si="9"/>
        <v/>
      </c>
      <c r="AQ11" s="233" t="str">
        <f t="shared" ca="1" si="10"/>
        <v/>
      </c>
      <c r="AR11" s="228" t="str">
        <f t="shared" ca="1" si="10"/>
        <v/>
      </c>
      <c r="AS11" s="80" t="str">
        <f t="shared" si="2"/>
        <v/>
      </c>
      <c r="AT11" s="30" t="str">
        <f t="shared" si="3"/>
        <v/>
      </c>
      <c r="AU11" s="82" t="str">
        <f t="shared" si="11"/>
        <v/>
      </c>
      <c r="AV11" s="30" t="str">
        <f t="shared" si="11"/>
        <v/>
      </c>
      <c r="AW11" s="233" t="str">
        <f t="shared" ca="1" si="12"/>
        <v/>
      </c>
      <c r="AX11" s="228" t="str">
        <f t="shared" ca="1" si="12"/>
        <v/>
      </c>
      <c r="AY11" s="234" t="str">
        <f t="shared" si="13"/>
        <v/>
      </c>
      <c r="AZ11" s="228" t="str">
        <f t="shared" si="13"/>
        <v/>
      </c>
      <c r="BA11" s="235"/>
      <c r="BB11" s="236" t="str">
        <f t="shared" ca="1" si="14"/>
        <v/>
      </c>
      <c r="BC11" s="237" t="str">
        <f t="shared" ca="1" si="4"/>
        <v/>
      </c>
      <c r="BD11" s="238" t="str">
        <f t="shared" ca="1" si="5"/>
        <v/>
      </c>
      <c r="BE11" s="239" t="str">
        <f t="shared" ca="1" si="15"/>
        <v/>
      </c>
      <c r="BG11" s="28" t="str">
        <f t="shared" ca="1" si="16"/>
        <v/>
      </c>
    </row>
    <row r="12" spans="1:80" s="228" customFormat="1" ht="14.25" customHeight="1" x14ac:dyDescent="0.25">
      <c r="A12" s="75" t="str">
        <f t="shared" ca="1" si="6"/>
        <v/>
      </c>
      <c r="B12" s="240"/>
      <c r="C12" s="240"/>
      <c r="F12" s="228" t="s">
        <v>364</v>
      </c>
      <c r="L12" s="241">
        <v>7002</v>
      </c>
      <c r="M12" s="192" t="str">
        <f t="shared" si="0"/>
        <v/>
      </c>
      <c r="N12" s="243"/>
      <c r="O12" s="243"/>
      <c r="Y12" s="229"/>
      <c r="Z12" s="230"/>
      <c r="AB12" s="231"/>
      <c r="AC12" s="232"/>
      <c r="AD12" s="230">
        <f t="shared" si="7"/>
        <v>-1</v>
      </c>
      <c r="AE12" s="228">
        <f t="shared" si="7"/>
        <v>-1</v>
      </c>
      <c r="AF12" s="228">
        <f t="shared" si="1"/>
        <v>-1</v>
      </c>
      <c r="AG12" s="230"/>
      <c r="AJ12" s="230"/>
      <c r="AM12" s="229">
        <f t="shared" si="8"/>
        <v>4</v>
      </c>
      <c r="AN12" s="228" t="str">
        <f>IF($AM13&gt;$AM12, IFERROR(MATCH($AM12, $AM13:$AM$156, 0)-1, ROW($AN$156)-ROW()), "")</f>
        <v/>
      </c>
      <c r="AO12" s="230" t="str">
        <f t="shared" ca="1" si="9"/>
        <v/>
      </c>
      <c r="AP12" s="228" t="str">
        <f t="shared" ca="1" si="9"/>
        <v/>
      </c>
      <c r="AQ12" s="233" t="str">
        <f t="shared" ca="1" si="10"/>
        <v/>
      </c>
      <c r="AR12" s="228" t="str">
        <f t="shared" ca="1" si="10"/>
        <v/>
      </c>
      <c r="AS12" s="80" t="str">
        <f t="shared" si="2"/>
        <v/>
      </c>
      <c r="AT12" s="30" t="str">
        <f t="shared" si="3"/>
        <v/>
      </c>
      <c r="AU12" s="82" t="str">
        <f t="shared" si="11"/>
        <v/>
      </c>
      <c r="AV12" s="30" t="str">
        <f t="shared" si="11"/>
        <v/>
      </c>
      <c r="AW12" s="233" t="str">
        <f t="shared" ca="1" si="12"/>
        <v/>
      </c>
      <c r="AX12" s="228" t="str">
        <f t="shared" ca="1" si="12"/>
        <v/>
      </c>
      <c r="AY12" s="234" t="str">
        <f t="shared" si="13"/>
        <v/>
      </c>
      <c r="AZ12" s="228" t="str">
        <f t="shared" si="13"/>
        <v/>
      </c>
      <c r="BA12" s="235"/>
      <c r="BB12" s="236" t="str">
        <f t="shared" ca="1" si="14"/>
        <v/>
      </c>
      <c r="BC12" s="237" t="str">
        <f t="shared" ca="1" si="4"/>
        <v/>
      </c>
      <c r="BD12" s="238" t="str">
        <f t="shared" ca="1" si="5"/>
        <v/>
      </c>
      <c r="BE12" s="239" t="str">
        <f t="shared" ca="1" si="15"/>
        <v/>
      </c>
      <c r="BG12" s="28" t="str">
        <f t="shared" ca="1" si="16"/>
        <v/>
      </c>
    </row>
    <row r="13" spans="1:80" s="228" customFormat="1" ht="14.25" customHeight="1" x14ac:dyDescent="0.25">
      <c r="A13" s="75" t="str">
        <f t="shared" ca="1" si="6"/>
        <v/>
      </c>
      <c r="B13" s="240"/>
      <c r="C13" s="240"/>
      <c r="F13" s="228" t="s">
        <v>365</v>
      </c>
      <c r="L13" s="241">
        <v>7003</v>
      </c>
      <c r="M13" s="192">
        <f t="shared" si="0"/>
        <v>0</v>
      </c>
      <c r="N13" s="243">
        <f>SUM(N14:N15)</f>
        <v>0</v>
      </c>
      <c r="O13" s="243">
        <f t="shared" ref="O13" si="18">SUM(O14:O15)</f>
        <v>0</v>
      </c>
      <c r="Y13" s="229"/>
      <c r="Z13" s="230"/>
      <c r="AB13" s="231"/>
      <c r="AC13" s="232"/>
      <c r="AD13" s="230">
        <f t="shared" si="7"/>
        <v>-1</v>
      </c>
      <c r="AE13" s="228">
        <f t="shared" si="7"/>
        <v>-1</v>
      </c>
      <c r="AF13" s="228">
        <f t="shared" si="1"/>
        <v>-1</v>
      </c>
      <c r="AG13" s="230"/>
      <c r="AJ13" s="230"/>
      <c r="AM13" s="229">
        <f t="shared" si="8"/>
        <v>4</v>
      </c>
      <c r="AN13" s="228">
        <f>IF($AM14&gt;$AM13, IFERROR(MATCH($AM13, $AM14:$AM$156, 0)-1, ROW($AN$156)-ROW()), "")</f>
        <v>2</v>
      </c>
      <c r="AO13" s="230" t="str">
        <f t="shared" ca="1" si="9"/>
        <v/>
      </c>
      <c r="AP13" s="228" t="str">
        <f t="shared" ca="1" si="9"/>
        <v/>
      </c>
      <c r="AQ13" s="233" t="str">
        <f t="shared" ca="1" si="10"/>
        <v/>
      </c>
      <c r="AR13" s="228" t="str">
        <f t="shared" ca="1" si="10"/>
        <v/>
      </c>
      <c r="AS13" s="80" t="str">
        <f t="shared" si="2"/>
        <v/>
      </c>
      <c r="AT13" s="30" t="str">
        <f t="shared" si="3"/>
        <v/>
      </c>
      <c r="AU13" s="82" t="str">
        <f t="shared" si="11"/>
        <v/>
      </c>
      <c r="AV13" s="30" t="str">
        <f t="shared" si="11"/>
        <v/>
      </c>
      <c r="AW13" s="233" t="str">
        <f t="shared" ca="1" si="12"/>
        <v/>
      </c>
      <c r="AX13" s="228" t="str">
        <f t="shared" ca="1" si="12"/>
        <v/>
      </c>
      <c r="AY13" s="234" t="str">
        <f t="shared" si="13"/>
        <v/>
      </c>
      <c r="AZ13" s="228" t="str">
        <f t="shared" si="13"/>
        <v/>
      </c>
      <c r="BA13" s="235"/>
      <c r="BB13" s="236" t="str">
        <f t="shared" ca="1" si="14"/>
        <v/>
      </c>
      <c r="BC13" s="237" t="str">
        <f t="shared" ca="1" si="4"/>
        <v/>
      </c>
      <c r="BD13" s="238" t="str">
        <f t="shared" ca="1" si="5"/>
        <v/>
      </c>
      <c r="BE13" s="239" t="str">
        <f t="shared" ca="1" si="15"/>
        <v/>
      </c>
      <c r="BG13" s="28" t="str">
        <f t="shared" ca="1" si="16"/>
        <v/>
      </c>
    </row>
    <row r="14" spans="1:80" s="228" customFormat="1" ht="14.25" customHeight="1" x14ac:dyDescent="0.25">
      <c r="A14" s="75" t="str">
        <f t="shared" ca="1" si="6"/>
        <v/>
      </c>
      <c r="B14" s="240"/>
      <c r="C14" s="240"/>
      <c r="G14" s="228" t="s">
        <v>318</v>
      </c>
      <c r="L14" s="241">
        <v>70030</v>
      </c>
      <c r="M14" s="192" t="str">
        <f t="shared" si="0"/>
        <v/>
      </c>
      <c r="N14" s="243"/>
      <c r="O14" s="243"/>
      <c r="Y14" s="229"/>
      <c r="Z14" s="230"/>
      <c r="AB14" s="231"/>
      <c r="AC14" s="232"/>
      <c r="AD14" s="230">
        <f t="shared" si="7"/>
        <v>-1</v>
      </c>
      <c r="AE14" s="228">
        <f t="shared" si="7"/>
        <v>-1</v>
      </c>
      <c r="AF14" s="228">
        <f t="shared" si="1"/>
        <v>-1</v>
      </c>
      <c r="AG14" s="230"/>
      <c r="AJ14" s="230"/>
      <c r="AM14" s="229">
        <f t="shared" si="8"/>
        <v>5</v>
      </c>
      <c r="AN14" s="228" t="str">
        <f>IF($AM15&gt;$AM14, IFERROR(MATCH($AM14, $AM15:$AM$156, 0)-1, ROW($AN$156)-ROW()), "")</f>
        <v/>
      </c>
      <c r="AO14" s="230" t="str">
        <f t="shared" ca="1" si="9"/>
        <v/>
      </c>
      <c r="AP14" s="228" t="str">
        <f t="shared" ca="1" si="9"/>
        <v/>
      </c>
      <c r="AQ14" s="233" t="str">
        <f t="shared" ca="1" si="10"/>
        <v/>
      </c>
      <c r="AR14" s="228" t="str">
        <f t="shared" ca="1" si="10"/>
        <v/>
      </c>
      <c r="AS14" s="80" t="str">
        <f t="shared" si="2"/>
        <v/>
      </c>
      <c r="AT14" s="30" t="str">
        <f t="shared" si="3"/>
        <v/>
      </c>
      <c r="AU14" s="82" t="str">
        <f t="shared" si="11"/>
        <v/>
      </c>
      <c r="AV14" s="30" t="str">
        <f t="shared" si="11"/>
        <v/>
      </c>
      <c r="AW14" s="233" t="str">
        <f t="shared" ca="1" si="12"/>
        <v/>
      </c>
      <c r="AX14" s="228" t="str">
        <f t="shared" ca="1" si="12"/>
        <v/>
      </c>
      <c r="AY14" s="234" t="str">
        <f t="shared" si="13"/>
        <v/>
      </c>
      <c r="AZ14" s="228" t="str">
        <f t="shared" si="13"/>
        <v/>
      </c>
      <c r="BA14" s="235"/>
      <c r="BB14" s="236" t="str">
        <f t="shared" ca="1" si="14"/>
        <v/>
      </c>
      <c r="BC14" s="237" t="str">
        <f t="shared" ca="1" si="4"/>
        <v/>
      </c>
      <c r="BD14" s="238" t="str">
        <f t="shared" ca="1" si="5"/>
        <v/>
      </c>
      <c r="BE14" s="239" t="str">
        <f t="shared" ca="1" si="15"/>
        <v/>
      </c>
      <c r="BG14" s="28" t="str">
        <f t="shared" ca="1" si="16"/>
        <v/>
      </c>
    </row>
    <row r="15" spans="1:80" s="228" customFormat="1" ht="14.25" customHeight="1" x14ac:dyDescent="0.25">
      <c r="A15" s="75" t="str">
        <f t="shared" ca="1" si="6"/>
        <v/>
      </c>
      <c r="B15" s="240"/>
      <c r="C15" s="240"/>
      <c r="G15" s="228" t="s">
        <v>319</v>
      </c>
      <c r="L15" s="241">
        <v>70031</v>
      </c>
      <c r="M15" s="192" t="str">
        <f t="shared" si="0"/>
        <v/>
      </c>
      <c r="N15" s="243"/>
      <c r="O15" s="243"/>
      <c r="Y15" s="229"/>
      <c r="Z15" s="230"/>
      <c r="AB15" s="231"/>
      <c r="AC15" s="232"/>
      <c r="AD15" s="230">
        <f t="shared" si="7"/>
        <v>-1</v>
      </c>
      <c r="AE15" s="228">
        <f t="shared" si="7"/>
        <v>-1</v>
      </c>
      <c r="AF15" s="228">
        <f t="shared" si="1"/>
        <v>-1</v>
      </c>
      <c r="AG15" s="230"/>
      <c r="AJ15" s="230"/>
      <c r="AM15" s="229">
        <f t="shared" si="8"/>
        <v>5</v>
      </c>
      <c r="AN15" s="228" t="str">
        <f>IF($AM16&gt;$AM15, IFERROR(MATCH($AM15, $AM16:$AM$156, 0)-1, ROW($AN$156)-ROW()), "")</f>
        <v/>
      </c>
      <c r="AO15" s="230" t="str">
        <f t="shared" ca="1" si="9"/>
        <v/>
      </c>
      <c r="AP15" s="228" t="str">
        <f t="shared" ca="1" si="9"/>
        <v/>
      </c>
      <c r="AQ15" s="233" t="str">
        <f t="shared" ca="1" si="10"/>
        <v/>
      </c>
      <c r="AR15" s="228" t="str">
        <f t="shared" ca="1" si="10"/>
        <v/>
      </c>
      <c r="AS15" s="80" t="str">
        <f t="shared" si="2"/>
        <v/>
      </c>
      <c r="AT15" s="30" t="str">
        <f t="shared" si="3"/>
        <v/>
      </c>
      <c r="AU15" s="82" t="str">
        <f t="shared" si="11"/>
        <v/>
      </c>
      <c r="AV15" s="30" t="str">
        <f t="shared" si="11"/>
        <v/>
      </c>
      <c r="AW15" s="233" t="str">
        <f t="shared" ca="1" si="12"/>
        <v/>
      </c>
      <c r="AX15" s="228" t="str">
        <f t="shared" ca="1" si="12"/>
        <v/>
      </c>
      <c r="AY15" s="234" t="str">
        <f t="shared" si="13"/>
        <v/>
      </c>
      <c r="AZ15" s="228" t="str">
        <f t="shared" si="13"/>
        <v/>
      </c>
      <c r="BA15" s="235"/>
      <c r="BB15" s="236" t="str">
        <f t="shared" ca="1" si="14"/>
        <v/>
      </c>
      <c r="BC15" s="237" t="str">
        <f t="shared" ca="1" si="4"/>
        <v/>
      </c>
      <c r="BD15" s="238" t="str">
        <f t="shared" ca="1" si="5"/>
        <v/>
      </c>
      <c r="BE15" s="239" t="str">
        <f t="shared" ca="1" si="15"/>
        <v/>
      </c>
      <c r="BG15" s="28" t="str">
        <f t="shared" ca="1" si="16"/>
        <v/>
      </c>
    </row>
    <row r="16" spans="1:80" s="228" customFormat="1" ht="14.25" customHeight="1" x14ac:dyDescent="0.25">
      <c r="A16" s="75" t="str">
        <f t="shared" ca="1" si="6"/>
        <v/>
      </c>
      <c r="B16" s="240"/>
      <c r="C16" s="240"/>
      <c r="F16" s="228" t="s">
        <v>132</v>
      </c>
      <c r="L16" s="241">
        <v>7005</v>
      </c>
      <c r="M16" s="192" t="str">
        <f t="shared" si="0"/>
        <v/>
      </c>
      <c r="N16" s="243"/>
      <c r="O16" s="243"/>
      <c r="Y16" s="229"/>
      <c r="Z16" s="230"/>
      <c r="AB16" s="231"/>
      <c r="AC16" s="232"/>
      <c r="AD16" s="230">
        <f t="shared" si="7"/>
        <v>-1</v>
      </c>
      <c r="AE16" s="228">
        <f t="shared" si="7"/>
        <v>-1</v>
      </c>
      <c r="AF16" s="228">
        <f t="shared" si="1"/>
        <v>-1</v>
      </c>
      <c r="AG16" s="230"/>
      <c r="AJ16" s="230"/>
      <c r="AM16" s="229">
        <f t="shared" si="8"/>
        <v>4</v>
      </c>
      <c r="AN16" s="228" t="str">
        <f>IF($AM17&gt;$AM16, IFERROR(MATCH($AM16, $AM17:$AM$156, 0)-1, ROW($AN$156)-ROW()), "")</f>
        <v/>
      </c>
      <c r="AO16" s="230" t="str">
        <f t="shared" ca="1" si="9"/>
        <v/>
      </c>
      <c r="AP16" s="228" t="str">
        <f t="shared" ca="1" si="9"/>
        <v/>
      </c>
      <c r="AQ16" s="233" t="str">
        <f t="shared" ca="1" si="10"/>
        <v/>
      </c>
      <c r="AR16" s="228" t="str">
        <f t="shared" ca="1" si="10"/>
        <v/>
      </c>
      <c r="AS16" s="80" t="str">
        <f t="shared" si="2"/>
        <v/>
      </c>
      <c r="AT16" s="30" t="str">
        <f t="shared" si="3"/>
        <v/>
      </c>
      <c r="AU16" s="82" t="str">
        <f t="shared" si="11"/>
        <v/>
      </c>
      <c r="AV16" s="30" t="str">
        <f t="shared" si="11"/>
        <v/>
      </c>
      <c r="AW16" s="233" t="str">
        <f t="shared" ca="1" si="12"/>
        <v/>
      </c>
      <c r="AX16" s="228" t="str">
        <f t="shared" ca="1" si="12"/>
        <v/>
      </c>
      <c r="AY16" s="234" t="str">
        <f t="shared" si="13"/>
        <v/>
      </c>
      <c r="AZ16" s="228" t="str">
        <f t="shared" si="13"/>
        <v/>
      </c>
      <c r="BA16" s="235"/>
      <c r="BB16" s="236" t="str">
        <f t="shared" ca="1" si="14"/>
        <v/>
      </c>
      <c r="BC16" s="237" t="str">
        <f t="shared" ca="1" si="4"/>
        <v/>
      </c>
      <c r="BD16" s="238" t="str">
        <f t="shared" ca="1" si="5"/>
        <v/>
      </c>
      <c r="BE16" s="239" t="str">
        <f t="shared" ca="1" si="15"/>
        <v/>
      </c>
      <c r="BG16" s="28" t="str">
        <f t="shared" ca="1" si="16"/>
        <v/>
      </c>
    </row>
    <row r="17" spans="1:59" s="228" customFormat="1" ht="14.25" customHeight="1" x14ac:dyDescent="0.25">
      <c r="A17" s="75" t="str">
        <f t="shared" ca="1" si="6"/>
        <v/>
      </c>
      <c r="B17" s="240"/>
      <c r="C17" s="240" t="s">
        <v>36</v>
      </c>
      <c r="D17" s="228" t="s">
        <v>36</v>
      </c>
      <c r="E17" s="228" t="s">
        <v>36</v>
      </c>
      <c r="F17" s="228" t="s">
        <v>296</v>
      </c>
      <c r="L17" s="241">
        <v>7008</v>
      </c>
      <c r="M17" s="192" t="str">
        <f t="shared" si="0"/>
        <v/>
      </c>
      <c r="N17" s="243"/>
      <c r="O17" s="243"/>
      <c r="Y17" s="229"/>
      <c r="Z17" s="230"/>
      <c r="AB17" s="231"/>
      <c r="AC17" s="232"/>
      <c r="AD17" s="230">
        <f t="shared" si="7"/>
        <v>-1</v>
      </c>
      <c r="AE17" s="228">
        <f t="shared" si="7"/>
        <v>-1</v>
      </c>
      <c r="AF17" s="228">
        <f t="shared" si="1"/>
        <v>-1</v>
      </c>
      <c r="AG17" s="230"/>
      <c r="AJ17" s="230"/>
      <c r="AM17" s="229">
        <f t="shared" si="8"/>
        <v>4</v>
      </c>
      <c r="AN17" s="228" t="str">
        <f>IF($AM18&gt;$AM17, IFERROR(MATCH($AM17, $AM18:$AM$156, 0)-1, ROW($AN$156)-ROW()), "")</f>
        <v/>
      </c>
      <c r="AO17" s="230" t="str">
        <f t="shared" ca="1" si="9"/>
        <v/>
      </c>
      <c r="AP17" s="228" t="str">
        <f t="shared" ca="1" si="9"/>
        <v/>
      </c>
      <c r="AQ17" s="233" t="str">
        <f t="shared" ca="1" si="10"/>
        <v/>
      </c>
      <c r="AR17" s="228" t="str">
        <f t="shared" ca="1" si="10"/>
        <v/>
      </c>
      <c r="AS17" s="80" t="str">
        <f t="shared" si="2"/>
        <v/>
      </c>
      <c r="AT17" s="30" t="str">
        <f t="shared" si="3"/>
        <v/>
      </c>
      <c r="AU17" s="82" t="str">
        <f t="shared" si="11"/>
        <v/>
      </c>
      <c r="AV17" s="30" t="str">
        <f t="shared" si="11"/>
        <v/>
      </c>
      <c r="AW17" s="233" t="str">
        <f t="shared" ca="1" si="12"/>
        <v/>
      </c>
      <c r="AX17" s="228" t="str">
        <f t="shared" ca="1" si="12"/>
        <v/>
      </c>
      <c r="AY17" s="234" t="str">
        <f t="shared" si="13"/>
        <v/>
      </c>
      <c r="AZ17" s="228" t="str">
        <f t="shared" si="13"/>
        <v/>
      </c>
      <c r="BA17" s="235"/>
      <c r="BB17" s="236" t="str">
        <f t="shared" ca="1" si="14"/>
        <v/>
      </c>
      <c r="BC17" s="237" t="str">
        <f t="shared" ca="1" si="4"/>
        <v/>
      </c>
      <c r="BD17" s="238" t="str">
        <f t="shared" ca="1" si="5"/>
        <v/>
      </c>
      <c r="BE17" s="239" t="str">
        <f t="shared" ca="1" si="15"/>
        <v/>
      </c>
      <c r="BG17" s="28" t="str">
        <f t="shared" ca="1" si="16"/>
        <v/>
      </c>
    </row>
    <row r="18" spans="1:59" s="228" customFormat="1" ht="14.25" customHeight="1" x14ac:dyDescent="0.25">
      <c r="A18" s="75" t="str">
        <f t="shared" ca="1" si="6"/>
        <v/>
      </c>
      <c r="B18" s="240"/>
      <c r="C18" s="240" t="s">
        <v>36</v>
      </c>
      <c r="D18" s="240" t="s">
        <v>36</v>
      </c>
      <c r="E18" s="240" t="s">
        <v>95</v>
      </c>
      <c r="F18" s="240"/>
      <c r="G18" s="240"/>
      <c r="H18" s="240"/>
      <c r="I18" s="240"/>
      <c r="J18" s="240"/>
      <c r="L18" s="241">
        <v>701</v>
      </c>
      <c r="M18" s="192">
        <f t="shared" si="0"/>
        <v>0</v>
      </c>
      <c r="N18" s="242">
        <f>SUM(N19,N22)</f>
        <v>0</v>
      </c>
      <c r="O18" s="242">
        <f t="shared" ref="O18" si="19">SUM(O19,O22)</f>
        <v>0</v>
      </c>
      <c r="Y18" s="229"/>
      <c r="Z18" s="230"/>
      <c r="AB18" s="231"/>
      <c r="AC18" s="232"/>
      <c r="AD18" s="230">
        <f t="shared" si="7"/>
        <v>-1</v>
      </c>
      <c r="AE18" s="228">
        <f t="shared" si="7"/>
        <v>-1</v>
      </c>
      <c r="AF18" s="228">
        <f t="shared" si="1"/>
        <v>-1</v>
      </c>
      <c r="AG18" s="230"/>
      <c r="AJ18" s="230"/>
      <c r="AM18" s="229">
        <f t="shared" si="8"/>
        <v>3</v>
      </c>
      <c r="AN18" s="228">
        <f>IF($AM19&gt;$AM18, IFERROR(MATCH($AM18, $AM19:$AM$156, 0)-1, ROW($AN$156)-ROW()), "")</f>
        <v>6</v>
      </c>
      <c r="AO18" s="230" t="str">
        <f t="shared" ca="1" si="9"/>
        <v/>
      </c>
      <c r="AP18" s="228" t="str">
        <f t="shared" ca="1" si="9"/>
        <v/>
      </c>
      <c r="AQ18" s="233" t="str">
        <f t="shared" ca="1" si="10"/>
        <v/>
      </c>
      <c r="AR18" s="228" t="str">
        <f t="shared" ca="1" si="10"/>
        <v/>
      </c>
      <c r="AS18" s="80" t="str">
        <f t="shared" si="2"/>
        <v/>
      </c>
      <c r="AT18" s="30" t="str">
        <f t="shared" si="3"/>
        <v/>
      </c>
      <c r="AU18" s="82" t="str">
        <f t="shared" si="11"/>
        <v/>
      </c>
      <c r="AV18" s="30" t="str">
        <f t="shared" si="11"/>
        <v/>
      </c>
      <c r="AW18" s="233" t="str">
        <f t="shared" ca="1" si="12"/>
        <v/>
      </c>
      <c r="AX18" s="228" t="str">
        <f t="shared" ca="1" si="12"/>
        <v/>
      </c>
      <c r="AY18" s="234" t="str">
        <f t="shared" si="13"/>
        <v/>
      </c>
      <c r="AZ18" s="228" t="str">
        <f t="shared" si="13"/>
        <v/>
      </c>
      <c r="BA18" s="235"/>
      <c r="BB18" s="236" t="str">
        <f t="shared" ca="1" si="14"/>
        <v/>
      </c>
      <c r="BC18" s="237" t="str">
        <f t="shared" ca="1" si="4"/>
        <v/>
      </c>
      <c r="BD18" s="238" t="str">
        <f t="shared" ca="1" si="5"/>
        <v/>
      </c>
      <c r="BE18" s="239" t="str">
        <f t="shared" ca="1" si="15"/>
        <v/>
      </c>
      <c r="BG18" s="28" t="str">
        <f t="shared" ca="1" si="16"/>
        <v/>
      </c>
    </row>
    <row r="19" spans="1:59" s="228" customFormat="1" ht="14.25" customHeight="1" x14ac:dyDescent="0.25">
      <c r="A19" s="75" t="str">
        <f t="shared" ca="1" si="6"/>
        <v/>
      </c>
      <c r="B19" s="240"/>
      <c r="C19" s="240" t="s">
        <v>36</v>
      </c>
      <c r="D19" s="240" t="s">
        <v>36</v>
      </c>
      <c r="E19" s="240" t="s">
        <v>36</v>
      </c>
      <c r="F19" s="240" t="s">
        <v>280</v>
      </c>
      <c r="G19" s="240"/>
      <c r="H19" s="240"/>
      <c r="I19" s="240"/>
      <c r="J19" s="240"/>
      <c r="L19" s="241">
        <v>7010</v>
      </c>
      <c r="M19" s="192">
        <f t="shared" si="0"/>
        <v>0</v>
      </c>
      <c r="N19" s="242">
        <f>SUM(N20:N21)</f>
        <v>0</v>
      </c>
      <c r="O19" s="242">
        <f t="shared" ref="O19" si="20">SUM(O20:O21)</f>
        <v>0</v>
      </c>
      <c r="Y19" s="229"/>
      <c r="Z19" s="230"/>
      <c r="AB19" s="231"/>
      <c r="AC19" s="232"/>
      <c r="AD19" s="230">
        <f t="shared" si="7"/>
        <v>-1</v>
      </c>
      <c r="AE19" s="228">
        <f t="shared" si="7"/>
        <v>-1</v>
      </c>
      <c r="AF19" s="228">
        <f t="shared" si="1"/>
        <v>-1</v>
      </c>
      <c r="AG19" s="230"/>
      <c r="AJ19" s="230"/>
      <c r="AM19" s="229">
        <f t="shared" si="8"/>
        <v>4</v>
      </c>
      <c r="AN19" s="228">
        <f>IF($AM20&gt;$AM19, IFERROR(MATCH($AM19, $AM20:$AM$156, 0)-1, ROW($AN$156)-ROW()), "")</f>
        <v>2</v>
      </c>
      <c r="AO19" s="230" t="str">
        <f t="shared" ca="1" si="9"/>
        <v/>
      </c>
      <c r="AP19" s="228" t="str">
        <f t="shared" ca="1" si="9"/>
        <v/>
      </c>
      <c r="AQ19" s="233" t="str">
        <f t="shared" ca="1" si="10"/>
        <v/>
      </c>
      <c r="AR19" s="228" t="str">
        <f t="shared" ca="1" si="10"/>
        <v/>
      </c>
      <c r="AS19" s="80" t="str">
        <f t="shared" si="2"/>
        <v/>
      </c>
      <c r="AT19" s="30" t="str">
        <f t="shared" si="3"/>
        <v/>
      </c>
      <c r="AU19" s="82" t="str">
        <f t="shared" si="11"/>
        <v/>
      </c>
      <c r="AV19" s="30" t="str">
        <f t="shared" si="11"/>
        <v/>
      </c>
      <c r="AW19" s="233" t="str">
        <f t="shared" ca="1" si="12"/>
        <v/>
      </c>
      <c r="AX19" s="228" t="str">
        <f t="shared" ca="1" si="12"/>
        <v/>
      </c>
      <c r="AY19" s="234" t="str">
        <f t="shared" si="13"/>
        <v/>
      </c>
      <c r="AZ19" s="228" t="str">
        <f t="shared" si="13"/>
        <v/>
      </c>
      <c r="BA19" s="235"/>
      <c r="BB19" s="236" t="str">
        <f t="shared" ca="1" si="14"/>
        <v/>
      </c>
      <c r="BC19" s="237" t="str">
        <f t="shared" ca="1" si="4"/>
        <v/>
      </c>
      <c r="BD19" s="238" t="str">
        <f t="shared" ca="1" si="5"/>
        <v/>
      </c>
      <c r="BE19" s="239" t="str">
        <f t="shared" ca="1" si="15"/>
        <v/>
      </c>
      <c r="BG19" s="28" t="str">
        <f t="shared" ca="1" si="16"/>
        <v/>
      </c>
    </row>
    <row r="20" spans="1:59" s="228" customFormat="1" ht="14.25" customHeight="1" x14ac:dyDescent="0.25">
      <c r="A20" s="75" t="str">
        <f t="shared" ca="1" si="6"/>
        <v/>
      </c>
      <c r="B20" s="240"/>
      <c r="C20" s="240"/>
      <c r="D20" s="240"/>
      <c r="E20" s="240"/>
      <c r="F20" s="240"/>
      <c r="G20" s="240" t="s">
        <v>318</v>
      </c>
      <c r="H20" s="240"/>
      <c r="I20" s="240"/>
      <c r="J20" s="240"/>
      <c r="L20" s="241">
        <v>70100</v>
      </c>
      <c r="M20" s="192" t="str">
        <f t="shared" si="0"/>
        <v/>
      </c>
      <c r="N20" s="242"/>
      <c r="O20" s="242"/>
      <c r="Y20" s="229"/>
      <c r="Z20" s="230"/>
      <c r="AB20" s="231"/>
      <c r="AC20" s="232"/>
      <c r="AD20" s="230">
        <f t="shared" si="7"/>
        <v>-1</v>
      </c>
      <c r="AE20" s="228">
        <f t="shared" si="7"/>
        <v>-1</v>
      </c>
      <c r="AF20" s="228">
        <f t="shared" si="1"/>
        <v>-1</v>
      </c>
      <c r="AG20" s="230"/>
      <c r="AJ20" s="230"/>
      <c r="AM20" s="229">
        <f t="shared" si="8"/>
        <v>5</v>
      </c>
      <c r="AN20" s="228" t="str">
        <f>IF($AM21&gt;$AM20, IFERROR(MATCH($AM20, $AM21:$AM$156, 0)-1, ROW($AN$156)-ROW()), "")</f>
        <v/>
      </c>
      <c r="AO20" s="230" t="str">
        <f t="shared" ca="1" si="9"/>
        <v/>
      </c>
      <c r="AP20" s="228" t="str">
        <f t="shared" ca="1" si="9"/>
        <v/>
      </c>
      <c r="AQ20" s="233" t="str">
        <f t="shared" ca="1" si="10"/>
        <v/>
      </c>
      <c r="AR20" s="228" t="str">
        <f t="shared" ca="1" si="10"/>
        <v/>
      </c>
      <c r="AS20" s="80" t="str">
        <f t="shared" si="2"/>
        <v/>
      </c>
      <c r="AT20" s="30" t="str">
        <f t="shared" si="3"/>
        <v/>
      </c>
      <c r="AU20" s="82" t="str">
        <f t="shared" si="11"/>
        <v/>
      </c>
      <c r="AV20" s="30" t="str">
        <f t="shared" si="11"/>
        <v/>
      </c>
      <c r="AW20" s="233" t="str">
        <f t="shared" ca="1" si="12"/>
        <v/>
      </c>
      <c r="AX20" s="228" t="str">
        <f t="shared" ca="1" si="12"/>
        <v/>
      </c>
      <c r="AY20" s="234" t="str">
        <f t="shared" si="13"/>
        <v/>
      </c>
      <c r="AZ20" s="228" t="str">
        <f t="shared" si="13"/>
        <v/>
      </c>
      <c r="BA20" s="235"/>
      <c r="BB20" s="236" t="str">
        <f t="shared" ca="1" si="14"/>
        <v/>
      </c>
      <c r="BC20" s="237" t="str">
        <f t="shared" ca="1" si="4"/>
        <v/>
      </c>
      <c r="BD20" s="238" t="str">
        <f t="shared" ca="1" si="5"/>
        <v/>
      </c>
      <c r="BE20" s="239" t="str">
        <f t="shared" ca="1" si="15"/>
        <v/>
      </c>
      <c r="BG20" s="28" t="str">
        <f t="shared" ca="1" si="16"/>
        <v/>
      </c>
    </row>
    <row r="21" spans="1:59" s="228" customFormat="1" ht="14.25" customHeight="1" x14ac:dyDescent="0.25">
      <c r="A21" s="75" t="str">
        <f t="shared" ca="1" si="6"/>
        <v/>
      </c>
      <c r="B21" s="240"/>
      <c r="C21" s="240"/>
      <c r="D21" s="240"/>
      <c r="E21" s="240"/>
      <c r="F21" s="240"/>
      <c r="G21" s="240" t="s">
        <v>319</v>
      </c>
      <c r="H21" s="240"/>
      <c r="I21" s="240"/>
      <c r="J21" s="240"/>
      <c r="L21" s="241">
        <v>70101</v>
      </c>
      <c r="M21" s="192" t="str">
        <f t="shared" si="0"/>
        <v/>
      </c>
      <c r="N21" s="242"/>
      <c r="O21" s="242"/>
      <c r="Y21" s="229"/>
      <c r="Z21" s="230"/>
      <c r="AB21" s="231"/>
      <c r="AC21" s="232"/>
      <c r="AD21" s="230">
        <f t="shared" si="7"/>
        <v>-1</v>
      </c>
      <c r="AE21" s="228">
        <f t="shared" si="7"/>
        <v>-1</v>
      </c>
      <c r="AF21" s="228">
        <f t="shared" si="7"/>
        <v>-1</v>
      </c>
      <c r="AG21" s="230"/>
      <c r="AJ21" s="230"/>
      <c r="AM21" s="229">
        <f t="shared" si="8"/>
        <v>5</v>
      </c>
      <c r="AN21" s="228" t="str">
        <f>IF($AM22&gt;$AM21, IFERROR(MATCH($AM21, $AM22:$AM$156, 0)-1, ROW($AN$156)-ROW()), "")</f>
        <v/>
      </c>
      <c r="AO21" s="230" t="str">
        <f t="shared" ca="1" si="9"/>
        <v/>
      </c>
      <c r="AP21" s="228" t="str">
        <f t="shared" ca="1" si="9"/>
        <v/>
      </c>
      <c r="AQ21" s="233" t="str">
        <f t="shared" ca="1" si="10"/>
        <v/>
      </c>
      <c r="AR21" s="228" t="str">
        <f t="shared" ca="1" si="10"/>
        <v/>
      </c>
      <c r="AS21" s="80" t="str">
        <f t="shared" si="2"/>
        <v/>
      </c>
      <c r="AT21" s="30" t="str">
        <f t="shared" si="3"/>
        <v/>
      </c>
      <c r="AU21" s="82" t="str">
        <f t="shared" si="11"/>
        <v/>
      </c>
      <c r="AV21" s="30" t="str">
        <f t="shared" si="11"/>
        <v/>
      </c>
      <c r="AW21" s="233" t="str">
        <f t="shared" ca="1" si="12"/>
        <v/>
      </c>
      <c r="AX21" s="228" t="str">
        <f t="shared" ca="1" si="12"/>
        <v/>
      </c>
      <c r="AY21" s="234" t="str">
        <f t="shared" si="13"/>
        <v/>
      </c>
      <c r="AZ21" s="228" t="str">
        <f t="shared" si="13"/>
        <v/>
      </c>
      <c r="BA21" s="235"/>
      <c r="BB21" s="236" t="str">
        <f t="shared" ca="1" si="14"/>
        <v/>
      </c>
      <c r="BC21" s="237" t="str">
        <f t="shared" ca="1" si="4"/>
        <v/>
      </c>
      <c r="BD21" s="238" t="str">
        <f t="shared" ca="1" si="5"/>
        <v/>
      </c>
      <c r="BE21" s="239" t="str">
        <f t="shared" ca="1" si="15"/>
        <v/>
      </c>
      <c r="BG21" s="28" t="str">
        <f t="shared" ca="1" si="16"/>
        <v/>
      </c>
    </row>
    <row r="22" spans="1:59" s="228" customFormat="1" ht="14.25" customHeight="1" x14ac:dyDescent="0.25">
      <c r="A22" s="75" t="str">
        <f t="shared" ca="1" si="6"/>
        <v/>
      </c>
      <c r="B22" s="240"/>
      <c r="C22" s="240" t="s">
        <v>36</v>
      </c>
      <c r="D22" s="240" t="s">
        <v>36</v>
      </c>
      <c r="E22" s="240" t="s">
        <v>36</v>
      </c>
      <c r="F22" s="240" t="s">
        <v>96</v>
      </c>
      <c r="G22" s="240"/>
      <c r="H22" s="240"/>
      <c r="I22" s="240"/>
      <c r="J22" s="240"/>
      <c r="L22" s="241">
        <v>7011</v>
      </c>
      <c r="M22" s="192">
        <f t="shared" si="0"/>
        <v>0</v>
      </c>
      <c r="N22" s="242">
        <f>SUM(N23:N24)</f>
        <v>0</v>
      </c>
      <c r="O22" s="242">
        <f t="shared" ref="O22" si="21">SUM(O23:O24)</f>
        <v>0</v>
      </c>
      <c r="Y22" s="229"/>
      <c r="Z22" s="230"/>
      <c r="AB22" s="231"/>
      <c r="AC22" s="232"/>
      <c r="AD22" s="230">
        <f t="shared" si="7"/>
        <v>-1</v>
      </c>
      <c r="AE22" s="228">
        <f t="shared" si="7"/>
        <v>-1</v>
      </c>
      <c r="AF22" s="228">
        <f t="shared" si="7"/>
        <v>-1</v>
      </c>
      <c r="AG22" s="230"/>
      <c r="AJ22" s="230"/>
      <c r="AM22" s="229">
        <f t="shared" si="8"/>
        <v>4</v>
      </c>
      <c r="AN22" s="228">
        <f>IF($AM23&gt;$AM22, IFERROR(MATCH($AM22, $AM23:$AM$156, 0)-1, ROW($AN$156)-ROW()), "")</f>
        <v>4</v>
      </c>
      <c r="AO22" s="230" t="str">
        <f t="shared" ca="1" si="9"/>
        <v/>
      </c>
      <c r="AP22" s="228" t="str">
        <f t="shared" ca="1" si="9"/>
        <v/>
      </c>
      <c r="AQ22" s="233" t="str">
        <f t="shared" ca="1" si="10"/>
        <v/>
      </c>
      <c r="AR22" s="228" t="str">
        <f t="shared" ca="1" si="10"/>
        <v/>
      </c>
      <c r="AS22" s="80" t="str">
        <f t="shared" si="2"/>
        <v/>
      </c>
      <c r="AT22" s="30" t="str">
        <f t="shared" si="3"/>
        <v/>
      </c>
      <c r="AU22" s="82" t="str">
        <f t="shared" si="11"/>
        <v/>
      </c>
      <c r="AV22" s="30" t="str">
        <f t="shared" si="11"/>
        <v/>
      </c>
      <c r="AW22" s="233" t="str">
        <f t="shared" ca="1" si="12"/>
        <v/>
      </c>
      <c r="AX22" s="228" t="str">
        <f t="shared" ca="1" si="12"/>
        <v/>
      </c>
      <c r="AY22" s="234" t="str">
        <f t="shared" si="13"/>
        <v/>
      </c>
      <c r="AZ22" s="228" t="str">
        <f t="shared" si="13"/>
        <v/>
      </c>
      <c r="BA22" s="235"/>
      <c r="BB22" s="236" t="str">
        <f t="shared" ca="1" si="14"/>
        <v/>
      </c>
      <c r="BC22" s="237" t="str">
        <f t="shared" ca="1" si="4"/>
        <v/>
      </c>
      <c r="BD22" s="238" t="str">
        <f t="shared" ca="1" si="5"/>
        <v/>
      </c>
      <c r="BE22" s="239" t="str">
        <f t="shared" ca="1" si="15"/>
        <v/>
      </c>
      <c r="BG22" s="28" t="str">
        <f t="shared" ca="1" si="16"/>
        <v/>
      </c>
    </row>
    <row r="23" spans="1:59" s="228" customFormat="1" ht="14.25" customHeight="1" x14ac:dyDescent="0.25">
      <c r="A23" s="75" t="str">
        <f t="shared" ca="1" si="6"/>
        <v/>
      </c>
      <c r="B23" s="240"/>
      <c r="C23" s="240"/>
      <c r="D23" s="240"/>
      <c r="E23" s="240"/>
      <c r="F23" s="240"/>
      <c r="G23" s="240" t="s">
        <v>318</v>
      </c>
      <c r="H23" s="240"/>
      <c r="I23" s="240"/>
      <c r="J23" s="240"/>
      <c r="L23" s="241">
        <v>70110</v>
      </c>
      <c r="M23" s="192" t="str">
        <f t="shared" si="0"/>
        <v/>
      </c>
      <c r="N23" s="242"/>
      <c r="O23" s="242"/>
      <c r="Y23" s="229"/>
      <c r="Z23" s="230"/>
      <c r="AB23" s="231"/>
      <c r="AC23" s="232"/>
      <c r="AD23" s="230">
        <f t="shared" si="7"/>
        <v>-1</v>
      </c>
      <c r="AE23" s="228">
        <f t="shared" si="7"/>
        <v>-1</v>
      </c>
      <c r="AF23" s="228">
        <f t="shared" si="7"/>
        <v>-1</v>
      </c>
      <c r="AG23" s="230"/>
      <c r="AJ23" s="230"/>
      <c r="AM23" s="229">
        <f t="shared" si="8"/>
        <v>5</v>
      </c>
      <c r="AN23" s="228" t="str">
        <f>IF($AM24&gt;$AM23, IFERROR(MATCH($AM23, $AM24:$AM$156, 0)-1, ROW($AN$156)-ROW()), "")</f>
        <v/>
      </c>
      <c r="AO23" s="230" t="str">
        <f t="shared" ca="1" si="9"/>
        <v/>
      </c>
      <c r="AP23" s="228" t="str">
        <f t="shared" ca="1" si="9"/>
        <v/>
      </c>
      <c r="AQ23" s="233" t="str">
        <f t="shared" ca="1" si="10"/>
        <v/>
      </c>
      <c r="AR23" s="228" t="str">
        <f t="shared" ca="1" si="10"/>
        <v/>
      </c>
      <c r="AS23" s="80" t="str">
        <f t="shared" si="2"/>
        <v/>
      </c>
      <c r="AT23" s="30" t="str">
        <f t="shared" si="3"/>
        <v/>
      </c>
      <c r="AU23" s="82" t="str">
        <f t="shared" si="11"/>
        <v/>
      </c>
      <c r="AV23" s="30" t="str">
        <f t="shared" si="11"/>
        <v/>
      </c>
      <c r="AW23" s="233" t="str">
        <f t="shared" ca="1" si="12"/>
        <v/>
      </c>
      <c r="AX23" s="228" t="str">
        <f t="shared" ca="1" si="12"/>
        <v/>
      </c>
      <c r="AY23" s="234" t="str">
        <f t="shared" si="13"/>
        <v/>
      </c>
      <c r="AZ23" s="228" t="str">
        <f t="shared" si="13"/>
        <v/>
      </c>
      <c r="BA23" s="235"/>
      <c r="BB23" s="236" t="str">
        <f t="shared" ca="1" si="14"/>
        <v/>
      </c>
      <c r="BC23" s="237" t="str">
        <f t="shared" ca="1" si="4"/>
        <v/>
      </c>
      <c r="BD23" s="238" t="str">
        <f t="shared" ca="1" si="5"/>
        <v/>
      </c>
      <c r="BE23" s="239" t="str">
        <f t="shared" ca="1" si="15"/>
        <v/>
      </c>
      <c r="BG23" s="28" t="str">
        <f t="shared" ca="1" si="16"/>
        <v/>
      </c>
    </row>
    <row r="24" spans="1:59" s="228" customFormat="1" ht="14.25" customHeight="1" x14ac:dyDescent="0.25">
      <c r="A24" s="75" t="str">
        <f t="shared" ca="1" si="6"/>
        <v/>
      </c>
      <c r="B24" s="240"/>
      <c r="C24" s="240"/>
      <c r="D24" s="240"/>
      <c r="E24" s="240"/>
      <c r="F24" s="240"/>
      <c r="G24" s="240" t="s">
        <v>319</v>
      </c>
      <c r="H24" s="240"/>
      <c r="I24" s="240"/>
      <c r="J24" s="240"/>
      <c r="L24" s="241">
        <v>70111</v>
      </c>
      <c r="M24" s="192" t="str">
        <f t="shared" si="0"/>
        <v/>
      </c>
      <c r="N24" s="242"/>
      <c r="O24" s="242"/>
      <c r="Y24" s="229"/>
      <c r="Z24" s="230"/>
      <c r="AB24" s="231"/>
      <c r="AC24" s="232"/>
      <c r="AD24" s="230">
        <f t="shared" si="7"/>
        <v>-1</v>
      </c>
      <c r="AE24" s="228">
        <f t="shared" si="7"/>
        <v>-1</v>
      </c>
      <c r="AF24" s="228">
        <f t="shared" si="7"/>
        <v>-1</v>
      </c>
      <c r="AG24" s="230"/>
      <c r="AJ24" s="230"/>
      <c r="AM24" s="229">
        <f t="shared" si="8"/>
        <v>5</v>
      </c>
      <c r="AN24" s="228" t="str">
        <f>IF($AM25&gt;$AM24, IFERROR(MATCH($AM24, $AM25:$AM$156, 0)-1, ROW($AN$156)-ROW()), "")</f>
        <v/>
      </c>
      <c r="AO24" s="230" t="str">
        <f t="shared" ca="1" si="9"/>
        <v/>
      </c>
      <c r="AP24" s="228" t="str">
        <f t="shared" ca="1" si="9"/>
        <v/>
      </c>
      <c r="AQ24" s="233" t="str">
        <f t="shared" ca="1" si="10"/>
        <v/>
      </c>
      <c r="AR24" s="228" t="str">
        <f t="shared" ca="1" si="10"/>
        <v/>
      </c>
      <c r="AS24" s="80" t="str">
        <f t="shared" si="2"/>
        <v/>
      </c>
      <c r="AT24" s="30" t="str">
        <f t="shared" si="3"/>
        <v/>
      </c>
      <c r="AU24" s="82" t="str">
        <f t="shared" si="11"/>
        <v/>
      </c>
      <c r="AV24" s="30" t="str">
        <f t="shared" si="11"/>
        <v/>
      </c>
      <c r="AW24" s="233" t="str">
        <f t="shared" ca="1" si="12"/>
        <v/>
      </c>
      <c r="AX24" s="228" t="str">
        <f t="shared" ca="1" si="12"/>
        <v/>
      </c>
      <c r="AY24" s="234" t="str">
        <f t="shared" si="13"/>
        <v/>
      </c>
      <c r="AZ24" s="228" t="str">
        <f t="shared" si="13"/>
        <v/>
      </c>
      <c r="BA24" s="235"/>
      <c r="BB24" s="236" t="str">
        <f t="shared" ca="1" si="14"/>
        <v/>
      </c>
      <c r="BC24" s="237" t="str">
        <f t="shared" ca="1" si="4"/>
        <v/>
      </c>
      <c r="BD24" s="238" t="str">
        <f t="shared" ca="1" si="5"/>
        <v/>
      </c>
      <c r="BE24" s="239" t="str">
        <f t="shared" ca="1" si="15"/>
        <v/>
      </c>
      <c r="BG24" s="28" t="str">
        <f t="shared" ca="1" si="16"/>
        <v/>
      </c>
    </row>
    <row r="25" spans="1:59" s="228" customFormat="1" ht="14.25" customHeight="1" x14ac:dyDescent="0.25">
      <c r="A25" s="75" t="str">
        <f t="shared" ca="1" si="6"/>
        <v/>
      </c>
      <c r="B25" s="240"/>
      <c r="C25" s="240" t="s">
        <v>36</v>
      </c>
      <c r="D25" s="240" t="s">
        <v>36</v>
      </c>
      <c r="E25" s="240" t="s">
        <v>97</v>
      </c>
      <c r="F25" s="240"/>
      <c r="G25" s="240"/>
      <c r="H25" s="240"/>
      <c r="I25" s="240"/>
      <c r="J25" s="240"/>
      <c r="L25" s="241">
        <v>702</v>
      </c>
      <c r="M25" s="192" t="str">
        <f t="shared" si="0"/>
        <v/>
      </c>
      <c r="N25" s="242"/>
      <c r="O25" s="242"/>
      <c r="Y25" s="229"/>
      <c r="Z25" s="230"/>
      <c r="AB25" s="231"/>
      <c r="AC25" s="232"/>
      <c r="AD25" s="230">
        <f t="shared" si="7"/>
        <v>-1</v>
      </c>
      <c r="AE25" s="228">
        <f t="shared" si="7"/>
        <v>-1</v>
      </c>
      <c r="AF25" s="228">
        <f t="shared" si="7"/>
        <v>-1</v>
      </c>
      <c r="AG25" s="230"/>
      <c r="AJ25" s="230"/>
      <c r="AM25" s="229">
        <f t="shared" si="8"/>
        <v>3</v>
      </c>
      <c r="AN25" s="228" t="str">
        <f>IF($AM26&gt;$AM25, IFERROR(MATCH($AM25, $AM26:$AM$156, 0)-1, ROW($AN$156)-ROW()), "")</f>
        <v/>
      </c>
      <c r="AO25" s="230" t="str">
        <f t="shared" ca="1" si="9"/>
        <v/>
      </c>
      <c r="AP25" s="228" t="str">
        <f t="shared" ca="1" si="9"/>
        <v/>
      </c>
      <c r="AQ25" s="233" t="str">
        <f t="shared" ca="1" si="10"/>
        <v/>
      </c>
      <c r="AR25" s="228" t="str">
        <f t="shared" ca="1" si="10"/>
        <v/>
      </c>
      <c r="AS25" s="80" t="str">
        <f t="shared" si="2"/>
        <v/>
      </c>
      <c r="AT25" s="30" t="str">
        <f t="shared" si="3"/>
        <v/>
      </c>
      <c r="AU25" s="82" t="str">
        <f t="shared" si="11"/>
        <v/>
      </c>
      <c r="AV25" s="30" t="str">
        <f t="shared" si="11"/>
        <v/>
      </c>
      <c r="AW25" s="233" t="str">
        <f t="shared" ca="1" si="12"/>
        <v/>
      </c>
      <c r="AX25" s="228" t="str">
        <f t="shared" ca="1" si="12"/>
        <v/>
      </c>
      <c r="AY25" s="234" t="str">
        <f t="shared" si="13"/>
        <v/>
      </c>
      <c r="AZ25" s="228" t="str">
        <f t="shared" si="13"/>
        <v/>
      </c>
      <c r="BA25" s="235"/>
      <c r="BB25" s="236" t="str">
        <f t="shared" ca="1" si="14"/>
        <v/>
      </c>
      <c r="BC25" s="237" t="str">
        <f t="shared" ca="1" si="4"/>
        <v/>
      </c>
      <c r="BD25" s="238" t="str">
        <f t="shared" ca="1" si="5"/>
        <v/>
      </c>
      <c r="BE25" s="239" t="str">
        <f t="shared" ca="1" si="15"/>
        <v/>
      </c>
      <c r="BG25" s="28" t="str">
        <f t="shared" ca="1" si="16"/>
        <v/>
      </c>
    </row>
    <row r="26" spans="1:59" s="228" customFormat="1" ht="14.25" customHeight="1" x14ac:dyDescent="0.25">
      <c r="A26" s="75" t="str">
        <f t="shared" ca="1" si="6"/>
        <v/>
      </c>
      <c r="B26" s="240"/>
      <c r="C26" s="240" t="s">
        <v>36</v>
      </c>
      <c r="D26" s="240" t="s">
        <v>36</v>
      </c>
      <c r="E26" s="240" t="s">
        <v>98</v>
      </c>
      <c r="F26" s="240"/>
      <c r="G26" s="240"/>
      <c r="H26" s="240"/>
      <c r="I26" s="240"/>
      <c r="J26" s="240"/>
      <c r="L26" s="241">
        <v>703</v>
      </c>
      <c r="M26" s="192">
        <f t="shared" si="0"/>
        <v>0</v>
      </c>
      <c r="N26" s="242">
        <f>SUM(N27:N29)</f>
        <v>0</v>
      </c>
      <c r="O26" s="242">
        <f t="shared" ref="O26" si="22">SUM(O27:O29)</f>
        <v>0</v>
      </c>
      <c r="Y26" s="229"/>
      <c r="Z26" s="230"/>
      <c r="AB26" s="231"/>
      <c r="AC26" s="232"/>
      <c r="AD26" s="230">
        <f t="shared" si="7"/>
        <v>-1</v>
      </c>
      <c r="AE26" s="228">
        <f t="shared" si="7"/>
        <v>-1</v>
      </c>
      <c r="AF26" s="228">
        <f t="shared" si="7"/>
        <v>-1</v>
      </c>
      <c r="AG26" s="230"/>
      <c r="AJ26" s="230"/>
      <c r="AM26" s="229">
        <f t="shared" si="8"/>
        <v>3</v>
      </c>
      <c r="AN26" s="228">
        <f>IF($AM27&gt;$AM26, IFERROR(MATCH($AM26, $AM27:$AM$156, 0)-1, ROW($AN$156)-ROW()), "")</f>
        <v>3</v>
      </c>
      <c r="AO26" s="230" t="str">
        <f t="shared" ca="1" si="9"/>
        <v/>
      </c>
      <c r="AP26" s="228" t="str">
        <f t="shared" ca="1" si="9"/>
        <v/>
      </c>
      <c r="AQ26" s="233" t="str">
        <f t="shared" ca="1" si="10"/>
        <v/>
      </c>
      <c r="AR26" s="228" t="str">
        <f t="shared" ca="1" si="10"/>
        <v/>
      </c>
      <c r="AS26" s="80" t="str">
        <f t="shared" si="2"/>
        <v/>
      </c>
      <c r="AT26" s="30" t="str">
        <f t="shared" si="3"/>
        <v/>
      </c>
      <c r="AU26" s="82" t="str">
        <f t="shared" si="11"/>
        <v/>
      </c>
      <c r="AV26" s="30" t="str">
        <f t="shared" si="11"/>
        <v/>
      </c>
      <c r="AW26" s="233" t="str">
        <f t="shared" ca="1" si="12"/>
        <v/>
      </c>
      <c r="AX26" s="228" t="str">
        <f t="shared" ca="1" si="12"/>
        <v/>
      </c>
      <c r="AY26" s="234" t="str">
        <f t="shared" si="13"/>
        <v/>
      </c>
      <c r="AZ26" s="228" t="str">
        <f t="shared" si="13"/>
        <v/>
      </c>
      <c r="BA26" s="235"/>
      <c r="BB26" s="236" t="str">
        <f t="shared" ca="1" si="14"/>
        <v/>
      </c>
      <c r="BC26" s="237" t="str">
        <f t="shared" ca="1" si="4"/>
        <v/>
      </c>
      <c r="BD26" s="238" t="str">
        <f t="shared" ca="1" si="5"/>
        <v/>
      </c>
      <c r="BE26" s="239" t="str">
        <f t="shared" ca="1" si="15"/>
        <v/>
      </c>
      <c r="BG26" s="28" t="str">
        <f t="shared" ca="1" si="16"/>
        <v/>
      </c>
    </row>
    <row r="27" spans="1:59" s="228" customFormat="1" ht="14.25" customHeight="1" x14ac:dyDescent="0.25">
      <c r="A27" s="75" t="str">
        <f t="shared" ca="1" si="6"/>
        <v/>
      </c>
      <c r="B27" s="240"/>
      <c r="C27" s="240" t="s">
        <v>36</v>
      </c>
      <c r="D27" s="240" t="s">
        <v>36</v>
      </c>
      <c r="E27" s="240" t="s">
        <v>36</v>
      </c>
      <c r="F27" s="240" t="s">
        <v>99</v>
      </c>
      <c r="G27" s="240"/>
      <c r="H27" s="240"/>
      <c r="I27" s="240"/>
      <c r="J27" s="240"/>
      <c r="L27" s="241">
        <v>7030</v>
      </c>
      <c r="M27" s="192" t="str">
        <f t="shared" si="0"/>
        <v/>
      </c>
      <c r="N27" s="242"/>
      <c r="O27" s="242"/>
      <c r="Y27" s="229"/>
      <c r="Z27" s="230"/>
      <c r="AB27" s="231"/>
      <c r="AC27" s="232"/>
      <c r="AD27" s="230">
        <f t="shared" si="7"/>
        <v>-1</v>
      </c>
      <c r="AE27" s="228">
        <f t="shared" si="7"/>
        <v>-1</v>
      </c>
      <c r="AF27" s="228">
        <f t="shared" si="7"/>
        <v>-1</v>
      </c>
      <c r="AG27" s="230"/>
      <c r="AJ27" s="230"/>
      <c r="AM27" s="229">
        <f t="shared" si="8"/>
        <v>4</v>
      </c>
      <c r="AN27" s="228" t="str">
        <f>IF($AM28&gt;$AM27, IFERROR(MATCH($AM27, $AM28:$AM$156, 0)-1, ROW($AN$156)-ROW()), "")</f>
        <v/>
      </c>
      <c r="AO27" s="230" t="str">
        <f t="shared" ca="1" si="9"/>
        <v/>
      </c>
      <c r="AP27" s="228" t="str">
        <f t="shared" ca="1" si="9"/>
        <v/>
      </c>
      <c r="AQ27" s="233" t="str">
        <f t="shared" ca="1" si="10"/>
        <v/>
      </c>
      <c r="AR27" s="228" t="str">
        <f t="shared" ca="1" si="10"/>
        <v/>
      </c>
      <c r="AS27" s="80" t="str">
        <f t="shared" si="2"/>
        <v/>
      </c>
      <c r="AT27" s="30" t="str">
        <f t="shared" si="3"/>
        <v/>
      </c>
      <c r="AU27" s="82" t="str">
        <f t="shared" si="11"/>
        <v/>
      </c>
      <c r="AV27" s="30" t="str">
        <f t="shared" si="11"/>
        <v/>
      </c>
      <c r="AW27" s="233" t="str">
        <f t="shared" ca="1" si="12"/>
        <v/>
      </c>
      <c r="AX27" s="228" t="str">
        <f t="shared" ca="1" si="12"/>
        <v/>
      </c>
      <c r="AY27" s="234" t="str">
        <f t="shared" si="13"/>
        <v/>
      </c>
      <c r="AZ27" s="228" t="str">
        <f t="shared" si="13"/>
        <v/>
      </c>
      <c r="BA27" s="235"/>
      <c r="BB27" s="236" t="str">
        <f t="shared" ca="1" si="14"/>
        <v/>
      </c>
      <c r="BC27" s="237" t="str">
        <f t="shared" ca="1" si="4"/>
        <v/>
      </c>
      <c r="BD27" s="238" t="str">
        <f t="shared" ca="1" si="5"/>
        <v/>
      </c>
      <c r="BE27" s="239" t="str">
        <f t="shared" ca="1" si="15"/>
        <v/>
      </c>
      <c r="BG27" s="28" t="str">
        <f t="shared" ca="1" si="16"/>
        <v/>
      </c>
    </row>
    <row r="28" spans="1:59" s="228" customFormat="1" ht="14.25" customHeight="1" x14ac:dyDescent="0.25">
      <c r="A28" s="75" t="str">
        <f t="shared" ca="1" si="6"/>
        <v/>
      </c>
      <c r="B28" s="240"/>
      <c r="C28" s="240"/>
      <c r="D28" s="240"/>
      <c r="E28" s="240"/>
      <c r="F28" s="240" t="s">
        <v>100</v>
      </c>
      <c r="G28" s="240"/>
      <c r="H28" s="240"/>
      <c r="I28" s="240"/>
      <c r="J28" s="240"/>
      <c r="L28" s="241">
        <v>7031</v>
      </c>
      <c r="M28" s="192" t="str">
        <f t="shared" si="0"/>
        <v/>
      </c>
      <c r="N28" s="242"/>
      <c r="O28" s="242"/>
      <c r="Y28" s="229"/>
      <c r="Z28" s="230"/>
      <c r="AB28" s="231"/>
      <c r="AC28" s="232"/>
      <c r="AD28" s="230">
        <f t="shared" si="7"/>
        <v>-1</v>
      </c>
      <c r="AE28" s="228">
        <f t="shared" si="7"/>
        <v>-1</v>
      </c>
      <c r="AF28" s="228">
        <f t="shared" si="7"/>
        <v>-1</v>
      </c>
      <c r="AG28" s="230"/>
      <c r="AJ28" s="230"/>
      <c r="AM28" s="229">
        <f t="shared" si="8"/>
        <v>4</v>
      </c>
      <c r="AN28" s="228" t="str">
        <f>IF($AM29&gt;$AM28, IFERROR(MATCH($AM28, $AM29:$AM$156, 0)-1, ROW($AN$156)-ROW()), "")</f>
        <v/>
      </c>
      <c r="AO28" s="230" t="str">
        <f t="shared" ca="1" si="9"/>
        <v/>
      </c>
      <c r="AP28" s="228" t="str">
        <f t="shared" ca="1" si="9"/>
        <v/>
      </c>
      <c r="AQ28" s="233" t="str">
        <f t="shared" ca="1" si="10"/>
        <v/>
      </c>
      <c r="AR28" s="228" t="str">
        <f t="shared" ca="1" si="10"/>
        <v/>
      </c>
      <c r="AS28" s="80" t="str">
        <f t="shared" si="2"/>
        <v/>
      </c>
      <c r="AT28" s="30" t="str">
        <f t="shared" si="3"/>
        <v/>
      </c>
      <c r="AU28" s="82" t="str">
        <f t="shared" si="11"/>
        <v/>
      </c>
      <c r="AV28" s="30" t="str">
        <f t="shared" si="11"/>
        <v/>
      </c>
      <c r="AW28" s="233" t="str">
        <f t="shared" ca="1" si="12"/>
        <v/>
      </c>
      <c r="AX28" s="228" t="str">
        <f t="shared" ca="1" si="12"/>
        <v/>
      </c>
      <c r="AY28" s="234" t="str">
        <f t="shared" si="13"/>
        <v/>
      </c>
      <c r="AZ28" s="228" t="str">
        <f t="shared" si="13"/>
        <v/>
      </c>
      <c r="BA28" s="235"/>
      <c r="BB28" s="236" t="str">
        <f t="shared" ca="1" si="14"/>
        <v/>
      </c>
      <c r="BC28" s="237" t="str">
        <f t="shared" ca="1" si="4"/>
        <v/>
      </c>
      <c r="BD28" s="238" t="str">
        <f t="shared" ca="1" si="5"/>
        <v/>
      </c>
      <c r="BE28" s="239" t="str">
        <f t="shared" ca="1" si="15"/>
        <v/>
      </c>
      <c r="BG28" s="28" t="str">
        <f t="shared" ca="1" si="16"/>
        <v/>
      </c>
    </row>
    <row r="29" spans="1:59" s="228" customFormat="1" ht="14.25" customHeight="1" x14ac:dyDescent="0.25">
      <c r="A29" s="75" t="str">
        <f t="shared" ca="1" si="6"/>
        <v/>
      </c>
      <c r="B29" s="240"/>
      <c r="C29" s="240" t="s">
        <v>36</v>
      </c>
      <c r="D29" s="240" t="s">
        <v>36</v>
      </c>
      <c r="E29" s="240" t="s">
        <v>36</v>
      </c>
      <c r="F29" s="240" t="s">
        <v>101</v>
      </c>
      <c r="G29" s="240"/>
      <c r="H29" s="240"/>
      <c r="I29" s="240"/>
      <c r="J29" s="240"/>
      <c r="L29" s="241">
        <v>7038</v>
      </c>
      <c r="M29" s="192" t="str">
        <f t="shared" si="0"/>
        <v/>
      </c>
      <c r="N29" s="242"/>
      <c r="O29" s="242"/>
      <c r="Y29" s="229"/>
      <c r="Z29" s="230"/>
      <c r="AB29" s="231"/>
      <c r="AC29" s="232"/>
      <c r="AD29" s="230">
        <f t="shared" si="7"/>
        <v>-1</v>
      </c>
      <c r="AE29" s="228">
        <f t="shared" si="7"/>
        <v>-1</v>
      </c>
      <c r="AF29" s="228">
        <f t="shared" si="7"/>
        <v>-1</v>
      </c>
      <c r="AG29" s="230"/>
      <c r="AJ29" s="230"/>
      <c r="AM29" s="229">
        <f t="shared" si="8"/>
        <v>4</v>
      </c>
      <c r="AN29" s="228" t="str">
        <f>IF($AM30&gt;$AM29, IFERROR(MATCH($AM29, $AM30:$AM$156, 0)-1, ROW($AN$156)-ROW()), "")</f>
        <v/>
      </c>
      <c r="AO29" s="230" t="str">
        <f t="shared" ca="1" si="9"/>
        <v/>
      </c>
      <c r="AP29" s="228" t="str">
        <f t="shared" ca="1" si="9"/>
        <v/>
      </c>
      <c r="AQ29" s="233" t="str">
        <f t="shared" ca="1" si="10"/>
        <v/>
      </c>
      <c r="AR29" s="228" t="str">
        <f t="shared" ca="1" si="10"/>
        <v/>
      </c>
      <c r="AS29" s="80" t="str">
        <f t="shared" si="2"/>
        <v/>
      </c>
      <c r="AT29" s="30" t="str">
        <f t="shared" si="3"/>
        <v/>
      </c>
      <c r="AU29" s="82" t="str">
        <f t="shared" si="11"/>
        <v/>
      </c>
      <c r="AV29" s="30" t="str">
        <f t="shared" si="11"/>
        <v/>
      </c>
      <c r="AW29" s="233" t="str">
        <f t="shared" ca="1" si="12"/>
        <v/>
      </c>
      <c r="AX29" s="228" t="str">
        <f t="shared" ca="1" si="12"/>
        <v/>
      </c>
      <c r="AY29" s="234" t="str">
        <f t="shared" si="13"/>
        <v/>
      </c>
      <c r="AZ29" s="228" t="str">
        <f t="shared" si="13"/>
        <v/>
      </c>
      <c r="BA29" s="235"/>
      <c r="BB29" s="236" t="str">
        <f t="shared" ca="1" si="14"/>
        <v/>
      </c>
      <c r="BC29" s="237" t="str">
        <f t="shared" ca="1" si="4"/>
        <v/>
      </c>
      <c r="BD29" s="238" t="str">
        <f t="shared" ca="1" si="5"/>
        <v/>
      </c>
      <c r="BE29" s="239" t="str">
        <f t="shared" ca="1" si="15"/>
        <v/>
      </c>
      <c r="BG29" s="28" t="str">
        <f t="shared" ca="1" si="16"/>
        <v/>
      </c>
    </row>
    <row r="30" spans="1:59" s="228" customFormat="1" ht="14.25" customHeight="1" x14ac:dyDescent="0.25">
      <c r="A30" s="75" t="str">
        <f t="shared" ca="1" si="6"/>
        <v/>
      </c>
      <c r="B30" s="240"/>
      <c r="C30" s="240" t="s">
        <v>36</v>
      </c>
      <c r="D30" s="240" t="s">
        <v>36</v>
      </c>
      <c r="E30" s="240" t="s">
        <v>102</v>
      </c>
      <c r="F30" s="240"/>
      <c r="G30" s="240"/>
      <c r="H30" s="240"/>
      <c r="I30" s="240"/>
      <c r="J30" s="240"/>
      <c r="L30" s="241">
        <v>708</v>
      </c>
      <c r="M30" s="192" t="str">
        <f t="shared" si="0"/>
        <v/>
      </c>
      <c r="N30" s="242"/>
      <c r="O30" s="242"/>
      <c r="Y30" s="229"/>
      <c r="Z30" s="230"/>
      <c r="AA30" s="228">
        <v>1</v>
      </c>
      <c r="AB30" s="231"/>
      <c r="AC30" s="232"/>
      <c r="AD30" s="230">
        <f t="shared" si="7"/>
        <v>-1</v>
      </c>
      <c r="AE30" s="228">
        <f t="shared" si="7"/>
        <v>-1</v>
      </c>
      <c r="AF30" s="228">
        <f t="shared" si="7"/>
        <v>-1</v>
      </c>
      <c r="AG30" s="230"/>
      <c r="AJ30" s="230"/>
      <c r="AM30" s="229">
        <f t="shared" si="8"/>
        <v>3</v>
      </c>
      <c r="AN30" s="228" t="str">
        <f>IF($AM31&gt;$AM30, IFERROR(MATCH($AM30, $AM31:$AM$156, 0)-1, ROW($AN$156)-ROW()), "")</f>
        <v/>
      </c>
      <c r="AO30" s="230" t="str">
        <f t="shared" ca="1" si="9"/>
        <v/>
      </c>
      <c r="AP30" s="228" t="str">
        <f t="shared" ca="1" si="9"/>
        <v/>
      </c>
      <c r="AQ30" s="233" t="str">
        <f t="shared" ca="1" si="10"/>
        <v/>
      </c>
      <c r="AR30" s="228" t="str">
        <f t="shared" ca="1" si="10"/>
        <v/>
      </c>
      <c r="AS30" s="80" t="str">
        <f t="shared" si="2"/>
        <v/>
      </c>
      <c r="AT30" s="30" t="str">
        <f t="shared" si="3"/>
        <v/>
      </c>
      <c r="AU30" s="82" t="str">
        <f t="shared" si="11"/>
        <v/>
      </c>
      <c r="AV30" s="30" t="str">
        <f t="shared" si="11"/>
        <v/>
      </c>
      <c r="AW30" s="233" t="str">
        <f t="shared" ca="1" si="12"/>
        <v/>
      </c>
      <c r="AX30" s="228" t="str">
        <f t="shared" ca="1" si="12"/>
        <v/>
      </c>
      <c r="AY30" s="234" t="str">
        <f t="shared" si="13"/>
        <v/>
      </c>
      <c r="AZ30" s="228" t="str">
        <f t="shared" si="13"/>
        <v/>
      </c>
      <c r="BA30" s="235"/>
      <c r="BB30" s="236" t="str">
        <f t="shared" ca="1" si="14"/>
        <v/>
      </c>
      <c r="BC30" s="237" t="str">
        <f t="shared" ca="1" si="4"/>
        <v/>
      </c>
      <c r="BD30" s="238" t="str">
        <f t="shared" ca="1" si="5"/>
        <v/>
      </c>
      <c r="BE30" s="239" t="str">
        <f t="shared" ca="1" si="15"/>
        <v/>
      </c>
      <c r="BG30" s="28" t="str">
        <f t="shared" ca="1" si="16"/>
        <v/>
      </c>
    </row>
    <row r="31" spans="1:59" s="228" customFormat="1" ht="14.25" customHeight="1" x14ac:dyDescent="0.25">
      <c r="A31" s="75" t="str">
        <f t="shared" ca="1" si="6"/>
        <v/>
      </c>
      <c r="B31" s="240"/>
      <c r="C31" s="240" t="s">
        <v>36</v>
      </c>
      <c r="D31" s="240" t="s">
        <v>27</v>
      </c>
      <c r="E31" s="240"/>
      <c r="F31" s="240"/>
      <c r="G31" s="240"/>
      <c r="H31" s="240"/>
      <c r="I31" s="240"/>
      <c r="J31" s="240"/>
      <c r="L31" s="241">
        <v>71</v>
      </c>
      <c r="M31" s="192" t="str">
        <f t="shared" si="0"/>
        <v/>
      </c>
      <c r="N31" s="242"/>
      <c r="O31" s="242"/>
      <c r="Y31" s="229"/>
      <c r="Z31" s="230">
        <v>1</v>
      </c>
      <c r="AB31" s="231"/>
      <c r="AC31" s="232"/>
      <c r="AD31" s="230">
        <f t="shared" si="7"/>
        <v>-1</v>
      </c>
      <c r="AE31" s="228">
        <f t="shared" si="7"/>
        <v>-1</v>
      </c>
      <c r="AF31" s="228">
        <f t="shared" si="7"/>
        <v>-1</v>
      </c>
      <c r="AG31" s="230"/>
      <c r="AJ31" s="230"/>
      <c r="AM31" s="229">
        <f t="shared" si="8"/>
        <v>2</v>
      </c>
      <c r="AN31" s="228" t="str">
        <f>IF($AM32&gt;$AM31, IFERROR(MATCH($AM31, $AM32:$AM$156, 0)-1, ROW($AN$156)-ROW()), "")</f>
        <v/>
      </c>
      <c r="AO31" s="230" t="str">
        <f t="shared" ca="1" si="9"/>
        <v/>
      </c>
      <c r="AP31" s="228" t="str">
        <f t="shared" ca="1" si="9"/>
        <v/>
      </c>
      <c r="AQ31" s="233" t="str">
        <f t="shared" ca="1" si="10"/>
        <v/>
      </c>
      <c r="AR31" s="228" t="str">
        <f t="shared" ca="1" si="10"/>
        <v/>
      </c>
      <c r="AS31" s="80" t="str">
        <f t="shared" si="2"/>
        <v/>
      </c>
      <c r="AT31" s="30" t="str">
        <f t="shared" si="3"/>
        <v/>
      </c>
      <c r="AU31" s="82" t="str">
        <f t="shared" si="11"/>
        <v/>
      </c>
      <c r="AV31" s="30" t="str">
        <f t="shared" si="11"/>
        <v/>
      </c>
      <c r="AW31" s="233" t="str">
        <f t="shared" ca="1" si="12"/>
        <v/>
      </c>
      <c r="AX31" s="228" t="str">
        <f t="shared" ca="1" si="12"/>
        <v/>
      </c>
      <c r="AY31" s="234" t="str">
        <f t="shared" si="13"/>
        <v/>
      </c>
      <c r="AZ31" s="228" t="str">
        <f t="shared" si="13"/>
        <v/>
      </c>
      <c r="BA31" s="235"/>
      <c r="BB31" s="236" t="str">
        <f t="shared" ca="1" si="14"/>
        <v/>
      </c>
      <c r="BC31" s="237" t="str">
        <f t="shared" ca="1" si="4"/>
        <v/>
      </c>
      <c r="BD31" s="238" t="str">
        <f t="shared" ca="1" si="5"/>
        <v/>
      </c>
      <c r="BE31" s="239" t="str">
        <f t="shared" ca="1" si="15"/>
        <v/>
      </c>
      <c r="BG31" s="28" t="str">
        <f t="shared" ca="1" si="16"/>
        <v/>
      </c>
    </row>
    <row r="32" spans="1:59" s="228" customFormat="1" ht="14.25" customHeight="1" x14ac:dyDescent="0.25">
      <c r="A32" s="75" t="str">
        <f t="shared" ca="1" si="6"/>
        <v/>
      </c>
      <c r="B32" s="240"/>
      <c r="C32" s="240" t="s">
        <v>36</v>
      </c>
      <c r="D32" s="240" t="s">
        <v>6</v>
      </c>
      <c r="E32" s="240"/>
      <c r="F32" s="240"/>
      <c r="G32" s="240"/>
      <c r="H32" s="240"/>
      <c r="I32" s="240"/>
      <c r="J32" s="240"/>
      <c r="L32" s="241">
        <v>72</v>
      </c>
      <c r="M32" s="192" t="str">
        <f t="shared" si="0"/>
        <v/>
      </c>
      <c r="N32" s="242"/>
      <c r="O32" s="242"/>
      <c r="Y32" s="229"/>
      <c r="Z32" s="230"/>
      <c r="AB32" s="231"/>
      <c r="AC32" s="232"/>
      <c r="AD32" s="230">
        <f t="shared" si="7"/>
        <v>-1</v>
      </c>
      <c r="AE32" s="228">
        <f t="shared" si="7"/>
        <v>-1</v>
      </c>
      <c r="AF32" s="228">
        <f t="shared" si="7"/>
        <v>-1</v>
      </c>
      <c r="AG32" s="230"/>
      <c r="AJ32" s="230"/>
      <c r="AM32" s="229">
        <f t="shared" si="8"/>
        <v>2</v>
      </c>
      <c r="AN32" s="228" t="str">
        <f>IF($AM33&gt;$AM32, IFERROR(MATCH($AM32, $AM33:$AM$156, 0)-1, ROW($AN$156)-ROW()), "")</f>
        <v/>
      </c>
      <c r="AO32" s="230" t="str">
        <f t="shared" ca="1" si="9"/>
        <v/>
      </c>
      <c r="AP32" s="228" t="str">
        <f t="shared" ca="1" si="9"/>
        <v/>
      </c>
      <c r="AQ32" s="233" t="str">
        <f t="shared" ca="1" si="10"/>
        <v/>
      </c>
      <c r="AR32" s="228" t="str">
        <f t="shared" ca="1" si="10"/>
        <v/>
      </c>
      <c r="AS32" s="80" t="str">
        <f t="shared" si="2"/>
        <v/>
      </c>
      <c r="AT32" s="30" t="str">
        <f t="shared" si="3"/>
        <v/>
      </c>
      <c r="AU32" s="82" t="str">
        <f t="shared" si="11"/>
        <v/>
      </c>
      <c r="AV32" s="30" t="str">
        <f t="shared" si="11"/>
        <v/>
      </c>
      <c r="AW32" s="233" t="str">
        <f t="shared" ca="1" si="12"/>
        <v/>
      </c>
      <c r="AX32" s="228" t="str">
        <f t="shared" ca="1" si="12"/>
        <v/>
      </c>
      <c r="AY32" s="234" t="str">
        <f t="shared" si="13"/>
        <v/>
      </c>
      <c r="AZ32" s="228" t="str">
        <f t="shared" si="13"/>
        <v/>
      </c>
      <c r="BA32" s="235"/>
      <c r="BB32" s="236" t="str">
        <f t="shared" ca="1" si="14"/>
        <v/>
      </c>
      <c r="BC32" s="237" t="str">
        <f t="shared" ca="1" si="4"/>
        <v/>
      </c>
      <c r="BD32" s="238" t="str">
        <f t="shared" ca="1" si="5"/>
        <v/>
      </c>
      <c r="BE32" s="239" t="str">
        <f t="shared" ca="1" si="15"/>
        <v/>
      </c>
      <c r="BG32" s="28" t="str">
        <f t="shared" ca="1" si="16"/>
        <v/>
      </c>
    </row>
    <row r="33" spans="1:59" s="228" customFormat="1" ht="14.25" customHeight="1" x14ac:dyDescent="0.25">
      <c r="A33" s="75" t="str">
        <f t="shared" ca="1" si="6"/>
        <v/>
      </c>
      <c r="B33" s="240"/>
      <c r="C33" s="240" t="s">
        <v>36</v>
      </c>
      <c r="D33" s="240" t="s">
        <v>28</v>
      </c>
      <c r="E33" s="240"/>
      <c r="F33" s="240"/>
      <c r="G33" s="240"/>
      <c r="H33" s="240"/>
      <c r="I33" s="240"/>
      <c r="J33" s="240"/>
      <c r="L33" s="241">
        <v>73</v>
      </c>
      <c r="M33" s="192">
        <f t="shared" si="0"/>
        <v>0</v>
      </c>
      <c r="N33" s="242">
        <f>SUM(N34:N37,N74,N79:N80)</f>
        <v>0</v>
      </c>
      <c r="O33" s="242">
        <f>SUM(O34:O37,O74,O79:O80)</f>
        <v>0</v>
      </c>
      <c r="Y33" s="229"/>
      <c r="Z33" s="230"/>
      <c r="AB33" s="231"/>
      <c r="AC33" s="232"/>
      <c r="AD33" s="230">
        <f t="shared" si="7"/>
        <v>-1</v>
      </c>
      <c r="AE33" s="228">
        <f t="shared" si="7"/>
        <v>-1</v>
      </c>
      <c r="AF33" s="228">
        <f t="shared" si="7"/>
        <v>-1</v>
      </c>
      <c r="AG33" s="230"/>
      <c r="AJ33" s="230"/>
      <c r="AM33" s="229">
        <f t="shared" si="8"/>
        <v>2</v>
      </c>
      <c r="AN33" s="228">
        <f>IF($AM34&gt;$AM33, IFERROR(MATCH($AM33, $AM34:$AM$156, 0)-1, ROW($AN$156)-ROW()), "")</f>
        <v>47</v>
      </c>
      <c r="AO33" s="230" t="str">
        <f t="shared" ca="1" si="9"/>
        <v/>
      </c>
      <c r="AP33" s="228" t="str">
        <f t="shared" ca="1" si="9"/>
        <v/>
      </c>
      <c r="AQ33" s="233" t="str">
        <f t="shared" ca="1" si="10"/>
        <v/>
      </c>
      <c r="AR33" s="228" t="str">
        <f t="shared" ca="1" si="10"/>
        <v/>
      </c>
      <c r="AS33" s="80" t="str">
        <f t="shared" si="2"/>
        <v/>
      </c>
      <c r="AT33" s="30" t="str">
        <f t="shared" si="3"/>
        <v/>
      </c>
      <c r="AU33" s="82" t="str">
        <f t="shared" si="11"/>
        <v/>
      </c>
      <c r="AV33" s="30" t="str">
        <f t="shared" si="11"/>
        <v/>
      </c>
      <c r="AW33" s="233" t="str">
        <f t="shared" ca="1" si="12"/>
        <v/>
      </c>
      <c r="AX33" s="228" t="str">
        <f t="shared" ca="1" si="12"/>
        <v/>
      </c>
      <c r="AY33" s="234" t="str">
        <f t="shared" si="13"/>
        <v/>
      </c>
      <c r="AZ33" s="228" t="str">
        <f t="shared" si="13"/>
        <v/>
      </c>
      <c r="BA33" s="235"/>
      <c r="BB33" s="236" t="str">
        <f t="shared" ca="1" si="14"/>
        <v/>
      </c>
      <c r="BC33" s="237" t="str">
        <f t="shared" ca="1" si="4"/>
        <v/>
      </c>
      <c r="BD33" s="238" t="str">
        <f t="shared" ca="1" si="5"/>
        <v/>
      </c>
      <c r="BE33" s="239" t="str">
        <f t="shared" ca="1" si="15"/>
        <v/>
      </c>
      <c r="BG33" s="28" t="str">
        <f t="shared" ca="1" si="16"/>
        <v/>
      </c>
    </row>
    <row r="34" spans="1:59" s="228" customFormat="1" ht="14.25" customHeight="1" x14ac:dyDescent="0.25">
      <c r="A34" s="75" t="str">
        <f t="shared" ca="1" si="6"/>
        <v/>
      </c>
      <c r="B34" s="240"/>
      <c r="C34" s="240" t="s">
        <v>36</v>
      </c>
      <c r="D34" s="240" t="s">
        <v>36</v>
      </c>
      <c r="E34" s="240" t="s">
        <v>103</v>
      </c>
      <c r="F34" s="240"/>
      <c r="G34" s="240"/>
      <c r="H34" s="240"/>
      <c r="I34" s="240"/>
      <c r="J34" s="240"/>
      <c r="L34" s="241">
        <v>730</v>
      </c>
      <c r="M34" s="192" t="str">
        <f t="shared" si="0"/>
        <v/>
      </c>
      <c r="N34" s="242"/>
      <c r="O34" s="242"/>
      <c r="Y34" s="229"/>
      <c r="Z34" s="230"/>
      <c r="AB34" s="231"/>
      <c r="AC34" s="232"/>
      <c r="AD34" s="230">
        <f t="shared" si="7"/>
        <v>-1</v>
      </c>
      <c r="AE34" s="228">
        <f t="shared" si="7"/>
        <v>-1</v>
      </c>
      <c r="AF34" s="228">
        <f t="shared" si="7"/>
        <v>-1</v>
      </c>
      <c r="AG34" s="230"/>
      <c r="AJ34" s="230"/>
      <c r="AM34" s="229">
        <f t="shared" si="8"/>
        <v>3</v>
      </c>
      <c r="AN34" s="228" t="str">
        <f>IF($AM35&gt;$AM34, IFERROR(MATCH($AM34, $AM35:$AM$156, 0)-1, ROW($AN$156)-ROW()), "")</f>
        <v/>
      </c>
      <c r="AO34" s="230" t="str">
        <f t="shared" ca="1" si="9"/>
        <v/>
      </c>
      <c r="AP34" s="228" t="str">
        <f t="shared" ca="1" si="9"/>
        <v/>
      </c>
      <c r="AQ34" s="233" t="str">
        <f t="shared" ca="1" si="10"/>
        <v/>
      </c>
      <c r="AR34" s="228" t="str">
        <f t="shared" ca="1" si="10"/>
        <v/>
      </c>
      <c r="AS34" s="80" t="str">
        <f t="shared" si="2"/>
        <v/>
      </c>
      <c r="AT34" s="30" t="str">
        <f t="shared" si="3"/>
        <v/>
      </c>
      <c r="AU34" s="82" t="str">
        <f t="shared" si="11"/>
        <v/>
      </c>
      <c r="AV34" s="30" t="str">
        <f t="shared" si="11"/>
        <v/>
      </c>
      <c r="AW34" s="233" t="str">
        <f t="shared" ca="1" si="12"/>
        <v/>
      </c>
      <c r="AX34" s="228" t="str">
        <f t="shared" ca="1" si="12"/>
        <v/>
      </c>
      <c r="AY34" s="234" t="str">
        <f t="shared" si="13"/>
        <v/>
      </c>
      <c r="AZ34" s="228" t="str">
        <f t="shared" si="13"/>
        <v/>
      </c>
      <c r="BA34" s="235"/>
      <c r="BB34" s="236" t="str">
        <f t="shared" ca="1" si="14"/>
        <v/>
      </c>
      <c r="BC34" s="237" t="str">
        <f t="shared" ca="1" si="4"/>
        <v/>
      </c>
      <c r="BD34" s="238" t="str">
        <f t="shared" ca="1" si="5"/>
        <v/>
      </c>
      <c r="BE34" s="239" t="str">
        <f t="shared" ca="1" si="15"/>
        <v/>
      </c>
      <c r="BG34" s="28" t="str">
        <f t="shared" ca="1" si="16"/>
        <v/>
      </c>
    </row>
    <row r="35" spans="1:59" s="228" customFormat="1" ht="14.25" customHeight="1" x14ac:dyDescent="0.25">
      <c r="A35" s="75" t="str">
        <f t="shared" ca="1" si="6"/>
        <v/>
      </c>
      <c r="B35" s="240"/>
      <c r="C35" s="240" t="s">
        <v>36</v>
      </c>
      <c r="D35" s="240" t="s">
        <v>36</v>
      </c>
      <c r="E35" s="228" t="s">
        <v>104</v>
      </c>
      <c r="L35" s="241">
        <v>731</v>
      </c>
      <c r="M35" s="192" t="str">
        <f t="shared" si="0"/>
        <v/>
      </c>
      <c r="N35" s="242"/>
      <c r="O35" s="242"/>
      <c r="Y35" s="229"/>
      <c r="Z35" s="230"/>
      <c r="AB35" s="231"/>
      <c r="AC35" s="232"/>
      <c r="AD35" s="230">
        <f t="shared" si="7"/>
        <v>-1</v>
      </c>
      <c r="AE35" s="228">
        <f t="shared" si="7"/>
        <v>-1</v>
      </c>
      <c r="AF35" s="228">
        <f t="shared" si="7"/>
        <v>-1</v>
      </c>
      <c r="AG35" s="230"/>
      <c r="AJ35" s="230"/>
      <c r="AM35" s="229">
        <f t="shared" si="8"/>
        <v>3</v>
      </c>
      <c r="AN35" s="228" t="str">
        <f>IF($AM36&gt;$AM35, IFERROR(MATCH($AM35, $AM36:$AM$156, 0)-1, ROW($AN$156)-ROW()), "")</f>
        <v/>
      </c>
      <c r="AO35" s="230" t="str">
        <f t="shared" ca="1" si="9"/>
        <v/>
      </c>
      <c r="AP35" s="228" t="str">
        <f t="shared" ca="1" si="9"/>
        <v/>
      </c>
      <c r="AQ35" s="233" t="str">
        <f t="shared" ca="1" si="10"/>
        <v/>
      </c>
      <c r="AR35" s="228" t="str">
        <f t="shared" ca="1" si="10"/>
        <v/>
      </c>
      <c r="AS35" s="80" t="str">
        <f t="shared" si="2"/>
        <v/>
      </c>
      <c r="AT35" s="30" t="str">
        <f t="shared" si="3"/>
        <v/>
      </c>
      <c r="AU35" s="82" t="str">
        <f t="shared" si="11"/>
        <v/>
      </c>
      <c r="AV35" s="30" t="str">
        <f t="shared" si="11"/>
        <v/>
      </c>
      <c r="AW35" s="233" t="str">
        <f t="shared" ca="1" si="12"/>
        <v/>
      </c>
      <c r="AX35" s="228" t="str">
        <f t="shared" ca="1" si="12"/>
        <v/>
      </c>
      <c r="AY35" s="234" t="str">
        <f t="shared" si="13"/>
        <v/>
      </c>
      <c r="AZ35" s="228" t="str">
        <f t="shared" si="13"/>
        <v/>
      </c>
      <c r="BA35" s="235"/>
      <c r="BB35" s="236" t="str">
        <f t="shared" ca="1" si="14"/>
        <v/>
      </c>
      <c r="BC35" s="237" t="str">
        <f t="shared" ca="1" si="4"/>
        <v/>
      </c>
      <c r="BD35" s="238" t="str">
        <f t="shared" ca="1" si="5"/>
        <v/>
      </c>
      <c r="BE35" s="239" t="str">
        <f t="shared" ca="1" si="15"/>
        <v/>
      </c>
      <c r="BG35" s="28" t="str">
        <f t="shared" ca="1" si="16"/>
        <v/>
      </c>
    </row>
    <row r="36" spans="1:59" s="228" customFormat="1" ht="14.25" customHeight="1" x14ac:dyDescent="0.25">
      <c r="A36" s="75" t="str">
        <f t="shared" ca="1" si="6"/>
        <v/>
      </c>
      <c r="B36" s="240"/>
      <c r="C36" s="240" t="s">
        <v>36</v>
      </c>
      <c r="D36" s="240" t="s">
        <v>36</v>
      </c>
      <c r="E36" s="240" t="s">
        <v>105</v>
      </c>
      <c r="F36" s="240"/>
      <c r="G36" s="240"/>
      <c r="H36" s="240"/>
      <c r="I36" s="240"/>
      <c r="J36" s="240"/>
      <c r="L36" s="241">
        <v>732</v>
      </c>
      <c r="M36" s="192" t="str">
        <f t="shared" si="0"/>
        <v/>
      </c>
      <c r="N36" s="242"/>
      <c r="O36" s="242"/>
      <c r="Y36" s="229"/>
      <c r="Z36" s="230"/>
      <c r="AB36" s="231"/>
      <c r="AC36" s="232"/>
      <c r="AD36" s="230">
        <f t="shared" ref="AD36:AF67" si="23">IF(AD$3, 0, -1)</f>
        <v>-1</v>
      </c>
      <c r="AE36" s="228">
        <f t="shared" si="23"/>
        <v>-1</v>
      </c>
      <c r="AF36" s="228">
        <f t="shared" si="23"/>
        <v>-1</v>
      </c>
      <c r="AG36" s="230"/>
      <c r="AJ36" s="230"/>
      <c r="AM36" s="229">
        <f t="shared" si="8"/>
        <v>3</v>
      </c>
      <c r="AN36" s="228" t="str">
        <f>IF($AM37&gt;$AM36, IFERROR(MATCH($AM36, $AM37:$AM$156, 0)-1, ROW($AN$156)-ROW()), "")</f>
        <v/>
      </c>
      <c r="AO36" s="230" t="str">
        <f t="shared" ca="1" si="9"/>
        <v/>
      </c>
      <c r="AP36" s="228" t="str">
        <f t="shared" ca="1" si="9"/>
        <v/>
      </c>
      <c r="AQ36" s="233" t="str">
        <f t="shared" ca="1" si="10"/>
        <v/>
      </c>
      <c r="AR36" s="228" t="str">
        <f t="shared" ca="1" si="10"/>
        <v/>
      </c>
      <c r="AS36" s="80" t="str">
        <f t="shared" si="2"/>
        <v/>
      </c>
      <c r="AT36" s="30" t="str">
        <f t="shared" si="3"/>
        <v/>
      </c>
      <c r="AU36" s="82" t="str">
        <f t="shared" si="11"/>
        <v/>
      </c>
      <c r="AV36" s="30" t="str">
        <f t="shared" si="11"/>
        <v/>
      </c>
      <c r="AW36" s="233" t="str">
        <f t="shared" ca="1" si="12"/>
        <v/>
      </c>
      <c r="AX36" s="228" t="str">
        <f t="shared" ca="1" si="12"/>
        <v/>
      </c>
      <c r="AY36" s="234" t="str">
        <f t="shared" si="13"/>
        <v/>
      </c>
      <c r="AZ36" s="228" t="str">
        <f t="shared" si="13"/>
        <v/>
      </c>
      <c r="BA36" s="235"/>
      <c r="BB36" s="236" t="str">
        <f t="shared" ca="1" si="14"/>
        <v/>
      </c>
      <c r="BC36" s="237" t="str">
        <f t="shared" ca="1" si="4"/>
        <v/>
      </c>
      <c r="BD36" s="238" t="str">
        <f t="shared" ca="1" si="5"/>
        <v/>
      </c>
      <c r="BE36" s="239" t="str">
        <f t="shared" ca="1" si="15"/>
        <v/>
      </c>
      <c r="BG36" s="28" t="str">
        <f t="shared" ca="1" si="16"/>
        <v/>
      </c>
    </row>
    <row r="37" spans="1:59" s="228" customFormat="1" ht="14.25" customHeight="1" x14ac:dyDescent="0.25">
      <c r="A37" s="75" t="str">
        <f t="shared" ca="1" si="6"/>
        <v/>
      </c>
      <c r="B37" s="240"/>
      <c r="C37" s="240" t="s">
        <v>36</v>
      </c>
      <c r="D37" s="240" t="s">
        <v>36</v>
      </c>
      <c r="E37" s="240" t="s">
        <v>106</v>
      </c>
      <c r="F37" s="240"/>
      <c r="G37" s="240"/>
      <c r="H37" s="240"/>
      <c r="I37" s="240"/>
      <c r="J37" s="240"/>
      <c r="L37" s="241">
        <v>733</v>
      </c>
      <c r="M37" s="192">
        <f t="shared" ref="M37:M68" si="24">IF(_xlfn.CONCAT(N37:O37)&lt;&gt;"", SUM(N37:O37), "")</f>
        <v>0</v>
      </c>
      <c r="N37" s="242">
        <f>SUM(N38:N40,N50,N57:N58,N72:N73)</f>
        <v>0</v>
      </c>
      <c r="O37" s="242">
        <f>SUM(O38:O40,O50,O57:O58,O72:O73)</f>
        <v>0</v>
      </c>
      <c r="Y37" s="229"/>
      <c r="Z37" s="230"/>
      <c r="AB37" s="231"/>
      <c r="AC37" s="232"/>
      <c r="AD37" s="230">
        <f t="shared" si="23"/>
        <v>-1</v>
      </c>
      <c r="AE37" s="228">
        <f t="shared" si="23"/>
        <v>-1</v>
      </c>
      <c r="AF37" s="228">
        <f t="shared" si="23"/>
        <v>-1</v>
      </c>
      <c r="AG37" s="230"/>
      <c r="AJ37" s="230"/>
      <c r="AM37" s="229">
        <f t="shared" si="8"/>
        <v>3</v>
      </c>
      <c r="AN37" s="228">
        <f>IF($AM38&gt;$AM37, IFERROR(MATCH($AM37, $AM38:$AM$156, 0)-1, ROW($AN$156)-ROW()), "")</f>
        <v>36</v>
      </c>
      <c r="AO37" s="230" t="str">
        <f t="shared" ca="1" si="9"/>
        <v/>
      </c>
      <c r="AP37" s="228" t="str">
        <f t="shared" ca="1" si="9"/>
        <v/>
      </c>
      <c r="AQ37" s="233" t="str">
        <f t="shared" ca="1" si="10"/>
        <v/>
      </c>
      <c r="AR37" s="228" t="str">
        <f t="shared" ca="1" si="10"/>
        <v/>
      </c>
      <c r="AS37" s="80" t="str">
        <f t="shared" ref="AS37:AS68" si="25">IF(AE37&lt;&gt;-1, IF(ISTEXT(N37), IFERROR(IF(SEARCH(".", N37)&lt;&gt;0, "| Veld '"&amp;AS$4&amp;ROW()&amp;"': "&amp;Fout_punt), "| Veld '"&amp;AS$4&amp;ROW()&amp;"': "&amp;Fout_geen_getal), IF(N37&lt;&gt;AQ37, "| Veld '"&amp;AS$4&amp;ROW()&amp;"': "&amp;Fout_som&amp;TEXT(AQ37,"#.##0,00 €")&amp;"  ", IF($AA37&lt;&gt;0, IF(N37&gt;0, "| Veld '"&amp;AS$4&amp;ROW()&amp;"': "&amp;Fout_positief, ""), IF($Z37&lt;&gt;1, IF(N37&lt;0, "| Veld '"&amp;AS$4&amp;ROW()&amp;"': "&amp;Fout_negatief, ""), "")))), "")</f>
        <v/>
      </c>
      <c r="AT37" s="30" t="str">
        <f t="shared" ref="AT37:AT68" si="26">IF(AF37&lt;&gt;-1, IF(ISTEXT(O37), IFERROR(IF(SEARCH(".", O37)&lt;&gt;0, "| Veld '"&amp;AT$4&amp;ROW()&amp;"': "&amp;Fout_punt), "| Veld '"&amp;AT$4&amp;ROW()&amp;"': "&amp;Fout_geen_getal), IF(O37&lt;&gt;AR37, "| Veld '"&amp;AT$4&amp;ROW()&amp;"': "&amp;Fout_som&amp;TEXT(AR37,"#.##0,00 €")&amp;"  ", IF($AA37&lt;&gt;0, IF(O37&gt;0, "| Veld '"&amp;AT$4&amp;ROW()&amp;"': "&amp;Fout_positief, ""), IF($Z37&lt;&gt;1, IF(O37&lt;0, "| Veld '"&amp;AT$4&amp;ROW()&amp;"': "&amp;Fout_negatief, ""), "")))), "")</f>
        <v/>
      </c>
      <c r="AU37" s="82" t="str">
        <f t="shared" si="11"/>
        <v/>
      </c>
      <c r="AV37" s="30" t="str">
        <f t="shared" si="11"/>
        <v/>
      </c>
      <c r="AW37" s="233" t="str">
        <f t="shared" ca="1" si="12"/>
        <v/>
      </c>
      <c r="AX37" s="228" t="str">
        <f t="shared" ca="1" si="12"/>
        <v/>
      </c>
      <c r="AY37" s="234" t="str">
        <f t="shared" si="13"/>
        <v/>
      </c>
      <c r="AZ37" s="228" t="str">
        <f t="shared" si="13"/>
        <v/>
      </c>
      <c r="BA37" s="235"/>
      <c r="BB37" s="236" t="str">
        <f t="shared" ca="1" si="14"/>
        <v/>
      </c>
      <c r="BC37" s="237" t="str">
        <f t="shared" ref="BC37:BC68" ca="1" si="27">IF($AN37&lt;&gt;"", IF(SUMIF(OFFSET($AM37, 1, 0, $AN37), "&gt;"&amp;$AM37, OFFSET(AU37, 1, 0, $AN37))&lt;&gt;0, IFERROR( "| Veld '"&amp;BC$4&amp;ROW()&amp;"': "&amp;Waarschuwing_1&amp;_xlfn.TEXTJOIN(" &amp; ", TRUE, OFFSET(AU37,1,0,$AN37))&amp;" in kolom '"&amp;BC$4&amp;"'"&amp;Waarschuwing_2, "| Veld '"&amp;BC$4&amp;ROW()&amp;"': "&amp;Waarschuwing_legacy), ""), "")</f>
        <v/>
      </c>
      <c r="BD37" s="238" t="str">
        <f t="shared" ref="BD37:BD68" ca="1" si="28">IF($AN37&lt;&gt;"", IF(SUMIF(OFFSET($AM37, 1, 0, $AN37), "&gt;"&amp;$AM37, OFFSET(AV37, 1, 0, $AN37))&lt;&gt;0, IFERROR( "| Veld '"&amp;BD$4&amp;ROW()&amp;"': "&amp;Waarschuwing_1&amp;_xlfn.TEXTJOIN(" &amp; ", TRUE, OFFSET(AV37,1,0,$AN37))&amp;" in kolom '"&amp;BD$4&amp;"'"&amp;Waarschuwing_2, "| Veld '"&amp;BD$4&amp;ROW()&amp;"': "&amp;Waarschuwing_legacy), ""), "")</f>
        <v/>
      </c>
      <c r="BE37" s="239" t="str">
        <f t="shared" ca="1" si="15"/>
        <v/>
      </c>
      <c r="BG37" s="28" t="str">
        <f t="shared" ca="1" si="16"/>
        <v/>
      </c>
    </row>
    <row r="38" spans="1:59" s="228" customFormat="1" ht="14.25" customHeight="1" x14ac:dyDescent="0.25">
      <c r="A38" s="75" t="str">
        <f t="shared" ca="1" si="6"/>
        <v/>
      </c>
      <c r="B38" s="240"/>
      <c r="C38" s="228" t="s">
        <v>36</v>
      </c>
      <c r="D38" s="228" t="s">
        <v>36</v>
      </c>
      <c r="E38" s="228" t="s">
        <v>36</v>
      </c>
      <c r="F38" s="228" t="s">
        <v>107</v>
      </c>
      <c r="L38" s="241">
        <v>7330</v>
      </c>
      <c r="M38" s="192" t="str">
        <f t="shared" si="24"/>
        <v/>
      </c>
      <c r="N38" s="242"/>
      <c r="O38" s="242"/>
      <c r="Y38" s="229"/>
      <c r="Z38" s="230"/>
      <c r="AB38" s="231"/>
      <c r="AC38" s="232"/>
      <c r="AD38" s="230">
        <f t="shared" si="23"/>
        <v>-1</v>
      </c>
      <c r="AE38" s="228">
        <f t="shared" si="23"/>
        <v>-1</v>
      </c>
      <c r="AF38" s="228">
        <f t="shared" si="23"/>
        <v>-1</v>
      </c>
      <c r="AG38" s="230"/>
      <c r="AJ38" s="230"/>
      <c r="AM38" s="229">
        <f t="shared" si="8"/>
        <v>4</v>
      </c>
      <c r="AN38" s="228" t="str">
        <f>IF($AM39&gt;$AM38, IFERROR(MATCH($AM38, $AM39:$AM$156, 0)-1, ROW($AN$156)-ROW()), "")</f>
        <v/>
      </c>
      <c r="AO38" s="230" t="str">
        <f t="shared" ca="1" si="9"/>
        <v/>
      </c>
      <c r="AP38" s="228" t="str">
        <f t="shared" ca="1" si="9"/>
        <v/>
      </c>
      <c r="AQ38" s="233" t="str">
        <f t="shared" ca="1" si="10"/>
        <v/>
      </c>
      <c r="AR38" s="228" t="str">
        <f t="shared" ca="1" si="10"/>
        <v/>
      </c>
      <c r="AS38" s="80" t="str">
        <f t="shared" si="25"/>
        <v/>
      </c>
      <c r="AT38" s="30" t="str">
        <f t="shared" si="26"/>
        <v/>
      </c>
      <c r="AU38" s="82" t="str">
        <f t="shared" si="11"/>
        <v/>
      </c>
      <c r="AV38" s="30" t="str">
        <f t="shared" si="11"/>
        <v/>
      </c>
      <c r="AW38" s="233" t="str">
        <f t="shared" ca="1" si="12"/>
        <v/>
      </c>
      <c r="AX38" s="228" t="str">
        <f t="shared" ca="1" si="12"/>
        <v/>
      </c>
      <c r="AY38" s="234" t="str">
        <f t="shared" si="13"/>
        <v/>
      </c>
      <c r="AZ38" s="228" t="str">
        <f t="shared" si="13"/>
        <v/>
      </c>
      <c r="BA38" s="235"/>
      <c r="BB38" s="236" t="str">
        <f t="shared" ca="1" si="14"/>
        <v/>
      </c>
      <c r="BC38" s="237" t="str">
        <f t="shared" ca="1" si="27"/>
        <v/>
      </c>
      <c r="BD38" s="238" t="str">
        <f t="shared" ca="1" si="28"/>
        <v/>
      </c>
      <c r="BE38" s="239" t="str">
        <f t="shared" ca="1" si="15"/>
        <v/>
      </c>
      <c r="BG38" s="28" t="str">
        <f t="shared" ca="1" si="16"/>
        <v/>
      </c>
    </row>
    <row r="39" spans="1:59" s="228" customFormat="1" ht="14.25" customHeight="1" x14ac:dyDescent="0.25">
      <c r="A39" s="75" t="str">
        <f t="shared" ca="1" si="6"/>
        <v/>
      </c>
      <c r="B39" s="240"/>
      <c r="C39" s="240" t="s">
        <v>36</v>
      </c>
      <c r="D39" s="228" t="s">
        <v>36</v>
      </c>
      <c r="E39" s="228" t="s">
        <v>36</v>
      </c>
      <c r="F39" s="228" t="s">
        <v>108</v>
      </c>
      <c r="L39" s="241">
        <v>7331</v>
      </c>
      <c r="M39" s="192" t="str">
        <f t="shared" si="24"/>
        <v/>
      </c>
      <c r="N39" s="242"/>
      <c r="O39" s="242"/>
      <c r="Y39" s="229"/>
      <c r="Z39" s="230"/>
      <c r="AB39" s="231"/>
      <c r="AC39" s="232"/>
      <c r="AD39" s="230">
        <f t="shared" si="23"/>
        <v>-1</v>
      </c>
      <c r="AE39" s="228">
        <f t="shared" si="23"/>
        <v>-1</v>
      </c>
      <c r="AF39" s="228">
        <f t="shared" si="23"/>
        <v>-1</v>
      </c>
      <c r="AG39" s="230"/>
      <c r="AJ39" s="230"/>
      <c r="AM39" s="229">
        <f t="shared" si="8"/>
        <v>4</v>
      </c>
      <c r="AN39" s="228" t="str">
        <f>IF($AM40&gt;$AM39, IFERROR(MATCH($AM39, $AM40:$AM$156, 0)-1, ROW($AN$156)-ROW()), "")</f>
        <v/>
      </c>
      <c r="AO39" s="230" t="str">
        <f t="shared" ca="1" si="9"/>
        <v/>
      </c>
      <c r="AP39" s="228" t="str">
        <f t="shared" ca="1" si="9"/>
        <v/>
      </c>
      <c r="AQ39" s="233" t="str">
        <f t="shared" ca="1" si="10"/>
        <v/>
      </c>
      <c r="AR39" s="228" t="str">
        <f t="shared" ca="1" si="10"/>
        <v/>
      </c>
      <c r="AS39" s="80" t="str">
        <f t="shared" si="25"/>
        <v/>
      </c>
      <c r="AT39" s="30" t="str">
        <f t="shared" si="26"/>
        <v/>
      </c>
      <c r="AU39" s="82" t="str">
        <f t="shared" si="11"/>
        <v/>
      </c>
      <c r="AV39" s="30" t="str">
        <f t="shared" si="11"/>
        <v/>
      </c>
      <c r="AW39" s="233" t="str">
        <f t="shared" ca="1" si="12"/>
        <v/>
      </c>
      <c r="AX39" s="228" t="str">
        <f t="shared" ca="1" si="12"/>
        <v/>
      </c>
      <c r="AY39" s="234" t="str">
        <f t="shared" si="13"/>
        <v/>
      </c>
      <c r="AZ39" s="228" t="str">
        <f t="shared" si="13"/>
        <v/>
      </c>
      <c r="BA39" s="235"/>
      <c r="BB39" s="236" t="str">
        <f t="shared" ca="1" si="14"/>
        <v/>
      </c>
      <c r="BC39" s="237" t="str">
        <f t="shared" ca="1" si="27"/>
        <v/>
      </c>
      <c r="BD39" s="238" t="str">
        <f t="shared" ca="1" si="28"/>
        <v/>
      </c>
      <c r="BE39" s="239" t="str">
        <f t="shared" ca="1" si="15"/>
        <v/>
      </c>
      <c r="BG39" s="28" t="str">
        <f t="shared" ca="1" si="16"/>
        <v/>
      </c>
    </row>
    <row r="40" spans="1:59" s="228" customFormat="1" ht="14.25" customHeight="1" x14ac:dyDescent="0.25">
      <c r="A40" s="75" t="str">
        <f t="shared" ca="1" si="6"/>
        <v/>
      </c>
      <c r="B40" s="240"/>
      <c r="C40" s="240" t="s">
        <v>36</v>
      </c>
      <c r="D40" s="240" t="s">
        <v>36</v>
      </c>
      <c r="E40" s="240" t="s">
        <v>36</v>
      </c>
      <c r="F40" s="240" t="s">
        <v>109</v>
      </c>
      <c r="G40" s="240"/>
      <c r="H40" s="240"/>
      <c r="I40" s="240"/>
      <c r="J40" s="240"/>
      <c r="L40" s="241">
        <v>7332</v>
      </c>
      <c r="M40" s="192">
        <f t="shared" si="24"/>
        <v>0</v>
      </c>
      <c r="N40" s="242">
        <f>SUM(N41:N49)</f>
        <v>0</v>
      </c>
      <c r="O40" s="242">
        <f>SUM(O41:O49)</f>
        <v>0</v>
      </c>
      <c r="Y40" s="229"/>
      <c r="Z40" s="230"/>
      <c r="AB40" s="231"/>
      <c r="AC40" s="232"/>
      <c r="AD40" s="230">
        <f t="shared" si="23"/>
        <v>-1</v>
      </c>
      <c r="AE40" s="228">
        <f t="shared" si="23"/>
        <v>-1</v>
      </c>
      <c r="AF40" s="228">
        <f t="shared" si="23"/>
        <v>-1</v>
      </c>
      <c r="AG40" s="230"/>
      <c r="AJ40" s="230"/>
      <c r="AM40" s="229">
        <f t="shared" si="8"/>
        <v>4</v>
      </c>
      <c r="AN40" s="228">
        <f>IF($AM41&gt;$AM40, IFERROR(MATCH($AM40, $AM41:$AM$156, 0)-1, ROW($AN$156)-ROW()), "")</f>
        <v>9</v>
      </c>
      <c r="AO40" s="230" t="str">
        <f t="shared" ca="1" si="9"/>
        <v/>
      </c>
      <c r="AP40" s="228" t="str">
        <f t="shared" ca="1" si="9"/>
        <v/>
      </c>
      <c r="AQ40" s="233" t="str">
        <f t="shared" ca="1" si="10"/>
        <v/>
      </c>
      <c r="AR40" s="228" t="str">
        <f t="shared" ca="1" si="10"/>
        <v/>
      </c>
      <c r="AS40" s="80" t="str">
        <f t="shared" si="25"/>
        <v/>
      </c>
      <c r="AT40" s="30" t="str">
        <f t="shared" si="26"/>
        <v/>
      </c>
      <c r="AU40" s="82" t="str">
        <f t="shared" si="11"/>
        <v/>
      </c>
      <c r="AV40" s="30" t="str">
        <f t="shared" si="11"/>
        <v/>
      </c>
      <c r="AW40" s="233" t="str">
        <f t="shared" ca="1" si="12"/>
        <v/>
      </c>
      <c r="AX40" s="228" t="str">
        <f t="shared" ca="1" si="12"/>
        <v/>
      </c>
      <c r="AY40" s="234" t="str">
        <f t="shared" si="13"/>
        <v/>
      </c>
      <c r="AZ40" s="228" t="str">
        <f t="shared" si="13"/>
        <v/>
      </c>
      <c r="BA40" s="235"/>
      <c r="BB40" s="236" t="str">
        <f t="shared" ca="1" si="14"/>
        <v/>
      </c>
      <c r="BC40" s="237" t="str">
        <f t="shared" ca="1" si="27"/>
        <v/>
      </c>
      <c r="BD40" s="238" t="str">
        <f t="shared" ca="1" si="28"/>
        <v/>
      </c>
      <c r="BE40" s="239" t="str">
        <f t="shared" ca="1" si="15"/>
        <v/>
      </c>
      <c r="BG40" s="28" t="str">
        <f t="shared" ca="1" si="16"/>
        <v/>
      </c>
    </row>
    <row r="41" spans="1:59" s="228" customFormat="1" ht="14.25" customHeight="1" x14ac:dyDescent="0.25">
      <c r="A41" s="75" t="str">
        <f t="shared" ca="1" si="6"/>
        <v/>
      </c>
      <c r="B41" s="240"/>
      <c r="C41" s="240" t="s">
        <v>36</v>
      </c>
      <c r="D41" s="240" t="s">
        <v>36</v>
      </c>
      <c r="E41" s="240" t="s">
        <v>36</v>
      </c>
      <c r="F41" s="240" t="s">
        <v>36</v>
      </c>
      <c r="G41" s="240" t="s">
        <v>606</v>
      </c>
      <c r="H41" s="240"/>
      <c r="I41" s="240"/>
      <c r="J41" s="240"/>
      <c r="L41" s="241"/>
      <c r="M41" s="192" t="str">
        <f t="shared" si="24"/>
        <v/>
      </c>
      <c r="N41" s="242"/>
      <c r="O41" s="242"/>
      <c r="Y41" s="229"/>
      <c r="Z41" s="230"/>
      <c r="AB41" s="231"/>
      <c r="AC41" s="232"/>
      <c r="AD41" s="230">
        <f t="shared" si="23"/>
        <v>-1</v>
      </c>
      <c r="AE41" s="228">
        <f>IF(AE$3, IF(N41&lt;&gt;0, 0, 1), -1)</f>
        <v>-1</v>
      </c>
      <c r="AF41" s="228">
        <f t="shared" si="23"/>
        <v>-1</v>
      </c>
      <c r="AG41" s="230"/>
      <c r="AJ41" s="230"/>
      <c r="AM41" s="229">
        <f t="shared" si="8"/>
        <v>5</v>
      </c>
      <c r="AN41" s="228" t="str">
        <f>IF($AM42&gt;$AM41, IFERROR(MATCH($AM41, $AM42:$AM$156, 0)-1, ROW($AN$156)-ROW()), "")</f>
        <v/>
      </c>
      <c r="AO41" s="230" t="str">
        <f t="shared" ca="1" si="9"/>
        <v/>
      </c>
      <c r="AP41" s="228" t="str">
        <f t="shared" ca="1" si="9"/>
        <v/>
      </c>
      <c r="AQ41" s="233" t="str">
        <f t="shared" ca="1" si="10"/>
        <v/>
      </c>
      <c r="AR41" s="228" t="str">
        <f t="shared" ca="1" si="10"/>
        <v/>
      </c>
      <c r="AS41" s="80" t="str">
        <f t="shared" si="25"/>
        <v/>
      </c>
      <c r="AT41" s="30" t="str">
        <f t="shared" si="26"/>
        <v/>
      </c>
      <c r="AU41" s="82" t="str">
        <f t="shared" si="11"/>
        <v/>
      </c>
      <c r="AV41" s="30" t="str">
        <f t="shared" si="11"/>
        <v/>
      </c>
      <c r="AW41" s="233" t="str">
        <f t="shared" ca="1" si="12"/>
        <v/>
      </c>
      <c r="AX41" s="228" t="str">
        <f t="shared" ca="1" si="12"/>
        <v/>
      </c>
      <c r="AY41" s="234" t="str">
        <f t="shared" si="13"/>
        <v/>
      </c>
      <c r="AZ41" s="228" t="str">
        <f t="shared" si="13"/>
        <v/>
      </c>
      <c r="BA41" s="235"/>
      <c r="BB41" s="236" t="str">
        <f t="shared" ca="1" si="14"/>
        <v/>
      </c>
      <c r="BC41" s="237" t="str">
        <f t="shared" ca="1" si="27"/>
        <v/>
      </c>
      <c r="BD41" s="238" t="str">
        <f t="shared" ca="1" si="28"/>
        <v/>
      </c>
      <c r="BE41" s="239" t="str">
        <f t="shared" ca="1" si="15"/>
        <v/>
      </c>
      <c r="BG41" s="28" t="str">
        <f t="shared" ca="1" si="16"/>
        <v/>
      </c>
    </row>
    <row r="42" spans="1:59" s="228" customFormat="1" ht="14.25" customHeight="1" x14ac:dyDescent="0.25">
      <c r="A42" s="75" t="str">
        <f t="shared" ca="1" si="6"/>
        <v/>
      </c>
      <c r="B42" s="240"/>
      <c r="C42" s="240" t="s">
        <v>36</v>
      </c>
      <c r="D42" s="240" t="s">
        <v>36</v>
      </c>
      <c r="E42" s="240" t="s">
        <v>36</v>
      </c>
      <c r="F42" s="240" t="s">
        <v>36</v>
      </c>
      <c r="G42" s="240" t="s">
        <v>161</v>
      </c>
      <c r="H42" s="240"/>
      <c r="I42" s="240"/>
      <c r="J42" s="240"/>
      <c r="L42" s="241"/>
      <c r="M42" s="192" t="str">
        <f t="shared" si="24"/>
        <v/>
      </c>
      <c r="N42" s="242"/>
      <c r="O42" s="242"/>
      <c r="Y42" s="229"/>
      <c r="Z42" s="230"/>
      <c r="AB42" s="231"/>
      <c r="AC42" s="232"/>
      <c r="AD42" s="230">
        <f t="shared" si="23"/>
        <v>-1</v>
      </c>
      <c r="AE42" s="228">
        <f t="shared" si="23"/>
        <v>-1</v>
      </c>
      <c r="AF42" s="228">
        <f t="shared" si="23"/>
        <v>-1</v>
      </c>
      <c r="AG42" s="230"/>
      <c r="AJ42" s="230"/>
      <c r="AM42" s="229">
        <f t="shared" si="8"/>
        <v>5</v>
      </c>
      <c r="AN42" s="228" t="str">
        <f>IF($AM43&gt;$AM42, IFERROR(MATCH($AM42, $AM43:$AM$156, 0)-1, ROW($AN$156)-ROW()), "")</f>
        <v/>
      </c>
      <c r="AO42" s="230" t="str">
        <f t="shared" ca="1" si="9"/>
        <v/>
      </c>
      <c r="AP42" s="228" t="str">
        <f t="shared" ca="1" si="9"/>
        <v/>
      </c>
      <c r="AQ42" s="233" t="str">
        <f t="shared" ca="1" si="10"/>
        <v/>
      </c>
      <c r="AR42" s="228" t="str">
        <f t="shared" ca="1" si="10"/>
        <v/>
      </c>
      <c r="AS42" s="80" t="str">
        <f t="shared" si="25"/>
        <v/>
      </c>
      <c r="AT42" s="30" t="str">
        <f t="shared" si="26"/>
        <v/>
      </c>
      <c r="AU42" s="82" t="str">
        <f t="shared" si="11"/>
        <v/>
      </c>
      <c r="AV42" s="30" t="str">
        <f t="shared" si="11"/>
        <v/>
      </c>
      <c r="AW42" s="233" t="str">
        <f t="shared" ca="1" si="12"/>
        <v/>
      </c>
      <c r="AX42" s="228" t="str">
        <f t="shared" ca="1" si="12"/>
        <v/>
      </c>
      <c r="AY42" s="234" t="str">
        <f t="shared" si="13"/>
        <v/>
      </c>
      <c r="AZ42" s="228" t="str">
        <f t="shared" si="13"/>
        <v/>
      </c>
      <c r="BA42" s="235"/>
      <c r="BB42" s="236" t="str">
        <f t="shared" ca="1" si="14"/>
        <v/>
      </c>
      <c r="BC42" s="237" t="str">
        <f t="shared" ca="1" si="27"/>
        <v/>
      </c>
      <c r="BD42" s="238" t="str">
        <f t="shared" ca="1" si="28"/>
        <v/>
      </c>
      <c r="BE42" s="239" t="str">
        <f t="shared" ca="1" si="15"/>
        <v/>
      </c>
      <c r="BG42" s="28" t="str">
        <f t="shared" ca="1" si="16"/>
        <v/>
      </c>
    </row>
    <row r="43" spans="1:59" s="228" customFormat="1" ht="14.25" customHeight="1" x14ac:dyDescent="0.25">
      <c r="A43" s="75" t="str">
        <f t="shared" ca="1" si="6"/>
        <v/>
      </c>
      <c r="B43" s="240"/>
      <c r="C43" s="240"/>
      <c r="D43" s="240"/>
      <c r="E43" s="240"/>
      <c r="F43" s="240"/>
      <c r="G43" s="240" t="s">
        <v>162</v>
      </c>
      <c r="H43" s="240"/>
      <c r="I43" s="240"/>
      <c r="J43" s="240"/>
      <c r="L43" s="241"/>
      <c r="M43" s="192" t="str">
        <f t="shared" si="24"/>
        <v/>
      </c>
      <c r="N43" s="242"/>
      <c r="O43" s="242"/>
      <c r="Y43" s="229"/>
      <c r="Z43" s="230"/>
      <c r="AB43" s="231"/>
      <c r="AC43" s="232"/>
      <c r="AD43" s="230">
        <f t="shared" si="23"/>
        <v>-1</v>
      </c>
      <c r="AE43" s="228">
        <f t="shared" si="23"/>
        <v>-1</v>
      </c>
      <c r="AF43" s="228">
        <f t="shared" si="23"/>
        <v>-1</v>
      </c>
      <c r="AG43" s="230"/>
      <c r="AJ43" s="230"/>
      <c r="AM43" s="229">
        <f t="shared" si="8"/>
        <v>5</v>
      </c>
      <c r="AN43" s="228" t="str">
        <f>IF($AM44&gt;$AM43, IFERROR(MATCH($AM43, $AM44:$AM$156, 0)-1, ROW($AN$156)-ROW()), "")</f>
        <v/>
      </c>
      <c r="AO43" s="230" t="str">
        <f t="shared" ca="1" si="9"/>
        <v/>
      </c>
      <c r="AP43" s="228" t="str">
        <f t="shared" ca="1" si="9"/>
        <v/>
      </c>
      <c r="AQ43" s="233" t="str">
        <f t="shared" ca="1" si="10"/>
        <v/>
      </c>
      <c r="AR43" s="228" t="str">
        <f t="shared" ca="1" si="10"/>
        <v/>
      </c>
      <c r="AS43" s="80" t="str">
        <f t="shared" si="25"/>
        <v/>
      </c>
      <c r="AT43" s="30" t="str">
        <f t="shared" si="26"/>
        <v/>
      </c>
      <c r="AU43" s="82" t="str">
        <f t="shared" si="11"/>
        <v/>
      </c>
      <c r="AV43" s="30" t="str">
        <f t="shared" si="11"/>
        <v/>
      </c>
      <c r="AW43" s="233" t="str">
        <f t="shared" ca="1" si="12"/>
        <v/>
      </c>
      <c r="AX43" s="228" t="str">
        <f t="shared" ca="1" si="12"/>
        <v/>
      </c>
      <c r="AY43" s="234" t="str">
        <f t="shared" si="13"/>
        <v/>
      </c>
      <c r="AZ43" s="228" t="str">
        <f t="shared" si="13"/>
        <v/>
      </c>
      <c r="BA43" s="235"/>
      <c r="BB43" s="236" t="str">
        <f t="shared" ca="1" si="14"/>
        <v/>
      </c>
      <c r="BC43" s="237" t="str">
        <f t="shared" ca="1" si="27"/>
        <v/>
      </c>
      <c r="BD43" s="238" t="str">
        <f t="shared" ca="1" si="28"/>
        <v/>
      </c>
      <c r="BE43" s="239" t="str">
        <f t="shared" ca="1" si="15"/>
        <v/>
      </c>
      <c r="BG43" s="28" t="str">
        <f t="shared" ca="1" si="16"/>
        <v/>
      </c>
    </row>
    <row r="44" spans="1:59" s="228" customFormat="1" ht="14.25" customHeight="1" x14ac:dyDescent="0.25">
      <c r="A44" s="75" t="str">
        <f t="shared" ca="1" si="6"/>
        <v/>
      </c>
      <c r="B44" s="240"/>
      <c r="C44" s="240"/>
      <c r="D44" s="240"/>
      <c r="E44" s="240"/>
      <c r="F44" s="240"/>
      <c r="G44" s="240" t="s">
        <v>607</v>
      </c>
      <c r="H44" s="240"/>
      <c r="I44" s="240"/>
      <c r="J44" s="240"/>
      <c r="L44" s="241"/>
      <c r="M44" s="192" t="str">
        <f t="shared" si="24"/>
        <v/>
      </c>
      <c r="N44" s="242"/>
      <c r="O44" s="242"/>
      <c r="Y44" s="229"/>
      <c r="Z44" s="230"/>
      <c r="AB44" s="231"/>
      <c r="AC44" s="232"/>
      <c r="AD44" s="230">
        <f t="shared" si="23"/>
        <v>-1</v>
      </c>
      <c r="AE44" s="228">
        <f t="shared" si="23"/>
        <v>-1</v>
      </c>
      <c r="AF44" s="228">
        <f t="shared" si="23"/>
        <v>-1</v>
      </c>
      <c r="AG44" s="230"/>
      <c r="AJ44" s="230"/>
      <c r="AM44" s="229">
        <f t="shared" si="8"/>
        <v>5</v>
      </c>
      <c r="AN44" s="228" t="str">
        <f>IF($AM45&gt;$AM44, IFERROR(MATCH($AM44, $AM45:$AM$156, 0)-1, ROW($AN$156)-ROW()), "")</f>
        <v/>
      </c>
      <c r="AO44" s="230" t="str">
        <f t="shared" ca="1" si="9"/>
        <v/>
      </c>
      <c r="AP44" s="228" t="str">
        <f t="shared" ca="1" si="9"/>
        <v/>
      </c>
      <c r="AQ44" s="233" t="str">
        <f t="shared" ca="1" si="10"/>
        <v/>
      </c>
      <c r="AR44" s="228" t="str">
        <f t="shared" ca="1" si="10"/>
        <v/>
      </c>
      <c r="AS44" s="80" t="str">
        <f t="shared" si="25"/>
        <v/>
      </c>
      <c r="AT44" s="30" t="str">
        <f t="shared" si="26"/>
        <v/>
      </c>
      <c r="AU44" s="82" t="str">
        <f t="shared" si="11"/>
        <v/>
      </c>
      <c r="AV44" s="30" t="str">
        <f t="shared" si="11"/>
        <v/>
      </c>
      <c r="AW44" s="233" t="str">
        <f t="shared" ca="1" si="12"/>
        <v/>
      </c>
      <c r="AX44" s="228" t="str">
        <f t="shared" ca="1" si="12"/>
        <v/>
      </c>
      <c r="AY44" s="234" t="str">
        <f t="shared" si="13"/>
        <v/>
      </c>
      <c r="AZ44" s="228" t="str">
        <f t="shared" si="13"/>
        <v/>
      </c>
      <c r="BA44" s="235"/>
      <c r="BB44" s="236" t="str">
        <f t="shared" ca="1" si="14"/>
        <v/>
      </c>
      <c r="BC44" s="237" t="str">
        <f t="shared" ca="1" si="27"/>
        <v/>
      </c>
      <c r="BD44" s="238" t="str">
        <f t="shared" ca="1" si="28"/>
        <v/>
      </c>
      <c r="BE44" s="239" t="str">
        <f t="shared" ca="1" si="15"/>
        <v/>
      </c>
      <c r="BG44" s="28" t="str">
        <f t="shared" ca="1" si="16"/>
        <v/>
      </c>
    </row>
    <row r="45" spans="1:59" s="228" customFormat="1" ht="14.25" customHeight="1" x14ac:dyDescent="0.25">
      <c r="A45" s="75" t="str">
        <f t="shared" ca="1" si="6"/>
        <v/>
      </c>
      <c r="B45" s="240"/>
      <c r="C45" s="240"/>
      <c r="D45" s="240"/>
      <c r="E45" s="240"/>
      <c r="F45" s="240"/>
      <c r="G45" s="240" t="s">
        <v>163</v>
      </c>
      <c r="H45" s="240"/>
      <c r="I45" s="240"/>
      <c r="J45" s="240"/>
      <c r="L45" s="241"/>
      <c r="M45" s="192" t="str">
        <f t="shared" si="24"/>
        <v/>
      </c>
      <c r="N45" s="242"/>
      <c r="O45" s="242"/>
      <c r="Y45" s="229"/>
      <c r="Z45" s="230"/>
      <c r="AB45" s="231"/>
      <c r="AC45" s="232"/>
      <c r="AD45" s="230">
        <f t="shared" si="23"/>
        <v>-1</v>
      </c>
      <c r="AE45" s="228">
        <f t="shared" si="23"/>
        <v>-1</v>
      </c>
      <c r="AF45" s="228">
        <f t="shared" si="23"/>
        <v>-1</v>
      </c>
      <c r="AG45" s="230"/>
      <c r="AJ45" s="230"/>
      <c r="AM45" s="229">
        <f t="shared" si="8"/>
        <v>5</v>
      </c>
      <c r="AN45" s="228" t="str">
        <f>IF($AM46&gt;$AM45, IFERROR(MATCH($AM45, $AM46:$AM$156, 0)-1, ROW($AN$156)-ROW()), "")</f>
        <v/>
      </c>
      <c r="AO45" s="230" t="str">
        <f t="shared" ca="1" si="9"/>
        <v/>
      </c>
      <c r="AP45" s="228" t="str">
        <f t="shared" ca="1" si="9"/>
        <v/>
      </c>
      <c r="AQ45" s="233" t="str">
        <f t="shared" ca="1" si="10"/>
        <v/>
      </c>
      <c r="AR45" s="228" t="str">
        <f t="shared" ca="1" si="10"/>
        <v/>
      </c>
      <c r="AS45" s="80" t="str">
        <f t="shared" si="25"/>
        <v/>
      </c>
      <c r="AT45" s="30" t="str">
        <f t="shared" si="26"/>
        <v/>
      </c>
      <c r="AU45" s="82" t="str">
        <f t="shared" si="11"/>
        <v/>
      </c>
      <c r="AV45" s="30" t="str">
        <f t="shared" si="11"/>
        <v/>
      </c>
      <c r="AW45" s="233" t="str">
        <f t="shared" ca="1" si="12"/>
        <v/>
      </c>
      <c r="AX45" s="228" t="str">
        <f t="shared" ca="1" si="12"/>
        <v/>
      </c>
      <c r="AY45" s="234" t="str">
        <f t="shared" si="13"/>
        <v/>
      </c>
      <c r="AZ45" s="228" t="str">
        <f t="shared" si="13"/>
        <v/>
      </c>
      <c r="BA45" s="235"/>
      <c r="BB45" s="236" t="str">
        <f t="shared" ca="1" si="14"/>
        <v/>
      </c>
      <c r="BC45" s="237" t="str">
        <f t="shared" ca="1" si="27"/>
        <v/>
      </c>
      <c r="BD45" s="238" t="str">
        <f t="shared" ca="1" si="28"/>
        <v/>
      </c>
      <c r="BE45" s="239" t="str">
        <f t="shared" ca="1" si="15"/>
        <v/>
      </c>
      <c r="BG45" s="28" t="str">
        <f t="shared" ca="1" si="16"/>
        <v/>
      </c>
    </row>
    <row r="46" spans="1:59" s="228" customFormat="1" ht="14.25" customHeight="1" x14ac:dyDescent="0.25">
      <c r="A46" s="75" t="str">
        <f t="shared" ca="1" si="6"/>
        <v/>
      </c>
      <c r="B46" s="240"/>
      <c r="C46" s="240"/>
      <c r="D46" s="240"/>
      <c r="E46" s="240"/>
      <c r="F46" s="240"/>
      <c r="G46" s="240" t="s">
        <v>164</v>
      </c>
      <c r="H46" s="240"/>
      <c r="I46" s="240"/>
      <c r="J46" s="240"/>
      <c r="L46" s="241"/>
      <c r="M46" s="192" t="str">
        <f t="shared" si="24"/>
        <v/>
      </c>
      <c r="N46" s="242"/>
      <c r="O46" s="242"/>
      <c r="Y46" s="229"/>
      <c r="Z46" s="230"/>
      <c r="AB46" s="231"/>
      <c r="AC46" s="232"/>
      <c r="AD46" s="230">
        <f t="shared" si="23"/>
        <v>-1</v>
      </c>
      <c r="AE46" s="228">
        <f t="shared" si="23"/>
        <v>-1</v>
      </c>
      <c r="AF46" s="228">
        <f t="shared" si="23"/>
        <v>-1</v>
      </c>
      <c r="AG46" s="230"/>
      <c r="AJ46" s="230"/>
      <c r="AM46" s="229">
        <f t="shared" si="8"/>
        <v>5</v>
      </c>
      <c r="AN46" s="228" t="str">
        <f>IF($AM47&gt;$AM46, IFERROR(MATCH($AM46, $AM47:$AM$156, 0)-1, ROW($AN$156)-ROW()), "")</f>
        <v/>
      </c>
      <c r="AO46" s="230" t="str">
        <f t="shared" ca="1" si="9"/>
        <v/>
      </c>
      <c r="AP46" s="228" t="str">
        <f t="shared" ca="1" si="9"/>
        <v/>
      </c>
      <c r="AQ46" s="233" t="str">
        <f t="shared" ca="1" si="10"/>
        <v/>
      </c>
      <c r="AR46" s="228" t="str">
        <f t="shared" ca="1" si="10"/>
        <v/>
      </c>
      <c r="AS46" s="80" t="str">
        <f t="shared" si="25"/>
        <v/>
      </c>
      <c r="AT46" s="30" t="str">
        <f t="shared" si="26"/>
        <v/>
      </c>
      <c r="AU46" s="82" t="str">
        <f t="shared" si="11"/>
        <v/>
      </c>
      <c r="AV46" s="30" t="str">
        <f t="shared" si="11"/>
        <v/>
      </c>
      <c r="AW46" s="233" t="str">
        <f t="shared" ca="1" si="12"/>
        <v/>
      </c>
      <c r="AX46" s="228" t="str">
        <f t="shared" ca="1" si="12"/>
        <v/>
      </c>
      <c r="AY46" s="234" t="str">
        <f t="shared" si="13"/>
        <v/>
      </c>
      <c r="AZ46" s="228" t="str">
        <f t="shared" si="13"/>
        <v/>
      </c>
      <c r="BA46" s="235"/>
      <c r="BB46" s="236" t="str">
        <f t="shared" ca="1" si="14"/>
        <v/>
      </c>
      <c r="BC46" s="237" t="str">
        <f t="shared" ca="1" si="27"/>
        <v/>
      </c>
      <c r="BD46" s="238" t="str">
        <f t="shared" ca="1" si="28"/>
        <v/>
      </c>
      <c r="BE46" s="239" t="str">
        <f t="shared" ca="1" si="15"/>
        <v/>
      </c>
      <c r="BG46" s="28" t="str">
        <f t="shared" ca="1" si="16"/>
        <v/>
      </c>
    </row>
    <row r="47" spans="1:59" s="228" customFormat="1" ht="14.25" customHeight="1" x14ac:dyDescent="0.25">
      <c r="A47" s="75" t="str">
        <f t="shared" ca="1" si="6"/>
        <v/>
      </c>
      <c r="B47" s="240"/>
      <c r="C47" s="240"/>
      <c r="D47" s="240"/>
      <c r="E47" s="240"/>
      <c r="F47" s="240"/>
      <c r="G47" s="240" t="s">
        <v>165</v>
      </c>
      <c r="H47" s="240"/>
      <c r="I47" s="240"/>
      <c r="J47" s="240"/>
      <c r="L47" s="241"/>
      <c r="M47" s="192" t="str">
        <f t="shared" si="24"/>
        <v/>
      </c>
      <c r="N47" s="242"/>
      <c r="O47" s="242"/>
      <c r="Y47" s="229"/>
      <c r="Z47" s="230"/>
      <c r="AB47" s="231"/>
      <c r="AC47" s="232"/>
      <c r="AD47" s="230">
        <f t="shared" si="23"/>
        <v>-1</v>
      </c>
      <c r="AE47" s="228">
        <f t="shared" si="23"/>
        <v>-1</v>
      </c>
      <c r="AF47" s="228">
        <f t="shared" si="23"/>
        <v>-1</v>
      </c>
      <c r="AG47" s="230"/>
      <c r="AJ47" s="230"/>
      <c r="AM47" s="229">
        <f t="shared" si="8"/>
        <v>5</v>
      </c>
      <c r="AN47" s="228" t="str">
        <f>IF($AM48&gt;$AM47, IFERROR(MATCH($AM47, $AM48:$AM$156, 0)-1, ROW($AN$156)-ROW()), "")</f>
        <v/>
      </c>
      <c r="AO47" s="230" t="str">
        <f t="shared" ca="1" si="9"/>
        <v/>
      </c>
      <c r="AP47" s="228" t="str">
        <f t="shared" ca="1" si="9"/>
        <v/>
      </c>
      <c r="AQ47" s="233" t="str">
        <f t="shared" ca="1" si="10"/>
        <v/>
      </c>
      <c r="AR47" s="228" t="str">
        <f t="shared" ca="1" si="10"/>
        <v/>
      </c>
      <c r="AS47" s="80" t="str">
        <f t="shared" si="25"/>
        <v/>
      </c>
      <c r="AT47" s="30" t="str">
        <f t="shared" si="26"/>
        <v/>
      </c>
      <c r="AU47" s="82" t="str">
        <f t="shared" si="11"/>
        <v/>
      </c>
      <c r="AV47" s="30" t="str">
        <f t="shared" si="11"/>
        <v/>
      </c>
      <c r="AW47" s="233" t="str">
        <f t="shared" ca="1" si="12"/>
        <v/>
      </c>
      <c r="AX47" s="228" t="str">
        <f t="shared" ca="1" si="12"/>
        <v/>
      </c>
      <c r="AY47" s="234" t="str">
        <f t="shared" si="13"/>
        <v/>
      </c>
      <c r="AZ47" s="228" t="str">
        <f t="shared" si="13"/>
        <v/>
      </c>
      <c r="BA47" s="235"/>
      <c r="BB47" s="236" t="str">
        <f t="shared" ca="1" si="14"/>
        <v/>
      </c>
      <c r="BC47" s="237" t="str">
        <f t="shared" ca="1" si="27"/>
        <v/>
      </c>
      <c r="BD47" s="238" t="str">
        <f t="shared" ca="1" si="28"/>
        <v/>
      </c>
      <c r="BE47" s="239" t="str">
        <f t="shared" ca="1" si="15"/>
        <v/>
      </c>
      <c r="BG47" s="28" t="str">
        <f t="shared" ca="1" si="16"/>
        <v/>
      </c>
    </row>
    <row r="48" spans="1:59" s="228" customFormat="1" ht="14.25" customHeight="1" x14ac:dyDescent="0.25">
      <c r="A48" s="75" t="str">
        <f t="shared" ca="1" si="6"/>
        <v/>
      </c>
      <c r="B48" s="240"/>
      <c r="C48" s="240"/>
      <c r="D48" s="240"/>
      <c r="E48" s="240"/>
      <c r="F48" s="240"/>
      <c r="G48" s="240" t="s">
        <v>166</v>
      </c>
      <c r="H48" s="240"/>
      <c r="I48" s="240"/>
      <c r="J48" s="240"/>
      <c r="L48" s="241"/>
      <c r="M48" s="192" t="str">
        <f t="shared" si="24"/>
        <v/>
      </c>
      <c r="N48" s="242"/>
      <c r="O48" s="242"/>
      <c r="Y48" s="229"/>
      <c r="Z48" s="230"/>
      <c r="AB48" s="231"/>
      <c r="AC48" s="232"/>
      <c r="AD48" s="230">
        <f t="shared" si="23"/>
        <v>-1</v>
      </c>
      <c r="AE48" s="228">
        <f t="shared" si="23"/>
        <v>-1</v>
      </c>
      <c r="AF48" s="228">
        <f t="shared" si="23"/>
        <v>-1</v>
      </c>
      <c r="AG48" s="230"/>
      <c r="AJ48" s="230"/>
      <c r="AM48" s="229">
        <f t="shared" si="8"/>
        <v>5</v>
      </c>
      <c r="AN48" s="228" t="str">
        <f>IF($AM49&gt;$AM48, IFERROR(MATCH($AM48, $AM49:$AM$156, 0)-1, ROW($AN$156)-ROW()), "")</f>
        <v/>
      </c>
      <c r="AO48" s="230" t="str">
        <f t="shared" ca="1" si="9"/>
        <v/>
      </c>
      <c r="AP48" s="228" t="str">
        <f t="shared" ca="1" si="9"/>
        <v/>
      </c>
      <c r="AQ48" s="233" t="str">
        <f t="shared" ca="1" si="10"/>
        <v/>
      </c>
      <c r="AR48" s="228" t="str">
        <f t="shared" ca="1" si="10"/>
        <v/>
      </c>
      <c r="AS48" s="80" t="str">
        <f t="shared" si="25"/>
        <v/>
      </c>
      <c r="AT48" s="30" t="str">
        <f t="shared" si="26"/>
        <v/>
      </c>
      <c r="AU48" s="82" t="str">
        <f t="shared" si="11"/>
        <v/>
      </c>
      <c r="AV48" s="30" t="str">
        <f t="shared" si="11"/>
        <v/>
      </c>
      <c r="AW48" s="233" t="str">
        <f t="shared" ca="1" si="12"/>
        <v/>
      </c>
      <c r="AX48" s="228" t="str">
        <f t="shared" ca="1" si="12"/>
        <v/>
      </c>
      <c r="AY48" s="234" t="str">
        <f t="shared" si="13"/>
        <v/>
      </c>
      <c r="AZ48" s="228" t="str">
        <f t="shared" si="13"/>
        <v/>
      </c>
      <c r="BA48" s="235"/>
      <c r="BB48" s="236" t="str">
        <f t="shared" ca="1" si="14"/>
        <v/>
      </c>
      <c r="BC48" s="237" t="str">
        <f t="shared" ca="1" si="27"/>
        <v/>
      </c>
      <c r="BD48" s="238" t="str">
        <f t="shared" ca="1" si="28"/>
        <v/>
      </c>
      <c r="BE48" s="239" t="str">
        <f t="shared" ca="1" si="15"/>
        <v/>
      </c>
      <c r="BG48" s="28" t="str">
        <f t="shared" ca="1" si="16"/>
        <v/>
      </c>
    </row>
    <row r="49" spans="1:59" s="228" customFormat="1" ht="14.25" customHeight="1" x14ac:dyDescent="0.25">
      <c r="A49" s="75" t="str">
        <f t="shared" ca="1" si="6"/>
        <v/>
      </c>
      <c r="B49" s="240"/>
      <c r="C49" s="240"/>
      <c r="D49" s="240"/>
      <c r="E49" s="240"/>
      <c r="F49" s="240"/>
      <c r="G49" s="240" t="s">
        <v>167</v>
      </c>
      <c r="H49" s="240"/>
      <c r="I49" s="240"/>
      <c r="J49" s="240"/>
      <c r="L49" s="241"/>
      <c r="M49" s="192" t="str">
        <f t="shared" si="24"/>
        <v/>
      </c>
      <c r="N49" s="242"/>
      <c r="O49" s="242"/>
      <c r="Y49" s="229"/>
      <c r="Z49" s="230"/>
      <c r="AB49" s="231"/>
      <c r="AC49" s="232"/>
      <c r="AD49" s="230">
        <f t="shared" si="23"/>
        <v>-1</v>
      </c>
      <c r="AE49" s="228">
        <f t="shared" si="23"/>
        <v>-1</v>
      </c>
      <c r="AF49" s="228">
        <f t="shared" si="23"/>
        <v>-1</v>
      </c>
      <c r="AG49" s="230"/>
      <c r="AJ49" s="230"/>
      <c r="AM49" s="229">
        <f t="shared" si="8"/>
        <v>5</v>
      </c>
      <c r="AN49" s="228" t="str">
        <f>IF($AM50&gt;$AM49, IFERROR(MATCH($AM49, $AM50:$AM$156, 0)-1, ROW($AN$156)-ROW()), "")</f>
        <v/>
      </c>
      <c r="AO49" s="230" t="str">
        <f t="shared" ca="1" si="9"/>
        <v/>
      </c>
      <c r="AP49" s="228" t="str">
        <f t="shared" ca="1" si="9"/>
        <v/>
      </c>
      <c r="AQ49" s="233" t="str">
        <f t="shared" ca="1" si="10"/>
        <v/>
      </c>
      <c r="AR49" s="228" t="str">
        <f t="shared" ca="1" si="10"/>
        <v/>
      </c>
      <c r="AS49" s="80" t="str">
        <f t="shared" si="25"/>
        <v/>
      </c>
      <c r="AT49" s="30" t="str">
        <f t="shared" si="26"/>
        <v/>
      </c>
      <c r="AU49" s="82" t="str">
        <f t="shared" si="11"/>
        <v/>
      </c>
      <c r="AV49" s="30" t="str">
        <f t="shared" si="11"/>
        <v/>
      </c>
      <c r="AW49" s="233" t="str">
        <f t="shared" ca="1" si="12"/>
        <v/>
      </c>
      <c r="AX49" s="228" t="str">
        <f t="shared" ca="1" si="12"/>
        <v/>
      </c>
      <c r="AY49" s="234" t="str">
        <f t="shared" si="13"/>
        <v/>
      </c>
      <c r="AZ49" s="228" t="str">
        <f t="shared" si="13"/>
        <v/>
      </c>
      <c r="BA49" s="235"/>
      <c r="BB49" s="236" t="str">
        <f t="shared" ca="1" si="14"/>
        <v/>
      </c>
      <c r="BC49" s="237" t="str">
        <f t="shared" ca="1" si="27"/>
        <v/>
      </c>
      <c r="BD49" s="238" t="str">
        <f t="shared" ca="1" si="28"/>
        <v/>
      </c>
      <c r="BE49" s="239" t="str">
        <f t="shared" ca="1" si="15"/>
        <v/>
      </c>
      <c r="BG49" s="28" t="str">
        <f t="shared" ca="1" si="16"/>
        <v/>
      </c>
    </row>
    <row r="50" spans="1:59" s="228" customFormat="1" ht="14.25" customHeight="1" x14ac:dyDescent="0.25">
      <c r="A50" s="75" t="str">
        <f t="shared" ca="1" si="6"/>
        <v/>
      </c>
      <c r="B50" s="240"/>
      <c r="C50" s="240" t="s">
        <v>36</v>
      </c>
      <c r="D50" s="240" t="s">
        <v>36</v>
      </c>
      <c r="E50" s="240" t="s">
        <v>36</v>
      </c>
      <c r="F50" s="240" t="s">
        <v>298</v>
      </c>
      <c r="G50" s="240"/>
      <c r="H50" s="240"/>
      <c r="I50" s="240"/>
      <c r="J50" s="240"/>
      <c r="L50" s="241">
        <v>7333</v>
      </c>
      <c r="M50" s="192">
        <f t="shared" si="24"/>
        <v>0</v>
      </c>
      <c r="N50" s="242">
        <f>SUM(N51:N56)</f>
        <v>0</v>
      </c>
      <c r="O50" s="242">
        <f t="shared" ref="O50" si="29">SUM(O51:O56)</f>
        <v>0</v>
      </c>
      <c r="Y50" s="229"/>
      <c r="Z50" s="230"/>
      <c r="AB50" s="231"/>
      <c r="AC50" s="232"/>
      <c r="AD50" s="230">
        <f t="shared" si="23"/>
        <v>-1</v>
      </c>
      <c r="AE50" s="228">
        <f t="shared" si="23"/>
        <v>-1</v>
      </c>
      <c r="AF50" s="228">
        <f t="shared" si="23"/>
        <v>-1</v>
      </c>
      <c r="AG50" s="230"/>
      <c r="AJ50" s="230"/>
      <c r="AM50" s="229">
        <f t="shared" si="8"/>
        <v>4</v>
      </c>
      <c r="AN50" s="228">
        <f>IF($AM51&gt;$AM50, IFERROR(MATCH($AM50, $AM51:$AM$156, 0)-1, ROW($AN$156)-ROW()), "")</f>
        <v>6</v>
      </c>
      <c r="AO50" s="230" t="str">
        <f t="shared" ca="1" si="9"/>
        <v/>
      </c>
      <c r="AP50" s="228" t="str">
        <f t="shared" ca="1" si="9"/>
        <v/>
      </c>
      <c r="AQ50" s="233" t="str">
        <f t="shared" ca="1" si="10"/>
        <v/>
      </c>
      <c r="AR50" s="228" t="str">
        <f t="shared" ca="1" si="10"/>
        <v/>
      </c>
      <c r="AS50" s="80" t="str">
        <f t="shared" si="25"/>
        <v/>
      </c>
      <c r="AT50" s="30" t="str">
        <f t="shared" si="26"/>
        <v/>
      </c>
      <c r="AU50" s="82" t="str">
        <f t="shared" si="11"/>
        <v/>
      </c>
      <c r="AV50" s="30" t="str">
        <f t="shared" si="11"/>
        <v/>
      </c>
      <c r="AW50" s="233" t="str">
        <f t="shared" ca="1" si="12"/>
        <v/>
      </c>
      <c r="AX50" s="228" t="str">
        <f t="shared" ca="1" si="12"/>
        <v/>
      </c>
      <c r="AY50" s="234" t="str">
        <f t="shared" si="13"/>
        <v/>
      </c>
      <c r="AZ50" s="228" t="str">
        <f t="shared" si="13"/>
        <v/>
      </c>
      <c r="BA50" s="235"/>
      <c r="BB50" s="236" t="str">
        <f t="shared" ca="1" si="14"/>
        <v/>
      </c>
      <c r="BC50" s="237" t="str">
        <f t="shared" ca="1" si="27"/>
        <v/>
      </c>
      <c r="BD50" s="238" t="str">
        <f t="shared" ca="1" si="28"/>
        <v/>
      </c>
      <c r="BE50" s="239" t="str">
        <f t="shared" ca="1" si="15"/>
        <v/>
      </c>
      <c r="BG50" s="28" t="str">
        <f t="shared" ca="1" si="16"/>
        <v/>
      </c>
    </row>
    <row r="51" spans="1:59" s="228" customFormat="1" ht="14.25" customHeight="1" x14ac:dyDescent="0.25">
      <c r="A51" s="75" t="str">
        <f t="shared" ca="1" si="6"/>
        <v/>
      </c>
      <c r="B51" s="240"/>
      <c r="C51" s="240" t="s">
        <v>36</v>
      </c>
      <c r="D51" s="240" t="s">
        <v>36</v>
      </c>
      <c r="E51" s="240" t="s">
        <v>36</v>
      </c>
      <c r="F51" s="240" t="s">
        <v>36</v>
      </c>
      <c r="G51" s="240" t="s">
        <v>110</v>
      </c>
      <c r="H51" s="240"/>
      <c r="I51" s="240"/>
      <c r="J51" s="240"/>
      <c r="L51" s="241">
        <v>73330</v>
      </c>
      <c r="M51" s="192" t="str">
        <f t="shared" si="24"/>
        <v/>
      </c>
      <c r="N51" s="242"/>
      <c r="O51" s="242"/>
      <c r="Y51" s="229"/>
      <c r="Z51" s="230"/>
      <c r="AB51" s="231"/>
      <c r="AC51" s="232"/>
      <c r="AD51" s="230">
        <f t="shared" si="23"/>
        <v>-1</v>
      </c>
      <c r="AE51" s="228">
        <f t="shared" si="23"/>
        <v>-1</v>
      </c>
      <c r="AF51" s="228">
        <f t="shared" si="23"/>
        <v>-1</v>
      </c>
      <c r="AG51" s="230"/>
      <c r="AJ51" s="230"/>
      <c r="AM51" s="229">
        <f t="shared" si="8"/>
        <v>5</v>
      </c>
      <c r="AN51" s="228" t="str">
        <f>IF($AM52&gt;$AM51, IFERROR(MATCH($AM51, $AM52:$AM$156, 0)-1, ROW($AN$156)-ROW()), "")</f>
        <v/>
      </c>
      <c r="AO51" s="230" t="str">
        <f t="shared" ca="1" si="9"/>
        <v/>
      </c>
      <c r="AP51" s="228" t="str">
        <f t="shared" ca="1" si="9"/>
        <v/>
      </c>
      <c r="AQ51" s="233" t="str">
        <f t="shared" ca="1" si="10"/>
        <v/>
      </c>
      <c r="AR51" s="228" t="str">
        <f t="shared" ca="1" si="10"/>
        <v/>
      </c>
      <c r="AS51" s="80" t="str">
        <f t="shared" si="25"/>
        <v/>
      </c>
      <c r="AT51" s="30" t="str">
        <f t="shared" si="26"/>
        <v/>
      </c>
      <c r="AU51" s="82" t="str">
        <f t="shared" si="11"/>
        <v/>
      </c>
      <c r="AV51" s="30" t="str">
        <f t="shared" si="11"/>
        <v/>
      </c>
      <c r="AW51" s="233" t="str">
        <f t="shared" ca="1" si="12"/>
        <v/>
      </c>
      <c r="AX51" s="228" t="str">
        <f t="shared" ca="1" si="12"/>
        <v/>
      </c>
      <c r="AY51" s="234" t="str">
        <f t="shared" si="13"/>
        <v/>
      </c>
      <c r="AZ51" s="228" t="str">
        <f t="shared" si="13"/>
        <v/>
      </c>
      <c r="BA51" s="235"/>
      <c r="BB51" s="236" t="str">
        <f t="shared" ca="1" si="14"/>
        <v/>
      </c>
      <c r="BC51" s="237" t="str">
        <f t="shared" ca="1" si="27"/>
        <v/>
      </c>
      <c r="BD51" s="238" t="str">
        <f t="shared" ca="1" si="28"/>
        <v/>
      </c>
      <c r="BE51" s="239" t="str">
        <f t="shared" ca="1" si="15"/>
        <v/>
      </c>
      <c r="BG51" s="28" t="str">
        <f t="shared" ca="1" si="16"/>
        <v/>
      </c>
    </row>
    <row r="52" spans="1:59" s="228" customFormat="1" ht="14.25" customHeight="1" x14ac:dyDescent="0.25">
      <c r="A52" s="75" t="str">
        <f t="shared" ca="1" si="6"/>
        <v/>
      </c>
      <c r="B52" s="240"/>
      <c r="C52" s="240" t="s">
        <v>36</v>
      </c>
      <c r="D52" s="240" t="s">
        <v>36</v>
      </c>
      <c r="E52" s="240" t="s">
        <v>36</v>
      </c>
      <c r="F52" s="240" t="s">
        <v>36</v>
      </c>
      <c r="G52" s="240" t="s">
        <v>111</v>
      </c>
      <c r="H52" s="240"/>
      <c r="I52" s="240"/>
      <c r="J52" s="240"/>
      <c r="L52" s="241">
        <v>73331</v>
      </c>
      <c r="M52" s="192" t="str">
        <f t="shared" si="24"/>
        <v/>
      </c>
      <c r="N52" s="242"/>
      <c r="O52" s="242"/>
      <c r="Y52" s="229"/>
      <c r="Z52" s="230"/>
      <c r="AB52" s="231"/>
      <c r="AC52" s="232"/>
      <c r="AD52" s="230">
        <f t="shared" si="23"/>
        <v>-1</v>
      </c>
      <c r="AE52" s="228">
        <f t="shared" si="23"/>
        <v>-1</v>
      </c>
      <c r="AF52" s="228">
        <f t="shared" si="23"/>
        <v>-1</v>
      </c>
      <c r="AG52" s="230"/>
      <c r="AJ52" s="230"/>
      <c r="AM52" s="229">
        <f t="shared" si="8"/>
        <v>5</v>
      </c>
      <c r="AN52" s="228" t="str">
        <f>IF($AM53&gt;$AM52, IFERROR(MATCH($AM52, $AM53:$AM$156, 0)-1, ROW($AN$156)-ROW()), "")</f>
        <v/>
      </c>
      <c r="AO52" s="230" t="str">
        <f t="shared" ca="1" si="9"/>
        <v/>
      </c>
      <c r="AP52" s="228" t="str">
        <f t="shared" ca="1" si="9"/>
        <v/>
      </c>
      <c r="AQ52" s="233" t="str">
        <f t="shared" ca="1" si="10"/>
        <v/>
      </c>
      <c r="AR52" s="228" t="str">
        <f t="shared" ca="1" si="10"/>
        <v/>
      </c>
      <c r="AS52" s="80" t="str">
        <f t="shared" si="25"/>
        <v/>
      </c>
      <c r="AT52" s="30" t="str">
        <f t="shared" si="26"/>
        <v/>
      </c>
      <c r="AU52" s="82" t="str">
        <f t="shared" si="11"/>
        <v/>
      </c>
      <c r="AV52" s="30" t="str">
        <f t="shared" si="11"/>
        <v/>
      </c>
      <c r="AW52" s="233" t="str">
        <f t="shared" ca="1" si="12"/>
        <v/>
      </c>
      <c r="AX52" s="228" t="str">
        <f t="shared" ca="1" si="12"/>
        <v/>
      </c>
      <c r="AY52" s="234" t="str">
        <f t="shared" si="13"/>
        <v/>
      </c>
      <c r="AZ52" s="228" t="str">
        <f t="shared" si="13"/>
        <v/>
      </c>
      <c r="BA52" s="235"/>
      <c r="BB52" s="236" t="str">
        <f t="shared" ca="1" si="14"/>
        <v/>
      </c>
      <c r="BC52" s="237" t="str">
        <f t="shared" ca="1" si="27"/>
        <v/>
      </c>
      <c r="BD52" s="238" t="str">
        <f t="shared" ca="1" si="28"/>
        <v/>
      </c>
      <c r="BE52" s="239" t="str">
        <f t="shared" ca="1" si="15"/>
        <v/>
      </c>
      <c r="BG52" s="28" t="str">
        <f t="shared" ca="1" si="16"/>
        <v/>
      </c>
    </row>
    <row r="53" spans="1:59" s="228" customFormat="1" ht="14.25" customHeight="1" x14ac:dyDescent="0.25">
      <c r="A53" s="75" t="str">
        <f t="shared" ca="1" si="6"/>
        <v/>
      </c>
      <c r="B53" s="240"/>
      <c r="C53" s="240" t="s">
        <v>36</v>
      </c>
      <c r="D53" s="240" t="s">
        <v>36</v>
      </c>
      <c r="E53" s="240" t="s">
        <v>36</v>
      </c>
      <c r="F53" s="240" t="s">
        <v>36</v>
      </c>
      <c r="G53" s="240" t="s">
        <v>112</v>
      </c>
      <c r="H53" s="240"/>
      <c r="I53" s="240"/>
      <c r="J53" s="240"/>
      <c r="L53" s="241">
        <v>73332</v>
      </c>
      <c r="M53" s="192" t="str">
        <f t="shared" si="24"/>
        <v/>
      </c>
      <c r="N53" s="242"/>
      <c r="O53" s="242"/>
      <c r="Y53" s="229"/>
      <c r="Z53" s="230"/>
      <c r="AB53" s="231"/>
      <c r="AC53" s="232"/>
      <c r="AD53" s="230">
        <f t="shared" si="23"/>
        <v>-1</v>
      </c>
      <c r="AE53" s="228">
        <f t="shared" si="23"/>
        <v>-1</v>
      </c>
      <c r="AF53" s="228">
        <f t="shared" si="23"/>
        <v>-1</v>
      </c>
      <c r="AG53" s="230"/>
      <c r="AJ53" s="230"/>
      <c r="AM53" s="229">
        <f t="shared" si="8"/>
        <v>5</v>
      </c>
      <c r="AN53" s="228" t="str">
        <f>IF($AM54&gt;$AM53, IFERROR(MATCH($AM53, $AM54:$AM$156, 0)-1, ROW($AN$156)-ROW()), "")</f>
        <v/>
      </c>
      <c r="AO53" s="230" t="str">
        <f t="shared" ca="1" si="9"/>
        <v/>
      </c>
      <c r="AP53" s="228" t="str">
        <f t="shared" ca="1" si="9"/>
        <v/>
      </c>
      <c r="AQ53" s="233" t="str">
        <f t="shared" ca="1" si="10"/>
        <v/>
      </c>
      <c r="AR53" s="228" t="str">
        <f t="shared" ca="1" si="10"/>
        <v/>
      </c>
      <c r="AS53" s="80" t="str">
        <f t="shared" si="25"/>
        <v/>
      </c>
      <c r="AT53" s="30" t="str">
        <f t="shared" si="26"/>
        <v/>
      </c>
      <c r="AU53" s="82" t="str">
        <f t="shared" si="11"/>
        <v/>
      </c>
      <c r="AV53" s="30" t="str">
        <f t="shared" si="11"/>
        <v/>
      </c>
      <c r="AW53" s="233" t="str">
        <f t="shared" ca="1" si="12"/>
        <v/>
      </c>
      <c r="AX53" s="228" t="str">
        <f t="shared" ca="1" si="12"/>
        <v/>
      </c>
      <c r="AY53" s="234" t="str">
        <f t="shared" si="13"/>
        <v/>
      </c>
      <c r="AZ53" s="228" t="str">
        <f t="shared" si="13"/>
        <v/>
      </c>
      <c r="BA53" s="235"/>
      <c r="BB53" s="236" t="str">
        <f t="shared" ca="1" si="14"/>
        <v/>
      </c>
      <c r="BC53" s="237" t="str">
        <f t="shared" ca="1" si="27"/>
        <v/>
      </c>
      <c r="BD53" s="238" t="str">
        <f t="shared" ca="1" si="28"/>
        <v/>
      </c>
      <c r="BE53" s="239" t="str">
        <f t="shared" ca="1" si="15"/>
        <v/>
      </c>
      <c r="BG53" s="28" t="str">
        <f t="shared" ca="1" si="16"/>
        <v/>
      </c>
    </row>
    <row r="54" spans="1:59" s="228" customFormat="1" ht="14.25" customHeight="1" x14ac:dyDescent="0.25">
      <c r="A54" s="75" t="str">
        <f t="shared" ca="1" si="6"/>
        <v/>
      </c>
      <c r="B54" s="240"/>
      <c r="C54" s="240" t="s">
        <v>36</v>
      </c>
      <c r="D54" s="240" t="s">
        <v>36</v>
      </c>
      <c r="E54" s="240" t="s">
        <v>36</v>
      </c>
      <c r="F54" s="240" t="s">
        <v>36</v>
      </c>
      <c r="G54" s="240" t="s">
        <v>178</v>
      </c>
      <c r="H54" s="240"/>
      <c r="I54" s="240"/>
      <c r="J54" s="240"/>
      <c r="L54" s="241">
        <v>73333</v>
      </c>
      <c r="M54" s="192" t="str">
        <f t="shared" si="24"/>
        <v/>
      </c>
      <c r="N54" s="242"/>
      <c r="O54" s="242"/>
      <c r="Y54" s="229"/>
      <c r="Z54" s="230"/>
      <c r="AB54" s="231"/>
      <c r="AC54" s="232"/>
      <c r="AD54" s="230">
        <f t="shared" si="23"/>
        <v>-1</v>
      </c>
      <c r="AE54" s="228">
        <f t="shared" si="23"/>
        <v>-1</v>
      </c>
      <c r="AF54" s="228">
        <f t="shared" si="23"/>
        <v>-1</v>
      </c>
      <c r="AG54" s="230"/>
      <c r="AJ54" s="230"/>
      <c r="AM54" s="229">
        <f t="shared" si="8"/>
        <v>5</v>
      </c>
      <c r="AN54" s="228" t="str">
        <f>IF($AM55&gt;$AM54, IFERROR(MATCH($AM54, $AM55:$AM$156, 0)-1, ROW($AN$156)-ROW()), "")</f>
        <v/>
      </c>
      <c r="AO54" s="230" t="str">
        <f t="shared" ca="1" si="9"/>
        <v/>
      </c>
      <c r="AP54" s="228" t="str">
        <f t="shared" ca="1" si="9"/>
        <v/>
      </c>
      <c r="AQ54" s="233" t="str">
        <f t="shared" ca="1" si="10"/>
        <v/>
      </c>
      <c r="AR54" s="228" t="str">
        <f t="shared" ca="1" si="10"/>
        <v/>
      </c>
      <c r="AS54" s="80" t="str">
        <f t="shared" si="25"/>
        <v/>
      </c>
      <c r="AT54" s="30" t="str">
        <f t="shared" si="26"/>
        <v/>
      </c>
      <c r="AU54" s="82" t="str">
        <f t="shared" si="11"/>
        <v/>
      </c>
      <c r="AV54" s="30" t="str">
        <f t="shared" si="11"/>
        <v/>
      </c>
      <c r="AW54" s="233" t="str">
        <f t="shared" ca="1" si="12"/>
        <v/>
      </c>
      <c r="AX54" s="228" t="str">
        <f t="shared" ca="1" si="12"/>
        <v/>
      </c>
      <c r="AY54" s="234" t="str">
        <f t="shared" si="13"/>
        <v/>
      </c>
      <c r="AZ54" s="228" t="str">
        <f t="shared" si="13"/>
        <v/>
      </c>
      <c r="BA54" s="235"/>
      <c r="BB54" s="236" t="str">
        <f t="shared" ca="1" si="14"/>
        <v/>
      </c>
      <c r="BC54" s="237" t="str">
        <f t="shared" ca="1" si="27"/>
        <v/>
      </c>
      <c r="BD54" s="238" t="str">
        <f t="shared" ca="1" si="28"/>
        <v/>
      </c>
      <c r="BE54" s="239" t="str">
        <f t="shared" ca="1" si="15"/>
        <v/>
      </c>
      <c r="BG54" s="28" t="str">
        <f t="shared" ca="1" si="16"/>
        <v/>
      </c>
    </row>
    <row r="55" spans="1:59" s="228" customFormat="1" ht="14.25" customHeight="1" x14ac:dyDescent="0.25">
      <c r="A55" s="75" t="str">
        <f t="shared" ca="1" si="6"/>
        <v/>
      </c>
      <c r="B55" s="240"/>
      <c r="C55" s="240" t="s">
        <v>36</v>
      </c>
      <c r="D55" s="240" t="s">
        <v>36</v>
      </c>
      <c r="E55" s="240" t="s">
        <v>36</v>
      </c>
      <c r="F55" s="240" t="s">
        <v>36</v>
      </c>
      <c r="G55" s="240" t="s">
        <v>113</v>
      </c>
      <c r="H55" s="240"/>
      <c r="I55" s="240"/>
      <c r="J55" s="240"/>
      <c r="L55" s="241">
        <v>73334</v>
      </c>
      <c r="M55" s="192" t="str">
        <f t="shared" si="24"/>
        <v/>
      </c>
      <c r="N55" s="242"/>
      <c r="O55" s="242"/>
      <c r="Y55" s="229"/>
      <c r="Z55" s="230"/>
      <c r="AB55" s="231"/>
      <c r="AC55" s="232"/>
      <c r="AD55" s="230">
        <f t="shared" si="23"/>
        <v>-1</v>
      </c>
      <c r="AE55" s="228">
        <f t="shared" si="23"/>
        <v>-1</v>
      </c>
      <c r="AF55" s="228">
        <f t="shared" si="23"/>
        <v>-1</v>
      </c>
      <c r="AG55" s="230"/>
      <c r="AJ55" s="230"/>
      <c r="AM55" s="229">
        <f t="shared" si="8"/>
        <v>5</v>
      </c>
      <c r="AN55" s="228" t="str">
        <f>IF($AM56&gt;$AM55, IFERROR(MATCH($AM55, $AM56:$AM$156, 0)-1, ROW($AN$156)-ROW()), "")</f>
        <v/>
      </c>
      <c r="AO55" s="230" t="str">
        <f t="shared" ca="1" si="9"/>
        <v/>
      </c>
      <c r="AP55" s="228" t="str">
        <f t="shared" ca="1" si="9"/>
        <v/>
      </c>
      <c r="AQ55" s="233" t="str">
        <f t="shared" ca="1" si="10"/>
        <v/>
      </c>
      <c r="AR55" s="228" t="str">
        <f t="shared" ca="1" si="10"/>
        <v/>
      </c>
      <c r="AS55" s="80" t="str">
        <f t="shared" si="25"/>
        <v/>
      </c>
      <c r="AT55" s="30" t="str">
        <f t="shared" si="26"/>
        <v/>
      </c>
      <c r="AU55" s="82" t="str">
        <f t="shared" si="11"/>
        <v/>
      </c>
      <c r="AV55" s="30" t="str">
        <f t="shared" si="11"/>
        <v/>
      </c>
      <c r="AW55" s="233" t="str">
        <f t="shared" ca="1" si="12"/>
        <v/>
      </c>
      <c r="AX55" s="228" t="str">
        <f t="shared" ca="1" si="12"/>
        <v/>
      </c>
      <c r="AY55" s="234" t="str">
        <f t="shared" si="13"/>
        <v/>
      </c>
      <c r="AZ55" s="228" t="str">
        <f t="shared" si="13"/>
        <v/>
      </c>
      <c r="BA55" s="235"/>
      <c r="BB55" s="236" t="str">
        <f t="shared" ca="1" si="14"/>
        <v/>
      </c>
      <c r="BC55" s="237" t="str">
        <f t="shared" ca="1" si="27"/>
        <v/>
      </c>
      <c r="BD55" s="238" t="str">
        <f t="shared" ca="1" si="28"/>
        <v/>
      </c>
      <c r="BE55" s="239" t="str">
        <f t="shared" ca="1" si="15"/>
        <v/>
      </c>
      <c r="BG55" s="28" t="str">
        <f t="shared" ca="1" si="16"/>
        <v/>
      </c>
    </row>
    <row r="56" spans="1:59" s="228" customFormat="1" ht="14.25" customHeight="1" x14ac:dyDescent="0.25">
      <c r="A56" s="75" t="str">
        <f t="shared" ca="1" si="6"/>
        <v/>
      </c>
      <c r="B56" s="240"/>
      <c r="C56" s="240" t="s">
        <v>36</v>
      </c>
      <c r="D56" s="240" t="s">
        <v>36</v>
      </c>
      <c r="E56" s="240" t="s">
        <v>36</v>
      </c>
      <c r="F56" s="240" t="s">
        <v>36</v>
      </c>
      <c r="G56" s="240" t="s">
        <v>675</v>
      </c>
      <c r="H56" s="240"/>
      <c r="I56" s="240"/>
      <c r="J56" s="240"/>
      <c r="L56" s="241">
        <v>73338</v>
      </c>
      <c r="M56" s="192" t="str">
        <f t="shared" si="24"/>
        <v/>
      </c>
      <c r="N56" s="242"/>
      <c r="O56" s="242"/>
      <c r="Y56" s="229"/>
      <c r="Z56" s="230"/>
      <c r="AB56" s="231"/>
      <c r="AC56" s="232"/>
      <c r="AD56" s="230">
        <f t="shared" si="23"/>
        <v>-1</v>
      </c>
      <c r="AE56" s="228">
        <f t="shared" si="23"/>
        <v>-1</v>
      </c>
      <c r="AF56" s="228">
        <f t="shared" si="23"/>
        <v>-1</v>
      </c>
      <c r="AG56" s="230"/>
      <c r="AJ56" s="230"/>
      <c r="AM56" s="229">
        <f t="shared" si="8"/>
        <v>5</v>
      </c>
      <c r="AN56" s="228" t="str">
        <f>IF($AM57&gt;$AM56, IFERROR(MATCH($AM56, $AM57:$AM$156, 0)-1, ROW($AN$156)-ROW()), "")</f>
        <v/>
      </c>
      <c r="AO56" s="230" t="str">
        <f t="shared" ca="1" si="9"/>
        <v/>
      </c>
      <c r="AP56" s="228" t="str">
        <f t="shared" ca="1" si="9"/>
        <v/>
      </c>
      <c r="AQ56" s="233" t="str">
        <f t="shared" ca="1" si="10"/>
        <v/>
      </c>
      <c r="AR56" s="228" t="str">
        <f t="shared" ca="1" si="10"/>
        <v/>
      </c>
      <c r="AS56" s="80" t="str">
        <f t="shared" si="25"/>
        <v/>
      </c>
      <c r="AT56" s="30" t="str">
        <f t="shared" si="26"/>
        <v/>
      </c>
      <c r="AU56" s="82" t="str">
        <f t="shared" si="11"/>
        <v/>
      </c>
      <c r="AV56" s="30" t="str">
        <f t="shared" si="11"/>
        <v/>
      </c>
      <c r="AW56" s="233" t="str">
        <f t="shared" ca="1" si="12"/>
        <v/>
      </c>
      <c r="AX56" s="228" t="str">
        <f t="shared" ca="1" si="12"/>
        <v/>
      </c>
      <c r="AY56" s="234" t="str">
        <f t="shared" si="13"/>
        <v/>
      </c>
      <c r="AZ56" s="228" t="str">
        <f t="shared" si="13"/>
        <v/>
      </c>
      <c r="BA56" s="235"/>
      <c r="BB56" s="236" t="str">
        <f t="shared" ca="1" si="14"/>
        <v/>
      </c>
      <c r="BC56" s="237" t="str">
        <f t="shared" ca="1" si="27"/>
        <v/>
      </c>
      <c r="BD56" s="238" t="str">
        <f t="shared" ca="1" si="28"/>
        <v/>
      </c>
      <c r="BE56" s="239" t="str">
        <f t="shared" ca="1" si="15"/>
        <v/>
      </c>
      <c r="BG56" s="28" t="str">
        <f t="shared" ca="1" si="16"/>
        <v/>
      </c>
    </row>
    <row r="57" spans="1:59" s="228" customFormat="1" ht="14.25" customHeight="1" x14ac:dyDescent="0.25">
      <c r="A57" s="75" t="str">
        <f t="shared" ca="1" si="6"/>
        <v/>
      </c>
      <c r="B57" s="240"/>
      <c r="C57" s="240" t="s">
        <v>36</v>
      </c>
      <c r="D57" s="240" t="s">
        <v>36</v>
      </c>
      <c r="E57" s="240" t="s">
        <v>36</v>
      </c>
      <c r="F57" s="240" t="s">
        <v>114</v>
      </c>
      <c r="G57" s="240"/>
      <c r="H57" s="240"/>
      <c r="I57" s="240"/>
      <c r="J57" s="240"/>
      <c r="L57" s="241">
        <v>7334</v>
      </c>
      <c r="M57" s="192" t="str">
        <f t="shared" si="24"/>
        <v/>
      </c>
      <c r="N57" s="242"/>
      <c r="O57" s="242"/>
      <c r="Y57" s="229"/>
      <c r="Z57" s="230"/>
      <c r="AB57" s="231"/>
      <c r="AC57" s="232"/>
      <c r="AD57" s="230">
        <f t="shared" si="23"/>
        <v>-1</v>
      </c>
      <c r="AE57" s="228">
        <f t="shared" si="23"/>
        <v>-1</v>
      </c>
      <c r="AF57" s="228">
        <f t="shared" si="23"/>
        <v>-1</v>
      </c>
      <c r="AG57" s="230"/>
      <c r="AJ57" s="230"/>
      <c r="AM57" s="229">
        <f t="shared" si="8"/>
        <v>4</v>
      </c>
      <c r="AN57" s="228" t="str">
        <f>IF($AM58&gt;$AM57, IFERROR(MATCH($AM57, $AM58:$AM$156, 0)-1, ROW($AN$156)-ROW()), "")</f>
        <v/>
      </c>
      <c r="AO57" s="230" t="str">
        <f t="shared" ca="1" si="9"/>
        <v/>
      </c>
      <c r="AP57" s="228" t="str">
        <f t="shared" ca="1" si="9"/>
        <v/>
      </c>
      <c r="AQ57" s="233" t="str">
        <f t="shared" ca="1" si="10"/>
        <v/>
      </c>
      <c r="AR57" s="228" t="str">
        <f t="shared" ca="1" si="10"/>
        <v/>
      </c>
      <c r="AS57" s="80" t="str">
        <f t="shared" si="25"/>
        <v/>
      </c>
      <c r="AT57" s="30" t="str">
        <f t="shared" si="26"/>
        <v/>
      </c>
      <c r="AU57" s="82" t="str">
        <f t="shared" si="11"/>
        <v/>
      </c>
      <c r="AV57" s="30" t="str">
        <f t="shared" si="11"/>
        <v/>
      </c>
      <c r="AW57" s="233" t="str">
        <f t="shared" ca="1" si="12"/>
        <v/>
      </c>
      <c r="AX57" s="228" t="str">
        <f t="shared" ca="1" si="12"/>
        <v/>
      </c>
      <c r="AY57" s="234" t="str">
        <f t="shared" si="13"/>
        <v/>
      </c>
      <c r="AZ57" s="228" t="str">
        <f t="shared" si="13"/>
        <v/>
      </c>
      <c r="BA57" s="235"/>
      <c r="BB57" s="236" t="str">
        <f t="shared" ca="1" si="14"/>
        <v/>
      </c>
      <c r="BC57" s="237" t="str">
        <f t="shared" ca="1" si="27"/>
        <v/>
      </c>
      <c r="BD57" s="238" t="str">
        <f t="shared" ca="1" si="28"/>
        <v/>
      </c>
      <c r="BE57" s="239" t="str">
        <f t="shared" ca="1" si="15"/>
        <v/>
      </c>
      <c r="BG57" s="28" t="str">
        <f t="shared" ca="1" si="16"/>
        <v/>
      </c>
    </row>
    <row r="58" spans="1:59" s="228" customFormat="1" ht="14.25" customHeight="1" x14ac:dyDescent="0.25">
      <c r="A58" s="75" t="str">
        <f t="shared" ca="1" si="6"/>
        <v/>
      </c>
      <c r="B58" s="240"/>
      <c r="C58" s="240" t="s">
        <v>36</v>
      </c>
      <c r="D58" s="240" t="s">
        <v>36</v>
      </c>
      <c r="E58" s="240" t="s">
        <v>36</v>
      </c>
      <c r="F58" s="240" t="s">
        <v>115</v>
      </c>
      <c r="G58" s="240"/>
      <c r="H58" s="240"/>
      <c r="I58" s="240"/>
      <c r="J58" s="240"/>
      <c r="L58" s="241">
        <v>7335</v>
      </c>
      <c r="M58" s="192">
        <f t="shared" si="24"/>
        <v>0</v>
      </c>
      <c r="N58" s="242">
        <f>SUM(N59,N64:N71)</f>
        <v>0</v>
      </c>
      <c r="O58" s="242">
        <f t="shared" ref="O58" si="30">SUM(O59,O64:O71)</f>
        <v>0</v>
      </c>
      <c r="Y58" s="229"/>
      <c r="Z58" s="230"/>
      <c r="AB58" s="231"/>
      <c r="AC58" s="232"/>
      <c r="AD58" s="230">
        <f t="shared" si="23"/>
        <v>-1</v>
      </c>
      <c r="AE58" s="228">
        <f t="shared" si="23"/>
        <v>-1</v>
      </c>
      <c r="AF58" s="228">
        <f t="shared" si="23"/>
        <v>-1</v>
      </c>
      <c r="AG58" s="230"/>
      <c r="AJ58" s="230"/>
      <c r="AM58" s="229">
        <f t="shared" si="8"/>
        <v>4</v>
      </c>
      <c r="AN58" s="228">
        <f>IF($AM59&gt;$AM58, IFERROR(MATCH($AM58, $AM59:$AM$156, 0)-1, ROW($AN$156)-ROW()), "")</f>
        <v>13</v>
      </c>
      <c r="AO58" s="230" t="str">
        <f t="shared" ca="1" si="9"/>
        <v/>
      </c>
      <c r="AP58" s="228" t="str">
        <f t="shared" ca="1" si="9"/>
        <v/>
      </c>
      <c r="AQ58" s="233" t="str">
        <f t="shared" ca="1" si="10"/>
        <v/>
      </c>
      <c r="AR58" s="228" t="str">
        <f t="shared" ca="1" si="10"/>
        <v/>
      </c>
      <c r="AS58" s="80" t="str">
        <f t="shared" si="25"/>
        <v/>
      </c>
      <c r="AT58" s="30" t="str">
        <f t="shared" si="26"/>
        <v/>
      </c>
      <c r="AU58" s="82" t="str">
        <f t="shared" si="11"/>
        <v/>
      </c>
      <c r="AV58" s="30" t="str">
        <f t="shared" si="11"/>
        <v/>
      </c>
      <c r="AW58" s="233" t="str">
        <f t="shared" ca="1" si="12"/>
        <v/>
      </c>
      <c r="AX58" s="228" t="str">
        <f t="shared" ca="1" si="12"/>
        <v/>
      </c>
      <c r="AY58" s="234" t="str">
        <f t="shared" si="13"/>
        <v/>
      </c>
      <c r="AZ58" s="228" t="str">
        <f t="shared" si="13"/>
        <v/>
      </c>
      <c r="BA58" s="235"/>
      <c r="BB58" s="236" t="str">
        <f t="shared" ca="1" si="14"/>
        <v/>
      </c>
      <c r="BC58" s="237" t="str">
        <f t="shared" ca="1" si="27"/>
        <v/>
      </c>
      <c r="BD58" s="238" t="str">
        <f t="shared" ca="1" si="28"/>
        <v/>
      </c>
      <c r="BE58" s="239" t="str">
        <f t="shared" ca="1" si="15"/>
        <v/>
      </c>
      <c r="BG58" s="28" t="str">
        <f t="shared" ca="1" si="16"/>
        <v/>
      </c>
    </row>
    <row r="59" spans="1:59" s="228" customFormat="1" ht="14.25" customHeight="1" x14ac:dyDescent="0.25">
      <c r="A59" s="75" t="str">
        <f t="shared" ca="1" si="6"/>
        <v/>
      </c>
      <c r="B59" s="240"/>
      <c r="C59" s="240" t="s">
        <v>36</v>
      </c>
      <c r="D59" s="240" t="s">
        <v>36</v>
      </c>
      <c r="E59" s="240" t="s">
        <v>36</v>
      </c>
      <c r="F59" s="240" t="s">
        <v>36</v>
      </c>
      <c r="G59" s="240" t="s">
        <v>116</v>
      </c>
      <c r="H59" s="240"/>
      <c r="I59" s="240"/>
      <c r="J59" s="240"/>
      <c r="L59" s="241">
        <v>73350</v>
      </c>
      <c r="M59" s="192">
        <f t="shared" si="24"/>
        <v>0</v>
      </c>
      <c r="N59" s="242">
        <f>SUM(N60:N63)</f>
        <v>0</v>
      </c>
      <c r="O59" s="242">
        <f t="shared" ref="O59" si="31">SUM(O60:O63)</f>
        <v>0</v>
      </c>
      <c r="Y59" s="229"/>
      <c r="Z59" s="230"/>
      <c r="AB59" s="231"/>
      <c r="AC59" s="232"/>
      <c r="AD59" s="230">
        <f t="shared" si="23"/>
        <v>-1</v>
      </c>
      <c r="AE59" s="228">
        <f t="shared" si="23"/>
        <v>-1</v>
      </c>
      <c r="AF59" s="228">
        <f t="shared" si="23"/>
        <v>-1</v>
      </c>
      <c r="AG59" s="230"/>
      <c r="AJ59" s="230"/>
      <c r="AM59" s="229">
        <f t="shared" si="8"/>
        <v>5</v>
      </c>
      <c r="AN59" s="228">
        <f>IF($AM60&gt;$AM59, IFERROR(MATCH($AM59, $AM60:$AM$156, 0)-1, ROW($AN$156)-ROW()), "")</f>
        <v>4</v>
      </c>
      <c r="AO59" s="230" t="str">
        <f t="shared" ca="1" si="9"/>
        <v/>
      </c>
      <c r="AP59" s="228" t="str">
        <f t="shared" ca="1" si="9"/>
        <v/>
      </c>
      <c r="AQ59" s="233" t="str">
        <f t="shared" ca="1" si="10"/>
        <v/>
      </c>
      <c r="AR59" s="228" t="str">
        <f t="shared" ca="1" si="10"/>
        <v/>
      </c>
      <c r="AS59" s="80" t="str">
        <f t="shared" si="25"/>
        <v/>
      </c>
      <c r="AT59" s="30" t="str">
        <f t="shared" si="26"/>
        <v/>
      </c>
      <c r="AU59" s="82" t="str">
        <f t="shared" si="11"/>
        <v/>
      </c>
      <c r="AV59" s="30" t="str">
        <f t="shared" si="11"/>
        <v/>
      </c>
      <c r="AW59" s="233" t="str">
        <f t="shared" ca="1" si="12"/>
        <v/>
      </c>
      <c r="AX59" s="228" t="str">
        <f t="shared" ca="1" si="12"/>
        <v/>
      </c>
      <c r="AY59" s="234" t="str">
        <f t="shared" si="13"/>
        <v/>
      </c>
      <c r="AZ59" s="228" t="str">
        <f t="shared" si="13"/>
        <v/>
      </c>
      <c r="BA59" s="235"/>
      <c r="BB59" s="236" t="str">
        <f t="shared" ca="1" si="14"/>
        <v/>
      </c>
      <c r="BC59" s="237" t="str">
        <f t="shared" ca="1" si="27"/>
        <v/>
      </c>
      <c r="BD59" s="238" t="str">
        <f t="shared" ca="1" si="28"/>
        <v/>
      </c>
      <c r="BE59" s="239" t="str">
        <f t="shared" ca="1" si="15"/>
        <v/>
      </c>
      <c r="BG59" s="28" t="str">
        <f t="shared" ca="1" si="16"/>
        <v/>
      </c>
    </row>
    <row r="60" spans="1:59" s="228" customFormat="1" ht="14.25" customHeight="1" x14ac:dyDescent="0.25">
      <c r="A60" s="75" t="str">
        <f t="shared" ca="1" si="6"/>
        <v/>
      </c>
      <c r="B60" s="240"/>
      <c r="C60" s="240" t="s">
        <v>36</v>
      </c>
      <c r="D60" s="240" t="s">
        <v>36</v>
      </c>
      <c r="E60" s="240" t="s">
        <v>36</v>
      </c>
      <c r="F60" s="240" t="s">
        <v>36</v>
      </c>
      <c r="G60" s="240" t="s">
        <v>36</v>
      </c>
      <c r="H60" s="240" t="s">
        <v>117</v>
      </c>
      <c r="I60" s="240"/>
      <c r="J60" s="240"/>
      <c r="L60" s="241">
        <v>733500</v>
      </c>
      <c r="M60" s="192" t="str">
        <f t="shared" si="24"/>
        <v/>
      </c>
      <c r="N60" s="242"/>
      <c r="O60" s="242"/>
      <c r="Y60" s="229"/>
      <c r="Z60" s="230"/>
      <c r="AB60" s="231"/>
      <c r="AC60" s="232"/>
      <c r="AD60" s="230">
        <f t="shared" si="23"/>
        <v>-1</v>
      </c>
      <c r="AE60" s="228">
        <f t="shared" si="23"/>
        <v>-1</v>
      </c>
      <c r="AF60" s="228">
        <f t="shared" si="23"/>
        <v>-1</v>
      </c>
      <c r="AG60" s="230"/>
      <c r="AJ60" s="230"/>
      <c r="AM60" s="229">
        <f t="shared" si="8"/>
        <v>6</v>
      </c>
      <c r="AN60" s="228" t="str">
        <f>IF($AM61&gt;$AM60, IFERROR(MATCH($AM60, $AM61:$AM$156, 0)-1, ROW($AN$156)-ROW()), "")</f>
        <v/>
      </c>
      <c r="AO60" s="230" t="str">
        <f t="shared" ca="1" si="9"/>
        <v/>
      </c>
      <c r="AP60" s="228" t="str">
        <f t="shared" ca="1" si="9"/>
        <v/>
      </c>
      <c r="AQ60" s="233" t="str">
        <f t="shared" ca="1" si="10"/>
        <v/>
      </c>
      <c r="AR60" s="228" t="str">
        <f t="shared" ca="1" si="10"/>
        <v/>
      </c>
      <c r="AS60" s="80" t="str">
        <f t="shared" si="25"/>
        <v/>
      </c>
      <c r="AT60" s="30" t="str">
        <f t="shared" si="26"/>
        <v/>
      </c>
      <c r="AU60" s="82" t="str">
        <f t="shared" si="11"/>
        <v/>
      </c>
      <c r="AV60" s="30" t="str">
        <f t="shared" si="11"/>
        <v/>
      </c>
      <c r="AW60" s="233" t="str">
        <f t="shared" ca="1" si="12"/>
        <v/>
      </c>
      <c r="AX60" s="228" t="str">
        <f t="shared" ca="1" si="12"/>
        <v/>
      </c>
      <c r="AY60" s="234" t="str">
        <f t="shared" si="13"/>
        <v/>
      </c>
      <c r="AZ60" s="228" t="str">
        <f t="shared" si="13"/>
        <v/>
      </c>
      <c r="BA60" s="235"/>
      <c r="BB60" s="236" t="str">
        <f t="shared" ca="1" si="14"/>
        <v/>
      </c>
      <c r="BC60" s="237" t="str">
        <f t="shared" ca="1" si="27"/>
        <v/>
      </c>
      <c r="BD60" s="238" t="str">
        <f t="shared" ca="1" si="28"/>
        <v/>
      </c>
      <c r="BE60" s="239" t="str">
        <f t="shared" ca="1" si="15"/>
        <v/>
      </c>
      <c r="BG60" s="28" t="str">
        <f t="shared" ca="1" si="16"/>
        <v/>
      </c>
    </row>
    <row r="61" spans="1:59" s="228" customFormat="1" ht="14.25" customHeight="1" x14ac:dyDescent="0.25">
      <c r="A61" s="75" t="str">
        <f t="shared" ca="1" si="6"/>
        <v/>
      </c>
      <c r="B61" s="240"/>
      <c r="C61" s="240" t="s">
        <v>36</v>
      </c>
      <c r="D61" s="240" t="s">
        <v>36</v>
      </c>
      <c r="E61" s="240" t="s">
        <v>36</v>
      </c>
      <c r="F61" s="240" t="s">
        <v>36</v>
      </c>
      <c r="G61" s="240" t="s">
        <v>36</v>
      </c>
      <c r="H61" s="240" t="s">
        <v>118</v>
      </c>
      <c r="I61" s="240"/>
      <c r="J61" s="240"/>
      <c r="L61" s="241">
        <v>733501</v>
      </c>
      <c r="M61" s="192" t="str">
        <f t="shared" si="24"/>
        <v/>
      </c>
      <c r="N61" s="242"/>
      <c r="O61" s="242"/>
      <c r="Y61" s="229"/>
      <c r="Z61" s="230"/>
      <c r="AB61" s="231"/>
      <c r="AC61" s="232"/>
      <c r="AD61" s="230">
        <f t="shared" si="23"/>
        <v>-1</v>
      </c>
      <c r="AE61" s="228">
        <f t="shared" si="23"/>
        <v>-1</v>
      </c>
      <c r="AF61" s="228">
        <f t="shared" si="23"/>
        <v>-1</v>
      </c>
      <c r="AG61" s="230"/>
      <c r="AJ61" s="230"/>
      <c r="AM61" s="229">
        <f t="shared" si="8"/>
        <v>6</v>
      </c>
      <c r="AN61" s="228" t="str">
        <f>IF($AM62&gt;$AM61, IFERROR(MATCH($AM61, $AM62:$AM$156, 0)-1, ROW($AN$156)-ROW()), "")</f>
        <v/>
      </c>
      <c r="AO61" s="230" t="str">
        <f t="shared" ca="1" si="9"/>
        <v/>
      </c>
      <c r="AP61" s="228" t="str">
        <f t="shared" ca="1" si="9"/>
        <v/>
      </c>
      <c r="AQ61" s="233" t="str">
        <f t="shared" ca="1" si="10"/>
        <v/>
      </c>
      <c r="AR61" s="228" t="str">
        <f t="shared" ca="1" si="10"/>
        <v/>
      </c>
      <c r="AS61" s="80" t="str">
        <f t="shared" si="25"/>
        <v/>
      </c>
      <c r="AT61" s="30" t="str">
        <f t="shared" si="26"/>
        <v/>
      </c>
      <c r="AU61" s="82" t="str">
        <f t="shared" si="11"/>
        <v/>
      </c>
      <c r="AV61" s="30" t="str">
        <f t="shared" si="11"/>
        <v/>
      </c>
      <c r="AW61" s="233" t="str">
        <f t="shared" ca="1" si="12"/>
        <v/>
      </c>
      <c r="AX61" s="228" t="str">
        <f t="shared" ca="1" si="12"/>
        <v/>
      </c>
      <c r="AY61" s="234" t="str">
        <f t="shared" si="13"/>
        <v/>
      </c>
      <c r="AZ61" s="228" t="str">
        <f t="shared" si="13"/>
        <v/>
      </c>
      <c r="BA61" s="235"/>
      <c r="BB61" s="236" t="str">
        <f t="shared" ca="1" si="14"/>
        <v/>
      </c>
      <c r="BC61" s="237" t="str">
        <f t="shared" ca="1" si="27"/>
        <v/>
      </c>
      <c r="BD61" s="238" t="str">
        <f t="shared" ca="1" si="28"/>
        <v/>
      </c>
      <c r="BE61" s="239" t="str">
        <f t="shared" ca="1" si="15"/>
        <v/>
      </c>
      <c r="BG61" s="28" t="str">
        <f t="shared" ca="1" si="16"/>
        <v/>
      </c>
    </row>
    <row r="62" spans="1:59" s="228" customFormat="1" ht="14.25" customHeight="1" x14ac:dyDescent="0.25">
      <c r="A62" s="75" t="str">
        <f t="shared" ca="1" si="6"/>
        <v/>
      </c>
      <c r="B62" s="240"/>
      <c r="C62" s="240" t="s">
        <v>36</v>
      </c>
      <c r="D62" s="240" t="s">
        <v>36</v>
      </c>
      <c r="E62" s="240" t="s">
        <v>36</v>
      </c>
      <c r="F62" s="240" t="s">
        <v>36</v>
      </c>
      <c r="G62" s="240" t="s">
        <v>36</v>
      </c>
      <c r="H62" s="240" t="s">
        <v>119</v>
      </c>
      <c r="I62" s="240"/>
      <c r="J62" s="240"/>
      <c r="L62" s="241">
        <v>733502</v>
      </c>
      <c r="M62" s="192" t="str">
        <f t="shared" si="24"/>
        <v/>
      </c>
      <c r="N62" s="242"/>
      <c r="O62" s="242"/>
      <c r="Y62" s="229"/>
      <c r="Z62" s="230"/>
      <c r="AB62" s="231"/>
      <c r="AC62" s="232"/>
      <c r="AD62" s="230">
        <f t="shared" si="23"/>
        <v>-1</v>
      </c>
      <c r="AE62" s="228">
        <f t="shared" si="23"/>
        <v>-1</v>
      </c>
      <c r="AF62" s="228">
        <f t="shared" si="23"/>
        <v>-1</v>
      </c>
      <c r="AG62" s="230"/>
      <c r="AJ62" s="230"/>
      <c r="AM62" s="229">
        <f t="shared" si="8"/>
        <v>6</v>
      </c>
      <c r="AN62" s="228" t="str">
        <f>IF($AM63&gt;$AM62, IFERROR(MATCH($AM62, $AM63:$AM$156, 0)-1, ROW($AN$156)-ROW()), "")</f>
        <v/>
      </c>
      <c r="AO62" s="230" t="str">
        <f t="shared" ca="1" si="9"/>
        <v/>
      </c>
      <c r="AP62" s="228" t="str">
        <f t="shared" ca="1" si="9"/>
        <v/>
      </c>
      <c r="AQ62" s="233" t="str">
        <f t="shared" ca="1" si="10"/>
        <v/>
      </c>
      <c r="AR62" s="228" t="str">
        <f t="shared" ca="1" si="10"/>
        <v/>
      </c>
      <c r="AS62" s="80" t="str">
        <f t="shared" si="25"/>
        <v/>
      </c>
      <c r="AT62" s="30" t="str">
        <f t="shared" si="26"/>
        <v/>
      </c>
      <c r="AU62" s="82" t="str">
        <f t="shared" si="11"/>
        <v/>
      </c>
      <c r="AV62" s="30" t="str">
        <f t="shared" si="11"/>
        <v/>
      </c>
      <c r="AW62" s="233" t="str">
        <f t="shared" ca="1" si="12"/>
        <v/>
      </c>
      <c r="AX62" s="228" t="str">
        <f t="shared" ca="1" si="12"/>
        <v/>
      </c>
      <c r="AY62" s="234" t="str">
        <f t="shared" si="13"/>
        <v/>
      </c>
      <c r="AZ62" s="228" t="str">
        <f t="shared" si="13"/>
        <v/>
      </c>
      <c r="BA62" s="235"/>
      <c r="BB62" s="236" t="str">
        <f t="shared" ca="1" si="14"/>
        <v/>
      </c>
      <c r="BC62" s="237" t="str">
        <f t="shared" ca="1" si="27"/>
        <v/>
      </c>
      <c r="BD62" s="238" t="str">
        <f t="shared" ca="1" si="28"/>
        <v/>
      </c>
      <c r="BE62" s="239" t="str">
        <f t="shared" ca="1" si="15"/>
        <v/>
      </c>
      <c r="BG62" s="28" t="str">
        <f t="shared" ca="1" si="16"/>
        <v/>
      </c>
    </row>
    <row r="63" spans="1:59" s="228" customFormat="1" ht="14.25" customHeight="1" x14ac:dyDescent="0.25">
      <c r="A63" s="75" t="str">
        <f t="shared" ca="1" si="6"/>
        <v/>
      </c>
      <c r="B63" s="240"/>
      <c r="C63" s="240"/>
      <c r="D63" s="240"/>
      <c r="E63" s="240"/>
      <c r="F63" s="240"/>
      <c r="G63" s="240"/>
      <c r="H63" s="240" t="s">
        <v>133</v>
      </c>
      <c r="I63" s="240"/>
      <c r="J63" s="240"/>
      <c r="L63" s="241">
        <v>733508</v>
      </c>
      <c r="M63" s="192" t="str">
        <f t="shared" si="24"/>
        <v/>
      </c>
      <c r="N63" s="242"/>
      <c r="O63" s="242"/>
      <c r="Y63" s="229"/>
      <c r="Z63" s="230"/>
      <c r="AB63" s="231"/>
      <c r="AC63" s="232"/>
      <c r="AD63" s="230">
        <f t="shared" si="23"/>
        <v>-1</v>
      </c>
      <c r="AE63" s="228">
        <f t="shared" si="23"/>
        <v>-1</v>
      </c>
      <c r="AF63" s="228">
        <f t="shared" si="23"/>
        <v>-1</v>
      </c>
      <c r="AG63" s="230"/>
      <c r="AJ63" s="230"/>
      <c r="AM63" s="229">
        <f t="shared" si="8"/>
        <v>6</v>
      </c>
      <c r="AN63" s="228" t="str">
        <f>IF($AM64&gt;$AM63, IFERROR(MATCH($AM63, $AM64:$AM$156, 0)-1, ROW($AN$156)-ROW()), "")</f>
        <v/>
      </c>
      <c r="AO63" s="230" t="str">
        <f t="shared" ca="1" si="9"/>
        <v/>
      </c>
      <c r="AP63" s="228" t="str">
        <f t="shared" ca="1" si="9"/>
        <v/>
      </c>
      <c r="AQ63" s="233" t="str">
        <f t="shared" ca="1" si="10"/>
        <v/>
      </c>
      <c r="AR63" s="228" t="str">
        <f t="shared" ca="1" si="10"/>
        <v/>
      </c>
      <c r="AS63" s="80" t="str">
        <f t="shared" si="25"/>
        <v/>
      </c>
      <c r="AT63" s="30" t="str">
        <f t="shared" si="26"/>
        <v/>
      </c>
      <c r="AU63" s="82" t="str">
        <f t="shared" si="11"/>
        <v/>
      </c>
      <c r="AV63" s="30" t="str">
        <f t="shared" si="11"/>
        <v/>
      </c>
      <c r="AW63" s="233" t="str">
        <f t="shared" ca="1" si="12"/>
        <v/>
      </c>
      <c r="AX63" s="228" t="str">
        <f t="shared" ca="1" si="12"/>
        <v/>
      </c>
      <c r="AY63" s="234" t="str">
        <f t="shared" si="13"/>
        <v/>
      </c>
      <c r="AZ63" s="228" t="str">
        <f t="shared" si="13"/>
        <v/>
      </c>
      <c r="BA63" s="235"/>
      <c r="BB63" s="236" t="str">
        <f t="shared" ca="1" si="14"/>
        <v/>
      </c>
      <c r="BC63" s="237" t="str">
        <f t="shared" ca="1" si="27"/>
        <v/>
      </c>
      <c r="BD63" s="238" t="str">
        <f t="shared" ca="1" si="28"/>
        <v/>
      </c>
      <c r="BE63" s="239" t="str">
        <f t="shared" ca="1" si="15"/>
        <v/>
      </c>
      <c r="BG63" s="28" t="str">
        <f t="shared" ca="1" si="16"/>
        <v/>
      </c>
    </row>
    <row r="64" spans="1:59" s="228" customFormat="1" ht="14.25" customHeight="1" x14ac:dyDescent="0.25">
      <c r="A64" s="75" t="str">
        <f t="shared" ca="1" si="6"/>
        <v/>
      </c>
      <c r="B64" s="240"/>
      <c r="C64" s="240" t="s">
        <v>36</v>
      </c>
      <c r="D64" s="240" t="s">
        <v>36</v>
      </c>
      <c r="E64" s="228" t="s">
        <v>36</v>
      </c>
      <c r="F64" s="228" t="s">
        <v>36</v>
      </c>
      <c r="G64" s="228" t="s">
        <v>176</v>
      </c>
      <c r="L64" s="241">
        <v>73351</v>
      </c>
      <c r="M64" s="192" t="str">
        <f t="shared" si="24"/>
        <v/>
      </c>
      <c r="N64" s="242"/>
      <c r="O64" s="242"/>
      <c r="Y64" s="229"/>
      <c r="Z64" s="230"/>
      <c r="AB64" s="231"/>
      <c r="AC64" s="232"/>
      <c r="AD64" s="230">
        <f t="shared" si="23"/>
        <v>-1</v>
      </c>
      <c r="AE64" s="228">
        <f t="shared" si="23"/>
        <v>-1</v>
      </c>
      <c r="AF64" s="228">
        <f t="shared" si="23"/>
        <v>-1</v>
      </c>
      <c r="AG64" s="230"/>
      <c r="AJ64" s="230"/>
      <c r="AM64" s="229">
        <f t="shared" si="8"/>
        <v>5</v>
      </c>
      <c r="AN64" s="228" t="str">
        <f>IF($AM65&gt;$AM64, IFERROR(MATCH($AM64, $AM65:$AM$156, 0)-1, ROW($AN$156)-ROW()), "")</f>
        <v/>
      </c>
      <c r="AO64" s="230" t="str">
        <f t="shared" ca="1" si="9"/>
        <v/>
      </c>
      <c r="AP64" s="228" t="str">
        <f t="shared" ca="1" si="9"/>
        <v/>
      </c>
      <c r="AQ64" s="233" t="str">
        <f t="shared" ca="1" si="10"/>
        <v/>
      </c>
      <c r="AR64" s="228" t="str">
        <f t="shared" ca="1" si="10"/>
        <v/>
      </c>
      <c r="AS64" s="80" t="str">
        <f t="shared" si="25"/>
        <v/>
      </c>
      <c r="AT64" s="30" t="str">
        <f t="shared" si="26"/>
        <v/>
      </c>
      <c r="AU64" s="82" t="str">
        <f t="shared" si="11"/>
        <v/>
      </c>
      <c r="AV64" s="30" t="str">
        <f t="shared" si="11"/>
        <v/>
      </c>
      <c r="AW64" s="233" t="str">
        <f t="shared" ca="1" si="12"/>
        <v/>
      </c>
      <c r="AX64" s="228" t="str">
        <f t="shared" ca="1" si="12"/>
        <v/>
      </c>
      <c r="AY64" s="234" t="str">
        <f t="shared" si="13"/>
        <v/>
      </c>
      <c r="AZ64" s="228" t="str">
        <f t="shared" si="13"/>
        <v/>
      </c>
      <c r="BA64" s="235"/>
      <c r="BB64" s="236" t="str">
        <f t="shared" ca="1" si="14"/>
        <v/>
      </c>
      <c r="BC64" s="237" t="str">
        <f t="shared" ca="1" si="27"/>
        <v/>
      </c>
      <c r="BD64" s="238" t="str">
        <f t="shared" ca="1" si="28"/>
        <v/>
      </c>
      <c r="BE64" s="239" t="str">
        <f t="shared" ca="1" si="15"/>
        <v/>
      </c>
      <c r="BG64" s="28" t="str">
        <f t="shared" ca="1" si="16"/>
        <v/>
      </c>
    </row>
    <row r="65" spans="1:59" s="228" customFormat="1" ht="14.25" customHeight="1" x14ac:dyDescent="0.25">
      <c r="A65" s="75" t="str">
        <f t="shared" ca="1" si="6"/>
        <v/>
      </c>
      <c r="B65" s="240"/>
      <c r="C65" s="240" t="s">
        <v>36</v>
      </c>
      <c r="D65" s="240" t="s">
        <v>36</v>
      </c>
      <c r="E65" s="240" t="s">
        <v>36</v>
      </c>
      <c r="F65" s="240" t="s">
        <v>36</v>
      </c>
      <c r="G65" s="240" t="s">
        <v>177</v>
      </c>
      <c r="H65" s="240"/>
      <c r="I65" s="240"/>
      <c r="J65" s="240"/>
      <c r="L65" s="241">
        <v>73352</v>
      </c>
      <c r="M65" s="192" t="str">
        <f t="shared" si="24"/>
        <v/>
      </c>
      <c r="N65" s="242"/>
      <c r="O65" s="242"/>
      <c r="Y65" s="229"/>
      <c r="Z65" s="230"/>
      <c r="AB65" s="231"/>
      <c r="AC65" s="232"/>
      <c r="AD65" s="230">
        <f t="shared" si="23"/>
        <v>-1</v>
      </c>
      <c r="AE65" s="228">
        <f t="shared" si="23"/>
        <v>-1</v>
      </c>
      <c r="AF65" s="228">
        <f t="shared" si="23"/>
        <v>-1</v>
      </c>
      <c r="AG65" s="230"/>
      <c r="AJ65" s="230"/>
      <c r="AM65" s="229">
        <f t="shared" si="8"/>
        <v>5</v>
      </c>
      <c r="AN65" s="228" t="str">
        <f>IF($AM66&gt;$AM65, IFERROR(MATCH($AM65, $AM66:$AM$156, 0)-1, ROW($AN$156)-ROW()), "")</f>
        <v/>
      </c>
      <c r="AO65" s="230" t="str">
        <f t="shared" ca="1" si="9"/>
        <v/>
      </c>
      <c r="AP65" s="228" t="str">
        <f t="shared" ca="1" si="9"/>
        <v/>
      </c>
      <c r="AQ65" s="233" t="str">
        <f t="shared" ca="1" si="10"/>
        <v/>
      </c>
      <c r="AR65" s="228" t="str">
        <f t="shared" ca="1" si="10"/>
        <v/>
      </c>
      <c r="AS65" s="80" t="str">
        <f t="shared" si="25"/>
        <v/>
      </c>
      <c r="AT65" s="30" t="str">
        <f t="shared" si="26"/>
        <v/>
      </c>
      <c r="AU65" s="82" t="str">
        <f t="shared" si="11"/>
        <v/>
      </c>
      <c r="AV65" s="30" t="str">
        <f t="shared" si="11"/>
        <v/>
      </c>
      <c r="AW65" s="233" t="str">
        <f t="shared" ca="1" si="12"/>
        <v/>
      </c>
      <c r="AX65" s="228" t="str">
        <f t="shared" ca="1" si="12"/>
        <v/>
      </c>
      <c r="AY65" s="234" t="str">
        <f t="shared" si="13"/>
        <v/>
      </c>
      <c r="AZ65" s="228" t="str">
        <f t="shared" si="13"/>
        <v/>
      </c>
      <c r="BA65" s="235"/>
      <c r="BB65" s="236" t="str">
        <f t="shared" ca="1" si="14"/>
        <v/>
      </c>
      <c r="BC65" s="237" t="str">
        <f t="shared" ca="1" si="27"/>
        <v/>
      </c>
      <c r="BD65" s="238" t="str">
        <f t="shared" ca="1" si="28"/>
        <v/>
      </c>
      <c r="BE65" s="239" t="str">
        <f t="shared" ca="1" si="15"/>
        <v/>
      </c>
      <c r="BG65" s="28" t="str">
        <f t="shared" ca="1" si="16"/>
        <v/>
      </c>
    </row>
    <row r="66" spans="1:59" s="228" customFormat="1" ht="14.25" customHeight="1" x14ac:dyDescent="0.25">
      <c r="A66" s="75" t="str">
        <f t="shared" ca="1" si="6"/>
        <v/>
      </c>
      <c r="B66" s="240"/>
      <c r="C66" s="240" t="s">
        <v>36</v>
      </c>
      <c r="D66" s="240" t="s">
        <v>36</v>
      </c>
      <c r="E66" s="240" t="s">
        <v>36</v>
      </c>
      <c r="F66" s="240" t="s">
        <v>36</v>
      </c>
      <c r="G66" s="240" t="s">
        <v>141</v>
      </c>
      <c r="H66" s="240"/>
      <c r="I66" s="240"/>
      <c r="J66" s="240"/>
      <c r="L66" s="241">
        <v>73353</v>
      </c>
      <c r="M66" s="192" t="str">
        <f t="shared" si="24"/>
        <v/>
      </c>
      <c r="N66" s="242"/>
      <c r="O66" s="242"/>
      <c r="Y66" s="229"/>
      <c r="Z66" s="230"/>
      <c r="AB66" s="231"/>
      <c r="AC66" s="232"/>
      <c r="AD66" s="230">
        <f t="shared" si="23"/>
        <v>-1</v>
      </c>
      <c r="AE66" s="228">
        <f t="shared" si="23"/>
        <v>-1</v>
      </c>
      <c r="AF66" s="228">
        <f t="shared" si="23"/>
        <v>-1</v>
      </c>
      <c r="AG66" s="230"/>
      <c r="AJ66" s="230"/>
      <c r="AM66" s="229">
        <f t="shared" si="8"/>
        <v>5</v>
      </c>
      <c r="AN66" s="228" t="str">
        <f>IF($AM67&gt;$AM66, IFERROR(MATCH($AM66, $AM67:$AM$156, 0)-1, ROW($AN$156)-ROW()), "")</f>
        <v/>
      </c>
      <c r="AO66" s="230" t="str">
        <f t="shared" ca="1" si="9"/>
        <v/>
      </c>
      <c r="AP66" s="228" t="str">
        <f t="shared" ca="1" si="9"/>
        <v/>
      </c>
      <c r="AQ66" s="233" t="str">
        <f t="shared" ca="1" si="10"/>
        <v/>
      </c>
      <c r="AR66" s="228" t="str">
        <f t="shared" ca="1" si="10"/>
        <v/>
      </c>
      <c r="AS66" s="80" t="str">
        <f t="shared" si="25"/>
        <v/>
      </c>
      <c r="AT66" s="30" t="str">
        <f t="shared" si="26"/>
        <v/>
      </c>
      <c r="AU66" s="82" t="str">
        <f t="shared" si="11"/>
        <v/>
      </c>
      <c r="AV66" s="30" t="str">
        <f t="shared" si="11"/>
        <v/>
      </c>
      <c r="AW66" s="233" t="str">
        <f t="shared" ca="1" si="12"/>
        <v/>
      </c>
      <c r="AX66" s="228" t="str">
        <f t="shared" ca="1" si="12"/>
        <v/>
      </c>
      <c r="AY66" s="234" t="str">
        <f t="shared" si="13"/>
        <v/>
      </c>
      <c r="AZ66" s="228" t="str">
        <f t="shared" si="13"/>
        <v/>
      </c>
      <c r="BA66" s="235"/>
      <c r="BB66" s="236" t="str">
        <f t="shared" ca="1" si="14"/>
        <v/>
      </c>
      <c r="BC66" s="237" t="str">
        <f t="shared" ca="1" si="27"/>
        <v/>
      </c>
      <c r="BD66" s="238" t="str">
        <f t="shared" ca="1" si="28"/>
        <v/>
      </c>
      <c r="BE66" s="239" t="str">
        <f t="shared" ca="1" si="15"/>
        <v/>
      </c>
      <c r="BG66" s="28" t="str">
        <f t="shared" ca="1" si="16"/>
        <v/>
      </c>
    </row>
    <row r="67" spans="1:59" s="228" customFormat="1" ht="14.25" customHeight="1" x14ac:dyDescent="0.25">
      <c r="A67" s="75" t="str">
        <f t="shared" ca="1" si="6"/>
        <v/>
      </c>
      <c r="B67" s="240"/>
      <c r="C67" s="240" t="s">
        <v>36</v>
      </c>
      <c r="D67" s="228" t="s">
        <v>36</v>
      </c>
      <c r="E67" s="228" t="s">
        <v>36</v>
      </c>
      <c r="F67" s="228" t="s">
        <v>36</v>
      </c>
      <c r="G67" s="228" t="s">
        <v>120</v>
      </c>
      <c r="L67" s="241">
        <v>73354</v>
      </c>
      <c r="M67" s="192" t="str">
        <f t="shared" si="24"/>
        <v/>
      </c>
      <c r="N67" s="242"/>
      <c r="O67" s="242"/>
      <c r="Y67" s="229"/>
      <c r="Z67" s="230"/>
      <c r="AB67" s="231"/>
      <c r="AC67" s="232"/>
      <c r="AD67" s="230">
        <f t="shared" si="23"/>
        <v>-1</v>
      </c>
      <c r="AE67" s="228">
        <f t="shared" si="23"/>
        <v>-1</v>
      </c>
      <c r="AF67" s="228">
        <f t="shared" si="23"/>
        <v>-1</v>
      </c>
      <c r="AG67" s="230"/>
      <c r="AJ67" s="230"/>
      <c r="AM67" s="229">
        <f t="shared" si="8"/>
        <v>5</v>
      </c>
      <c r="AN67" s="228" t="str">
        <f>IF($AM68&gt;$AM67, IFERROR(MATCH($AM67, $AM68:$AM$156, 0)-1, ROW($AN$156)-ROW()), "")</f>
        <v/>
      </c>
      <c r="AO67" s="230" t="str">
        <f t="shared" ca="1" si="9"/>
        <v/>
      </c>
      <c r="AP67" s="228" t="str">
        <f t="shared" ca="1" si="9"/>
        <v/>
      </c>
      <c r="AQ67" s="233" t="str">
        <f t="shared" ca="1" si="10"/>
        <v/>
      </c>
      <c r="AR67" s="228" t="str">
        <f t="shared" ca="1" si="10"/>
        <v/>
      </c>
      <c r="AS67" s="80" t="str">
        <f t="shared" si="25"/>
        <v/>
      </c>
      <c r="AT67" s="30" t="str">
        <f t="shared" si="26"/>
        <v/>
      </c>
      <c r="AU67" s="82" t="str">
        <f t="shared" si="11"/>
        <v/>
      </c>
      <c r="AV67" s="30" t="str">
        <f t="shared" si="11"/>
        <v/>
      </c>
      <c r="AW67" s="233" t="str">
        <f t="shared" ca="1" si="12"/>
        <v/>
      </c>
      <c r="AX67" s="228" t="str">
        <f t="shared" ca="1" si="12"/>
        <v/>
      </c>
      <c r="AY67" s="234" t="str">
        <f t="shared" si="13"/>
        <v/>
      </c>
      <c r="AZ67" s="228" t="str">
        <f t="shared" si="13"/>
        <v/>
      </c>
      <c r="BA67" s="235"/>
      <c r="BB67" s="236" t="str">
        <f t="shared" ca="1" si="14"/>
        <v/>
      </c>
      <c r="BC67" s="237" t="str">
        <f t="shared" ca="1" si="27"/>
        <v/>
      </c>
      <c r="BD67" s="238" t="str">
        <f t="shared" ca="1" si="28"/>
        <v/>
      </c>
      <c r="BE67" s="239" t="str">
        <f t="shared" ca="1" si="15"/>
        <v/>
      </c>
      <c r="BG67" s="28" t="str">
        <f t="shared" ca="1" si="16"/>
        <v/>
      </c>
    </row>
    <row r="68" spans="1:59" s="228" customFormat="1" ht="14.25" customHeight="1" x14ac:dyDescent="0.25">
      <c r="A68" s="75" t="str">
        <f t="shared" ca="1" si="6"/>
        <v/>
      </c>
      <c r="B68" s="240"/>
      <c r="C68" s="240" t="s">
        <v>36</v>
      </c>
      <c r="D68" s="228" t="s">
        <v>36</v>
      </c>
      <c r="E68" s="228" t="s">
        <v>36</v>
      </c>
      <c r="F68" s="228" t="s">
        <v>36</v>
      </c>
      <c r="G68" s="228" t="s">
        <v>121</v>
      </c>
      <c r="L68" s="241">
        <v>73355</v>
      </c>
      <c r="M68" s="192" t="str">
        <f t="shared" si="24"/>
        <v/>
      </c>
      <c r="N68" s="242"/>
      <c r="O68" s="242"/>
      <c r="Y68" s="229"/>
      <c r="Z68" s="230"/>
      <c r="AB68" s="231"/>
      <c r="AC68" s="232"/>
      <c r="AD68" s="230">
        <f t="shared" ref="AD68:AF99" si="32">IF(AD$3, 0, -1)</f>
        <v>-1</v>
      </c>
      <c r="AE68" s="228">
        <f t="shared" si="32"/>
        <v>-1</v>
      </c>
      <c r="AF68" s="228">
        <f t="shared" si="32"/>
        <v>-1</v>
      </c>
      <c r="AG68" s="230"/>
      <c r="AJ68" s="230"/>
      <c r="AM68" s="229">
        <f t="shared" si="8"/>
        <v>5</v>
      </c>
      <c r="AN68" s="228" t="str">
        <f>IF($AM69&gt;$AM68, IFERROR(MATCH($AM68, $AM69:$AM$156, 0)-1, ROW($AN$156)-ROW()), "")</f>
        <v/>
      </c>
      <c r="AO68" s="230" t="str">
        <f t="shared" ca="1" si="9"/>
        <v/>
      </c>
      <c r="AP68" s="228" t="str">
        <f t="shared" ca="1" si="9"/>
        <v/>
      </c>
      <c r="AQ68" s="233" t="str">
        <f t="shared" ca="1" si="10"/>
        <v/>
      </c>
      <c r="AR68" s="228" t="str">
        <f t="shared" ca="1" si="10"/>
        <v/>
      </c>
      <c r="AS68" s="80" t="str">
        <f t="shared" si="25"/>
        <v/>
      </c>
      <c r="AT68" s="30" t="str">
        <f t="shared" si="26"/>
        <v/>
      </c>
      <c r="AU68" s="82" t="str">
        <f t="shared" si="11"/>
        <v/>
      </c>
      <c r="AV68" s="30" t="str">
        <f t="shared" si="11"/>
        <v/>
      </c>
      <c r="AW68" s="233" t="str">
        <f t="shared" ca="1" si="12"/>
        <v/>
      </c>
      <c r="AX68" s="228" t="str">
        <f t="shared" ca="1" si="12"/>
        <v/>
      </c>
      <c r="AY68" s="234" t="str">
        <f t="shared" si="13"/>
        <v/>
      </c>
      <c r="AZ68" s="228" t="str">
        <f t="shared" si="13"/>
        <v/>
      </c>
      <c r="BA68" s="235"/>
      <c r="BB68" s="236" t="str">
        <f t="shared" ca="1" si="14"/>
        <v/>
      </c>
      <c r="BC68" s="237" t="str">
        <f t="shared" ca="1" si="27"/>
        <v/>
      </c>
      <c r="BD68" s="238" t="str">
        <f t="shared" ca="1" si="28"/>
        <v/>
      </c>
      <c r="BE68" s="239" t="str">
        <f t="shared" ca="1" si="15"/>
        <v/>
      </c>
      <c r="BG68" s="28" t="str">
        <f t="shared" ca="1" si="16"/>
        <v/>
      </c>
    </row>
    <row r="69" spans="1:59" s="228" customFormat="1" ht="14.25" customHeight="1" x14ac:dyDescent="0.25">
      <c r="A69" s="75" t="str">
        <f t="shared" ca="1" si="6"/>
        <v/>
      </c>
      <c r="B69" s="240"/>
      <c r="C69" s="240" t="s">
        <v>36</v>
      </c>
      <c r="D69" s="240" t="s">
        <v>36</v>
      </c>
      <c r="E69" s="240" t="s">
        <v>36</v>
      </c>
      <c r="F69" s="240" t="s">
        <v>36</v>
      </c>
      <c r="G69" s="240" t="s">
        <v>122</v>
      </c>
      <c r="H69" s="240"/>
      <c r="I69" s="240"/>
      <c r="J69" s="240"/>
      <c r="L69" s="241">
        <v>73356</v>
      </c>
      <c r="M69" s="192" t="str">
        <f t="shared" ref="M69:M100" si="33">IF(_xlfn.CONCAT(N69:O69)&lt;&gt;"", SUM(N69:O69), "")</f>
        <v/>
      </c>
      <c r="N69" s="242"/>
      <c r="O69" s="242"/>
      <c r="Y69" s="229"/>
      <c r="Z69" s="230"/>
      <c r="AB69" s="231"/>
      <c r="AC69" s="232"/>
      <c r="AD69" s="230">
        <f t="shared" si="32"/>
        <v>-1</v>
      </c>
      <c r="AE69" s="228">
        <f t="shared" si="32"/>
        <v>-1</v>
      </c>
      <c r="AF69" s="228">
        <f t="shared" si="32"/>
        <v>-1</v>
      </c>
      <c r="AG69" s="230"/>
      <c r="AJ69" s="230"/>
      <c r="AM69" s="229">
        <f t="shared" si="8"/>
        <v>5</v>
      </c>
      <c r="AN69" s="228" t="str">
        <f>IF($AM70&gt;$AM69, IFERROR(MATCH($AM69, $AM70:$AM$156, 0)-1, ROW($AN$156)-ROW()), "")</f>
        <v/>
      </c>
      <c r="AO69" s="230" t="str">
        <f t="shared" ca="1" si="9"/>
        <v/>
      </c>
      <c r="AP69" s="228" t="str">
        <f t="shared" ca="1" si="9"/>
        <v/>
      </c>
      <c r="AQ69" s="233" t="str">
        <f t="shared" ca="1" si="10"/>
        <v/>
      </c>
      <c r="AR69" s="228" t="str">
        <f t="shared" ca="1" si="10"/>
        <v/>
      </c>
      <c r="AS69" s="80" t="str">
        <f t="shared" ref="AS69:AS100" si="34">IF(AE69&lt;&gt;-1, IF(ISTEXT(N69), IFERROR(IF(SEARCH(".", N69)&lt;&gt;0, "| Veld '"&amp;AS$4&amp;ROW()&amp;"': "&amp;Fout_punt), "| Veld '"&amp;AS$4&amp;ROW()&amp;"': "&amp;Fout_geen_getal), IF(N69&lt;&gt;AQ69, "| Veld '"&amp;AS$4&amp;ROW()&amp;"': "&amp;Fout_som&amp;TEXT(AQ69,"#.##0,00 €")&amp;"  ", IF($AA69&lt;&gt;0, IF(N69&gt;0, "| Veld '"&amp;AS$4&amp;ROW()&amp;"': "&amp;Fout_positief, ""), IF($Z69&lt;&gt;1, IF(N69&lt;0, "| Veld '"&amp;AS$4&amp;ROW()&amp;"': "&amp;Fout_negatief, ""), "")))), "")</f>
        <v/>
      </c>
      <c r="AT69" s="30" t="str">
        <f t="shared" ref="AT69:AT100" si="35">IF(AF69&lt;&gt;-1, IF(ISTEXT(O69), IFERROR(IF(SEARCH(".", O69)&lt;&gt;0, "| Veld '"&amp;AT$4&amp;ROW()&amp;"': "&amp;Fout_punt), "| Veld '"&amp;AT$4&amp;ROW()&amp;"': "&amp;Fout_geen_getal), IF(O69&lt;&gt;AR69, "| Veld '"&amp;AT$4&amp;ROW()&amp;"': "&amp;Fout_som&amp;TEXT(AR69,"#.##0,00 €")&amp;"  ", IF($AA69&lt;&gt;0, IF(O69&gt;0, "| Veld '"&amp;AT$4&amp;ROW()&amp;"': "&amp;Fout_positief, ""), IF($Z69&lt;&gt;1, IF(O69&lt;0, "| Veld '"&amp;AT$4&amp;ROW()&amp;"': "&amp;Fout_negatief, ""), "")))), "")</f>
        <v/>
      </c>
      <c r="AU69" s="82" t="str">
        <f t="shared" si="11"/>
        <v/>
      </c>
      <c r="AV69" s="30" t="str">
        <f t="shared" si="11"/>
        <v/>
      </c>
      <c r="AW69" s="233" t="str">
        <f t="shared" ca="1" si="12"/>
        <v/>
      </c>
      <c r="AX69" s="228" t="str">
        <f t="shared" ca="1" si="12"/>
        <v/>
      </c>
      <c r="AY69" s="234" t="str">
        <f t="shared" si="13"/>
        <v/>
      </c>
      <c r="AZ69" s="228" t="str">
        <f t="shared" si="13"/>
        <v/>
      </c>
      <c r="BA69" s="235"/>
      <c r="BB69" s="236" t="str">
        <f t="shared" ca="1" si="14"/>
        <v/>
      </c>
      <c r="BC69" s="237" t="str">
        <f t="shared" ref="BC69:BC100" ca="1" si="36">IF($AN69&lt;&gt;"", IF(SUMIF(OFFSET($AM69, 1, 0, $AN69), "&gt;"&amp;$AM69, OFFSET(AU69, 1, 0, $AN69))&lt;&gt;0, IFERROR( "| Veld '"&amp;BC$4&amp;ROW()&amp;"': "&amp;Waarschuwing_1&amp;_xlfn.TEXTJOIN(" &amp; ", TRUE, OFFSET(AU69,1,0,$AN69))&amp;" in kolom '"&amp;BC$4&amp;"'"&amp;Waarschuwing_2, "| Veld '"&amp;BC$4&amp;ROW()&amp;"': "&amp;Waarschuwing_legacy), ""), "")</f>
        <v/>
      </c>
      <c r="BD69" s="238" t="str">
        <f t="shared" ref="BD69:BD100" ca="1" si="37">IF($AN69&lt;&gt;"", IF(SUMIF(OFFSET($AM69, 1, 0, $AN69), "&gt;"&amp;$AM69, OFFSET(AV69, 1, 0, $AN69))&lt;&gt;0, IFERROR( "| Veld '"&amp;BD$4&amp;ROW()&amp;"': "&amp;Waarschuwing_1&amp;_xlfn.TEXTJOIN(" &amp; ", TRUE, OFFSET(AV69,1,0,$AN69))&amp;" in kolom '"&amp;BD$4&amp;"'"&amp;Waarschuwing_2, "| Veld '"&amp;BD$4&amp;ROW()&amp;"': "&amp;Waarschuwing_legacy), ""), "")</f>
        <v/>
      </c>
      <c r="BE69" s="239" t="str">
        <f t="shared" ca="1" si="15"/>
        <v/>
      </c>
      <c r="BG69" s="28" t="str">
        <f t="shared" ca="1" si="16"/>
        <v/>
      </c>
    </row>
    <row r="70" spans="1:59" s="228" customFormat="1" ht="14.25" customHeight="1" x14ac:dyDescent="0.25">
      <c r="A70" s="75" t="str">
        <f t="shared" ref="A70:A133" ca="1" si="38">IF(BB70&lt;&gt;"", "✘", "")</f>
        <v/>
      </c>
      <c r="B70" s="240"/>
      <c r="C70" s="240" t="s">
        <v>36</v>
      </c>
      <c r="D70" s="240" t="s">
        <v>36</v>
      </c>
      <c r="E70" s="240" t="s">
        <v>36</v>
      </c>
      <c r="F70" s="240" t="s">
        <v>36</v>
      </c>
      <c r="G70" s="240" t="s">
        <v>123</v>
      </c>
      <c r="H70" s="240"/>
      <c r="I70" s="240"/>
      <c r="J70" s="240"/>
      <c r="L70" s="241">
        <v>73357</v>
      </c>
      <c r="M70" s="192" t="str">
        <f t="shared" si="33"/>
        <v/>
      </c>
      <c r="N70" s="242"/>
      <c r="O70" s="242"/>
      <c r="Y70" s="229"/>
      <c r="Z70" s="230"/>
      <c r="AB70" s="231"/>
      <c r="AC70" s="232"/>
      <c r="AD70" s="230">
        <f t="shared" si="32"/>
        <v>-1</v>
      </c>
      <c r="AE70" s="228">
        <f t="shared" si="32"/>
        <v>-1</v>
      </c>
      <c r="AF70" s="228">
        <f t="shared" si="32"/>
        <v>-1</v>
      </c>
      <c r="AG70" s="230"/>
      <c r="AJ70" s="230"/>
      <c r="AM70" s="229">
        <f t="shared" ref="AM70:AM133" si="39">IF(C70&lt;&gt;"",1,IF(D70&lt;&gt;"",2,IF(E70&lt;&gt;"",3,IF(F70&lt;&gt;"",4,IF(G70&lt;&gt;"",5,IF(H70&lt;&gt;"",6,IF(I70&lt;&gt;"",7,IF(J70&lt;&gt;"",8))))))))</f>
        <v>5</v>
      </c>
      <c r="AN70" s="228" t="str">
        <f>IF($AM71&gt;$AM70, IFERROR(MATCH($AM70, $AM71:$AM$156, 0)-1, ROW($AN$156)-ROW()), "")</f>
        <v/>
      </c>
      <c r="AO70" s="230" t="str">
        <f t="shared" ref="AO70:AP133" ca="1" si="40">IF(AE70&lt;&gt;-1, IF(AB70&lt;&gt;"", AB70, IF($AN70&lt;&gt;"", SUMIF(OFFSET($AM70, 1, 0, $AN70), $AM70+1, OFFSET(N70, 1, 0, $AN70)), N70)), "")</f>
        <v/>
      </c>
      <c r="AP70" s="228" t="str">
        <f t="shared" ca="1" si="40"/>
        <v/>
      </c>
      <c r="AQ70" s="233" t="str">
        <f t="shared" ref="AQ70:AR133" ca="1" si="41">IF(AO70&lt;&gt;0, AO70, N70)</f>
        <v/>
      </c>
      <c r="AR70" s="228" t="str">
        <f t="shared" ca="1" si="41"/>
        <v/>
      </c>
      <c r="AS70" s="80" t="str">
        <f t="shared" si="34"/>
        <v/>
      </c>
      <c r="AT70" s="30" t="str">
        <f t="shared" si="35"/>
        <v/>
      </c>
      <c r="AU70" s="82" t="str">
        <f t="shared" ref="AU70:AV133" si="42">IF(AS70&lt;&gt;"", ROW(), "")</f>
        <v/>
      </c>
      <c r="AV70" s="30" t="str">
        <f t="shared" si="42"/>
        <v/>
      </c>
      <c r="AW70" s="233" t="str">
        <f t="shared" ref="AW70:AX133" ca="1" si="43">IF(AO70&lt;&gt;AQ70, "| Veld '"&amp;AW$4&amp;ROW()&amp;"': "&amp;Info_lege_velden, "")</f>
        <v/>
      </c>
      <c r="AX70" s="228" t="str">
        <f t="shared" ca="1" si="43"/>
        <v/>
      </c>
      <c r="AY70" s="234" t="str">
        <f t="shared" ref="AY70:AZ133" si="44">IF(AE70&lt;0, IF(N70&lt;&gt;0, "| Veld '"&amp;AY$4&amp;ROW()&amp;"'"&amp;Fout_redundant, ""), "")</f>
        <v/>
      </c>
      <c r="AZ70" s="228" t="str">
        <f t="shared" si="44"/>
        <v/>
      </c>
      <c r="BA70" s="235"/>
      <c r="BB70" s="236" t="str">
        <f t="shared" ref="BB70:BB133" ca="1" si="45">_xlfn.CONCAT(AS70:AT70,AW70:AX70,AY70:AZ70,AG70:AI70)</f>
        <v/>
      </c>
      <c r="BC70" s="237" t="str">
        <f t="shared" ca="1" si="36"/>
        <v/>
      </c>
      <c r="BD70" s="238" t="str">
        <f t="shared" ca="1" si="37"/>
        <v/>
      </c>
      <c r="BE70" s="239" t="str">
        <f t="shared" ref="BE70:BE133" ca="1" si="46">_xlfn.CONCAT(BC70:BD70, AJ70:AL70)</f>
        <v/>
      </c>
      <c r="BG70" s="28" t="str">
        <f t="shared" ref="BG70:BG133" ca="1" si="47">IF($BB70&lt;&gt;"", $BB70, $BE70)</f>
        <v/>
      </c>
    </row>
    <row r="71" spans="1:59" s="228" customFormat="1" ht="14.25" customHeight="1" x14ac:dyDescent="0.25">
      <c r="A71" s="75" t="str">
        <f t="shared" ca="1" si="38"/>
        <v/>
      </c>
      <c r="B71" s="240"/>
      <c r="C71" s="240" t="s">
        <v>36</v>
      </c>
      <c r="D71" s="240" t="s">
        <v>36</v>
      </c>
      <c r="E71" s="240" t="s">
        <v>36</v>
      </c>
      <c r="F71" s="240" t="s">
        <v>36</v>
      </c>
      <c r="G71" s="240" t="s">
        <v>287</v>
      </c>
      <c r="H71" s="240"/>
      <c r="I71" s="240"/>
      <c r="J71" s="240"/>
      <c r="L71" s="241">
        <v>73358</v>
      </c>
      <c r="M71" s="192" t="str">
        <f t="shared" si="33"/>
        <v/>
      </c>
      <c r="N71" s="242"/>
      <c r="O71" s="242"/>
      <c r="Y71" s="229"/>
      <c r="Z71" s="230"/>
      <c r="AB71" s="231"/>
      <c r="AC71" s="232"/>
      <c r="AD71" s="230">
        <f t="shared" si="32"/>
        <v>-1</v>
      </c>
      <c r="AE71" s="228">
        <f t="shared" si="32"/>
        <v>-1</v>
      </c>
      <c r="AF71" s="228">
        <f t="shared" si="32"/>
        <v>-1</v>
      </c>
      <c r="AG71" s="230"/>
      <c r="AJ71" s="230"/>
      <c r="AM71" s="229">
        <f t="shared" si="39"/>
        <v>5</v>
      </c>
      <c r="AN71" s="228" t="str">
        <f>IF($AM72&gt;$AM71, IFERROR(MATCH($AM71, $AM72:$AM$156, 0)-1, ROW($AN$156)-ROW()), "")</f>
        <v/>
      </c>
      <c r="AO71" s="230" t="str">
        <f t="shared" ca="1" si="40"/>
        <v/>
      </c>
      <c r="AP71" s="228" t="str">
        <f t="shared" ca="1" si="40"/>
        <v/>
      </c>
      <c r="AQ71" s="233" t="str">
        <f t="shared" ca="1" si="41"/>
        <v/>
      </c>
      <c r="AR71" s="228" t="str">
        <f t="shared" ca="1" si="41"/>
        <v/>
      </c>
      <c r="AS71" s="80" t="str">
        <f t="shared" si="34"/>
        <v/>
      </c>
      <c r="AT71" s="30" t="str">
        <f t="shared" si="35"/>
        <v/>
      </c>
      <c r="AU71" s="82" t="str">
        <f t="shared" si="42"/>
        <v/>
      </c>
      <c r="AV71" s="30" t="str">
        <f t="shared" si="42"/>
        <v/>
      </c>
      <c r="AW71" s="233" t="str">
        <f t="shared" ca="1" si="43"/>
        <v/>
      </c>
      <c r="AX71" s="228" t="str">
        <f t="shared" ca="1" si="43"/>
        <v/>
      </c>
      <c r="AY71" s="234" t="str">
        <f t="shared" si="44"/>
        <v/>
      </c>
      <c r="AZ71" s="228" t="str">
        <f t="shared" si="44"/>
        <v/>
      </c>
      <c r="BA71" s="235"/>
      <c r="BB71" s="236" t="str">
        <f t="shared" ca="1" si="45"/>
        <v/>
      </c>
      <c r="BC71" s="237" t="str">
        <f t="shared" ca="1" si="36"/>
        <v/>
      </c>
      <c r="BD71" s="238" t="str">
        <f t="shared" ca="1" si="37"/>
        <v/>
      </c>
      <c r="BE71" s="239" t="str">
        <f t="shared" ca="1" si="46"/>
        <v/>
      </c>
      <c r="BG71" s="28" t="str">
        <f t="shared" ca="1" si="47"/>
        <v/>
      </c>
    </row>
    <row r="72" spans="1:59" s="228" customFormat="1" ht="14.25" customHeight="1" x14ac:dyDescent="0.25">
      <c r="A72" s="75" t="str">
        <f t="shared" ca="1" si="38"/>
        <v/>
      </c>
      <c r="B72" s="240"/>
      <c r="C72" s="240" t="s">
        <v>36</v>
      </c>
      <c r="D72" s="240" t="s">
        <v>36</v>
      </c>
      <c r="E72" s="240" t="s">
        <v>36</v>
      </c>
      <c r="F72" s="240" t="s">
        <v>360</v>
      </c>
      <c r="G72" s="240"/>
      <c r="H72" s="240"/>
      <c r="I72" s="240"/>
      <c r="J72" s="240"/>
      <c r="L72" s="241">
        <v>7336</v>
      </c>
      <c r="M72" s="192" t="str">
        <f t="shared" si="33"/>
        <v/>
      </c>
      <c r="N72" s="242"/>
      <c r="O72" s="242"/>
      <c r="Y72" s="229"/>
      <c r="Z72" s="230"/>
      <c r="AB72" s="231"/>
      <c r="AC72" s="232"/>
      <c r="AD72" s="230">
        <f t="shared" si="32"/>
        <v>-1</v>
      </c>
      <c r="AE72" s="228">
        <f t="shared" si="32"/>
        <v>-1</v>
      </c>
      <c r="AF72" s="228">
        <f t="shared" si="32"/>
        <v>-1</v>
      </c>
      <c r="AG72" s="230"/>
      <c r="AJ72" s="230"/>
      <c r="AM72" s="229">
        <f t="shared" si="39"/>
        <v>4</v>
      </c>
      <c r="AN72" s="228" t="str">
        <f>IF($AM73&gt;$AM72, IFERROR(MATCH($AM72, $AM73:$AM$156, 0)-1, ROW($AN$156)-ROW()), "")</f>
        <v/>
      </c>
      <c r="AO72" s="230" t="str">
        <f t="shared" ca="1" si="40"/>
        <v/>
      </c>
      <c r="AP72" s="228" t="str">
        <f t="shared" ca="1" si="40"/>
        <v/>
      </c>
      <c r="AQ72" s="233" t="str">
        <f t="shared" ca="1" si="41"/>
        <v/>
      </c>
      <c r="AR72" s="228" t="str">
        <f t="shared" ca="1" si="41"/>
        <v/>
      </c>
      <c r="AS72" s="80" t="str">
        <f t="shared" si="34"/>
        <v/>
      </c>
      <c r="AT72" s="30" t="str">
        <f t="shared" si="35"/>
        <v/>
      </c>
      <c r="AU72" s="82" t="str">
        <f t="shared" si="42"/>
        <v/>
      </c>
      <c r="AV72" s="30" t="str">
        <f t="shared" si="42"/>
        <v/>
      </c>
      <c r="AW72" s="233" t="str">
        <f t="shared" ca="1" si="43"/>
        <v/>
      </c>
      <c r="AX72" s="228" t="str">
        <f t="shared" ca="1" si="43"/>
        <v/>
      </c>
      <c r="AY72" s="234" t="str">
        <f t="shared" si="44"/>
        <v/>
      </c>
      <c r="AZ72" s="228" t="str">
        <f t="shared" si="44"/>
        <v/>
      </c>
      <c r="BA72" s="235"/>
      <c r="BB72" s="236" t="str">
        <f t="shared" ca="1" si="45"/>
        <v/>
      </c>
      <c r="BC72" s="237" t="str">
        <f t="shared" ca="1" si="36"/>
        <v/>
      </c>
      <c r="BD72" s="238" t="str">
        <f t="shared" ca="1" si="37"/>
        <v/>
      </c>
      <c r="BE72" s="239" t="str">
        <f t="shared" ca="1" si="46"/>
        <v/>
      </c>
      <c r="BG72" s="28" t="str">
        <f t="shared" ca="1" si="47"/>
        <v/>
      </c>
    </row>
    <row r="73" spans="1:59" s="228" customFormat="1" ht="14.25" customHeight="1" x14ac:dyDescent="0.25">
      <c r="A73" s="75" t="str">
        <f t="shared" ca="1" si="38"/>
        <v/>
      </c>
      <c r="B73" s="240"/>
      <c r="C73" s="240" t="s">
        <v>36</v>
      </c>
      <c r="D73" s="240" t="s">
        <v>36</v>
      </c>
      <c r="E73" s="240" t="s">
        <v>36</v>
      </c>
      <c r="F73" s="240" t="s">
        <v>124</v>
      </c>
      <c r="G73" s="240"/>
      <c r="H73" s="240"/>
      <c r="I73" s="240"/>
      <c r="J73" s="240"/>
      <c r="L73" s="241">
        <v>7338</v>
      </c>
      <c r="M73" s="192" t="str">
        <f t="shared" si="33"/>
        <v/>
      </c>
      <c r="N73" s="242"/>
      <c r="O73" s="242"/>
      <c r="Y73" s="229"/>
      <c r="Z73" s="230"/>
      <c r="AB73" s="231"/>
      <c r="AC73" s="232"/>
      <c r="AD73" s="230">
        <f t="shared" si="32"/>
        <v>-1</v>
      </c>
      <c r="AE73" s="228">
        <f t="shared" si="32"/>
        <v>-1</v>
      </c>
      <c r="AF73" s="228">
        <f t="shared" si="32"/>
        <v>-1</v>
      </c>
      <c r="AG73" s="230"/>
      <c r="AJ73" s="230"/>
      <c r="AM73" s="229">
        <f t="shared" si="39"/>
        <v>4</v>
      </c>
      <c r="AN73" s="228" t="str">
        <f>IF($AM74&gt;$AM73, IFERROR(MATCH($AM73, $AM74:$AM$156, 0)-1, ROW($AN$156)-ROW()), "")</f>
        <v/>
      </c>
      <c r="AO73" s="230" t="str">
        <f t="shared" ca="1" si="40"/>
        <v/>
      </c>
      <c r="AP73" s="228" t="str">
        <f t="shared" ca="1" si="40"/>
        <v/>
      </c>
      <c r="AQ73" s="233" t="str">
        <f t="shared" ca="1" si="41"/>
        <v/>
      </c>
      <c r="AR73" s="228" t="str">
        <f t="shared" ca="1" si="41"/>
        <v/>
      </c>
      <c r="AS73" s="80" t="str">
        <f t="shared" si="34"/>
        <v/>
      </c>
      <c r="AT73" s="30" t="str">
        <f t="shared" si="35"/>
        <v/>
      </c>
      <c r="AU73" s="82" t="str">
        <f t="shared" si="42"/>
        <v/>
      </c>
      <c r="AV73" s="30" t="str">
        <f t="shared" si="42"/>
        <v/>
      </c>
      <c r="AW73" s="233" t="str">
        <f t="shared" ca="1" si="43"/>
        <v/>
      </c>
      <c r="AX73" s="228" t="str">
        <f t="shared" ca="1" si="43"/>
        <v/>
      </c>
      <c r="AY73" s="234" t="str">
        <f t="shared" si="44"/>
        <v/>
      </c>
      <c r="AZ73" s="228" t="str">
        <f t="shared" si="44"/>
        <v/>
      </c>
      <c r="BA73" s="235"/>
      <c r="BB73" s="236" t="str">
        <f t="shared" ca="1" si="45"/>
        <v/>
      </c>
      <c r="BC73" s="237" t="str">
        <f t="shared" ca="1" si="36"/>
        <v/>
      </c>
      <c r="BD73" s="238" t="str">
        <f t="shared" ca="1" si="37"/>
        <v/>
      </c>
      <c r="BE73" s="239" t="str">
        <f t="shared" ca="1" si="46"/>
        <v/>
      </c>
      <c r="BG73" s="28" t="str">
        <f t="shared" ca="1" si="47"/>
        <v/>
      </c>
    </row>
    <row r="74" spans="1:59" s="228" customFormat="1" ht="14.25" customHeight="1" x14ac:dyDescent="0.25">
      <c r="A74" s="75" t="str">
        <f t="shared" ca="1" si="38"/>
        <v/>
      </c>
      <c r="B74" s="240"/>
      <c r="C74" s="240" t="s">
        <v>36</v>
      </c>
      <c r="D74" s="240" t="s">
        <v>36</v>
      </c>
      <c r="E74" s="240" t="s">
        <v>125</v>
      </c>
      <c r="F74" s="240"/>
      <c r="G74" s="240"/>
      <c r="H74" s="240"/>
      <c r="I74" s="240"/>
      <c r="J74" s="240"/>
      <c r="L74" s="241">
        <v>734</v>
      </c>
      <c r="M74" s="192">
        <f t="shared" si="33"/>
        <v>0</v>
      </c>
      <c r="N74" s="242">
        <f>SUM(N75:N78)</f>
        <v>0</v>
      </c>
      <c r="O74" s="242">
        <f t="shared" ref="O74" si="48">SUM(O75:O78)</f>
        <v>0</v>
      </c>
      <c r="Y74" s="229"/>
      <c r="Z74" s="230"/>
      <c r="AB74" s="231"/>
      <c r="AC74" s="232"/>
      <c r="AD74" s="230">
        <f t="shared" si="32"/>
        <v>-1</v>
      </c>
      <c r="AE74" s="228">
        <f t="shared" si="32"/>
        <v>-1</v>
      </c>
      <c r="AF74" s="228">
        <f t="shared" si="32"/>
        <v>-1</v>
      </c>
      <c r="AG74" s="230"/>
      <c r="AJ74" s="230"/>
      <c r="AM74" s="229">
        <f t="shared" si="39"/>
        <v>3</v>
      </c>
      <c r="AN74" s="228">
        <f>IF($AM75&gt;$AM74, IFERROR(MATCH($AM74, $AM75:$AM$156, 0)-1, ROW($AN$156)-ROW()), "")</f>
        <v>4</v>
      </c>
      <c r="AO74" s="230" t="str">
        <f t="shared" ca="1" si="40"/>
        <v/>
      </c>
      <c r="AP74" s="228" t="str">
        <f t="shared" ca="1" si="40"/>
        <v/>
      </c>
      <c r="AQ74" s="233" t="str">
        <f t="shared" ca="1" si="41"/>
        <v/>
      </c>
      <c r="AR74" s="228" t="str">
        <f t="shared" ca="1" si="41"/>
        <v/>
      </c>
      <c r="AS74" s="80" t="str">
        <f t="shared" si="34"/>
        <v/>
      </c>
      <c r="AT74" s="30" t="str">
        <f t="shared" si="35"/>
        <v/>
      </c>
      <c r="AU74" s="82" t="str">
        <f t="shared" si="42"/>
        <v/>
      </c>
      <c r="AV74" s="30" t="str">
        <f t="shared" si="42"/>
        <v/>
      </c>
      <c r="AW74" s="233" t="str">
        <f t="shared" ca="1" si="43"/>
        <v/>
      </c>
      <c r="AX74" s="228" t="str">
        <f t="shared" ca="1" si="43"/>
        <v/>
      </c>
      <c r="AY74" s="234" t="str">
        <f t="shared" si="44"/>
        <v/>
      </c>
      <c r="AZ74" s="228" t="str">
        <f t="shared" si="44"/>
        <v/>
      </c>
      <c r="BA74" s="235"/>
      <c r="BB74" s="236" t="str">
        <f t="shared" ca="1" si="45"/>
        <v/>
      </c>
      <c r="BC74" s="237" t="str">
        <f t="shared" ca="1" si="36"/>
        <v/>
      </c>
      <c r="BD74" s="238" t="str">
        <f t="shared" ca="1" si="37"/>
        <v/>
      </c>
      <c r="BE74" s="239" t="str">
        <f t="shared" ca="1" si="46"/>
        <v/>
      </c>
      <c r="BG74" s="28" t="str">
        <f t="shared" ca="1" si="47"/>
        <v/>
      </c>
    </row>
    <row r="75" spans="1:59" s="228" customFormat="1" ht="14.25" customHeight="1" x14ac:dyDescent="0.25">
      <c r="A75" s="75" t="str">
        <f t="shared" ca="1" si="38"/>
        <v/>
      </c>
      <c r="B75" s="240"/>
      <c r="C75" s="240"/>
      <c r="D75" s="240"/>
      <c r="E75" s="240"/>
      <c r="F75" s="240" t="s">
        <v>645</v>
      </c>
      <c r="G75" s="240"/>
      <c r="H75" s="240"/>
      <c r="I75" s="240"/>
      <c r="J75" s="240"/>
      <c r="L75" s="241">
        <v>7340</v>
      </c>
      <c r="M75" s="192" t="str">
        <f t="shared" si="33"/>
        <v/>
      </c>
      <c r="N75" s="242"/>
      <c r="O75" s="242"/>
      <c r="Y75" s="229"/>
      <c r="Z75" s="230"/>
      <c r="AB75" s="231"/>
      <c r="AC75" s="232"/>
      <c r="AD75" s="230">
        <f t="shared" si="32"/>
        <v>-1</v>
      </c>
      <c r="AE75" s="228">
        <f t="shared" si="32"/>
        <v>-1</v>
      </c>
      <c r="AF75" s="228">
        <f t="shared" si="32"/>
        <v>-1</v>
      </c>
      <c r="AG75" s="230"/>
      <c r="AJ75" s="230"/>
      <c r="AM75" s="229">
        <f t="shared" si="39"/>
        <v>4</v>
      </c>
      <c r="AN75" s="228" t="str">
        <f>IF($AM76&gt;$AM75, IFERROR(MATCH($AM75, $AM76:$AM$156, 0)-1, ROW($AN$156)-ROW()), "")</f>
        <v/>
      </c>
      <c r="AO75" s="230" t="str">
        <f t="shared" ca="1" si="40"/>
        <v/>
      </c>
      <c r="AP75" s="228" t="str">
        <f t="shared" ca="1" si="40"/>
        <v/>
      </c>
      <c r="AQ75" s="233" t="str">
        <f t="shared" ca="1" si="41"/>
        <v/>
      </c>
      <c r="AR75" s="228" t="str">
        <f t="shared" ca="1" si="41"/>
        <v/>
      </c>
      <c r="AS75" s="80" t="str">
        <f t="shared" si="34"/>
        <v/>
      </c>
      <c r="AT75" s="30" t="str">
        <f t="shared" si="35"/>
        <v/>
      </c>
      <c r="AU75" s="82" t="str">
        <f t="shared" si="42"/>
        <v/>
      </c>
      <c r="AV75" s="30" t="str">
        <f t="shared" si="42"/>
        <v/>
      </c>
      <c r="AW75" s="233" t="str">
        <f t="shared" ca="1" si="43"/>
        <v/>
      </c>
      <c r="AX75" s="228" t="str">
        <f t="shared" ca="1" si="43"/>
        <v/>
      </c>
      <c r="AY75" s="234" t="str">
        <f t="shared" si="44"/>
        <v/>
      </c>
      <c r="AZ75" s="228" t="str">
        <f t="shared" si="44"/>
        <v/>
      </c>
      <c r="BA75" s="235"/>
      <c r="BB75" s="236" t="str">
        <f t="shared" ca="1" si="45"/>
        <v/>
      </c>
      <c r="BC75" s="237" t="str">
        <f t="shared" ca="1" si="36"/>
        <v/>
      </c>
      <c r="BD75" s="238" t="str">
        <f t="shared" ca="1" si="37"/>
        <v/>
      </c>
      <c r="BE75" s="239" t="str">
        <f t="shared" ca="1" si="46"/>
        <v/>
      </c>
      <c r="BG75" s="28" t="str">
        <f t="shared" ca="1" si="47"/>
        <v/>
      </c>
    </row>
    <row r="76" spans="1:59" s="228" customFormat="1" ht="14.25" customHeight="1" x14ac:dyDescent="0.25">
      <c r="A76" s="75" t="str">
        <f t="shared" ca="1" si="38"/>
        <v/>
      </c>
      <c r="B76" s="240"/>
      <c r="C76" s="240"/>
      <c r="D76" s="240"/>
      <c r="E76" s="240"/>
      <c r="F76" s="240" t="s">
        <v>657</v>
      </c>
      <c r="G76" s="240"/>
      <c r="H76" s="240"/>
      <c r="I76" s="240"/>
      <c r="J76" s="240"/>
      <c r="L76" s="241">
        <v>7341</v>
      </c>
      <c r="M76" s="192" t="str">
        <f t="shared" si="33"/>
        <v/>
      </c>
      <c r="N76" s="242"/>
      <c r="O76" s="242"/>
      <c r="Y76" s="229"/>
      <c r="Z76" s="230"/>
      <c r="AB76" s="231"/>
      <c r="AC76" s="232"/>
      <c r="AD76" s="230">
        <f t="shared" si="32"/>
        <v>-1</v>
      </c>
      <c r="AE76" s="228">
        <f t="shared" si="32"/>
        <v>-1</v>
      </c>
      <c r="AF76" s="228">
        <f t="shared" si="32"/>
        <v>-1</v>
      </c>
      <c r="AG76" s="230"/>
      <c r="AJ76" s="230"/>
      <c r="AM76" s="229">
        <f t="shared" si="39"/>
        <v>4</v>
      </c>
      <c r="AN76" s="228" t="str">
        <f>IF($AM77&gt;$AM76, IFERROR(MATCH($AM76, $AM77:$AM$156, 0)-1, ROW($AN$156)-ROW()), "")</f>
        <v/>
      </c>
      <c r="AO76" s="230" t="str">
        <f t="shared" ca="1" si="40"/>
        <v/>
      </c>
      <c r="AP76" s="228" t="str">
        <f t="shared" ca="1" si="40"/>
        <v/>
      </c>
      <c r="AQ76" s="233" t="str">
        <f t="shared" ca="1" si="41"/>
        <v/>
      </c>
      <c r="AR76" s="228" t="str">
        <f t="shared" ca="1" si="41"/>
        <v/>
      </c>
      <c r="AS76" s="80" t="str">
        <f t="shared" si="34"/>
        <v/>
      </c>
      <c r="AT76" s="30" t="str">
        <f t="shared" si="35"/>
        <v/>
      </c>
      <c r="AU76" s="82" t="str">
        <f t="shared" si="42"/>
        <v/>
      </c>
      <c r="AV76" s="30" t="str">
        <f t="shared" si="42"/>
        <v/>
      </c>
      <c r="AW76" s="233" t="str">
        <f t="shared" ca="1" si="43"/>
        <v/>
      </c>
      <c r="AX76" s="228" t="str">
        <f t="shared" ca="1" si="43"/>
        <v/>
      </c>
      <c r="AY76" s="234" t="str">
        <f t="shared" si="44"/>
        <v/>
      </c>
      <c r="AZ76" s="228" t="str">
        <f t="shared" si="44"/>
        <v/>
      </c>
      <c r="BA76" s="235"/>
      <c r="BB76" s="236" t="str">
        <f t="shared" ca="1" si="45"/>
        <v/>
      </c>
      <c r="BC76" s="237" t="str">
        <f t="shared" ca="1" si="36"/>
        <v/>
      </c>
      <c r="BD76" s="238" t="str">
        <f t="shared" ca="1" si="37"/>
        <v/>
      </c>
      <c r="BE76" s="239" t="str">
        <f t="shared" ca="1" si="46"/>
        <v/>
      </c>
      <c r="BG76" s="28" t="str">
        <f t="shared" ca="1" si="47"/>
        <v/>
      </c>
    </row>
    <row r="77" spans="1:59" s="228" customFormat="1" ht="14.25" customHeight="1" x14ac:dyDescent="0.25">
      <c r="A77" s="75" t="str">
        <f t="shared" ca="1" si="38"/>
        <v/>
      </c>
      <c r="B77" s="240"/>
      <c r="C77" s="240"/>
      <c r="D77" s="240"/>
      <c r="E77" s="240"/>
      <c r="F77" s="240" t="s">
        <v>658</v>
      </c>
      <c r="G77" s="240"/>
      <c r="H77" s="240"/>
      <c r="I77" s="240"/>
      <c r="J77" s="240"/>
      <c r="L77" s="241">
        <v>7342</v>
      </c>
      <c r="M77" s="192" t="str">
        <f t="shared" si="33"/>
        <v/>
      </c>
      <c r="N77" s="242"/>
      <c r="O77" s="242"/>
      <c r="Y77" s="229"/>
      <c r="Z77" s="230"/>
      <c r="AB77" s="231"/>
      <c r="AC77" s="232"/>
      <c r="AD77" s="230">
        <f t="shared" si="32"/>
        <v>-1</v>
      </c>
      <c r="AE77" s="228">
        <f t="shared" si="32"/>
        <v>-1</v>
      </c>
      <c r="AF77" s="228">
        <f t="shared" si="32"/>
        <v>-1</v>
      </c>
      <c r="AG77" s="230"/>
      <c r="AJ77" s="230"/>
      <c r="AM77" s="229">
        <f t="shared" si="39"/>
        <v>4</v>
      </c>
      <c r="AN77" s="228" t="str">
        <f>IF($AM78&gt;$AM77, IFERROR(MATCH($AM77, $AM78:$AM$156, 0)-1, ROW($AN$156)-ROW()), "")</f>
        <v/>
      </c>
      <c r="AO77" s="230" t="str">
        <f t="shared" ca="1" si="40"/>
        <v/>
      </c>
      <c r="AP77" s="228" t="str">
        <f t="shared" ca="1" si="40"/>
        <v/>
      </c>
      <c r="AQ77" s="233" t="str">
        <f t="shared" ca="1" si="41"/>
        <v/>
      </c>
      <c r="AR77" s="228" t="str">
        <f t="shared" ca="1" si="41"/>
        <v/>
      </c>
      <c r="AS77" s="80" t="str">
        <f t="shared" si="34"/>
        <v/>
      </c>
      <c r="AT77" s="30" t="str">
        <f t="shared" si="35"/>
        <v/>
      </c>
      <c r="AU77" s="82" t="str">
        <f t="shared" si="42"/>
        <v/>
      </c>
      <c r="AV77" s="30" t="str">
        <f t="shared" si="42"/>
        <v/>
      </c>
      <c r="AW77" s="233" t="str">
        <f t="shared" ca="1" si="43"/>
        <v/>
      </c>
      <c r="AX77" s="228" t="str">
        <f t="shared" ca="1" si="43"/>
        <v/>
      </c>
      <c r="AY77" s="234" t="str">
        <f t="shared" si="44"/>
        <v/>
      </c>
      <c r="AZ77" s="228" t="str">
        <f t="shared" si="44"/>
        <v/>
      </c>
      <c r="BA77" s="235"/>
      <c r="BB77" s="236" t="str">
        <f t="shared" ca="1" si="45"/>
        <v/>
      </c>
      <c r="BC77" s="237" t="str">
        <f t="shared" ca="1" si="36"/>
        <v/>
      </c>
      <c r="BD77" s="238" t="str">
        <f t="shared" ca="1" si="37"/>
        <v/>
      </c>
      <c r="BE77" s="239" t="str">
        <f t="shared" ca="1" si="46"/>
        <v/>
      </c>
      <c r="BG77" s="28" t="str">
        <f t="shared" ca="1" si="47"/>
        <v/>
      </c>
    </row>
    <row r="78" spans="1:59" s="228" customFormat="1" ht="14.25" customHeight="1" x14ac:dyDescent="0.25">
      <c r="A78" s="75" t="str">
        <f t="shared" ca="1" si="38"/>
        <v/>
      </c>
      <c r="B78" s="240"/>
      <c r="C78" s="240"/>
      <c r="D78" s="240"/>
      <c r="E78" s="240"/>
      <c r="F78" s="240" t="s">
        <v>283</v>
      </c>
      <c r="G78" s="240"/>
      <c r="H78" s="240"/>
      <c r="I78" s="240"/>
      <c r="J78" s="240"/>
      <c r="L78" s="241">
        <v>7348</v>
      </c>
      <c r="M78" s="192" t="str">
        <f t="shared" si="33"/>
        <v/>
      </c>
      <c r="N78" s="242"/>
      <c r="O78" s="242"/>
      <c r="Y78" s="229"/>
      <c r="Z78" s="230"/>
      <c r="AB78" s="231"/>
      <c r="AC78" s="232"/>
      <c r="AD78" s="230">
        <f t="shared" si="32"/>
        <v>-1</v>
      </c>
      <c r="AE78" s="228">
        <f t="shared" si="32"/>
        <v>-1</v>
      </c>
      <c r="AF78" s="228">
        <f t="shared" si="32"/>
        <v>-1</v>
      </c>
      <c r="AG78" s="230"/>
      <c r="AJ78" s="230"/>
      <c r="AM78" s="229">
        <f t="shared" si="39"/>
        <v>4</v>
      </c>
      <c r="AN78" s="228" t="str">
        <f>IF($AM79&gt;$AM78, IFERROR(MATCH($AM78, $AM79:$AM$156, 0)-1, ROW($AN$156)-ROW()), "")</f>
        <v/>
      </c>
      <c r="AO78" s="230" t="str">
        <f t="shared" ca="1" si="40"/>
        <v/>
      </c>
      <c r="AP78" s="228" t="str">
        <f t="shared" ca="1" si="40"/>
        <v/>
      </c>
      <c r="AQ78" s="233" t="str">
        <f t="shared" ca="1" si="41"/>
        <v/>
      </c>
      <c r="AR78" s="228" t="str">
        <f t="shared" ca="1" si="41"/>
        <v/>
      </c>
      <c r="AS78" s="80" t="str">
        <f t="shared" si="34"/>
        <v/>
      </c>
      <c r="AT78" s="30" t="str">
        <f t="shared" si="35"/>
        <v/>
      </c>
      <c r="AU78" s="82" t="str">
        <f t="shared" si="42"/>
        <v/>
      </c>
      <c r="AV78" s="30" t="str">
        <f t="shared" si="42"/>
        <v/>
      </c>
      <c r="AW78" s="233" t="str">
        <f t="shared" ca="1" si="43"/>
        <v/>
      </c>
      <c r="AX78" s="228" t="str">
        <f t="shared" ca="1" si="43"/>
        <v/>
      </c>
      <c r="AY78" s="234" t="str">
        <f t="shared" si="44"/>
        <v/>
      </c>
      <c r="AZ78" s="228" t="str">
        <f t="shared" si="44"/>
        <v/>
      </c>
      <c r="BA78" s="235"/>
      <c r="BB78" s="236" t="str">
        <f t="shared" ca="1" si="45"/>
        <v/>
      </c>
      <c r="BC78" s="237" t="str">
        <f t="shared" ca="1" si="36"/>
        <v/>
      </c>
      <c r="BD78" s="238" t="str">
        <f t="shared" ca="1" si="37"/>
        <v/>
      </c>
      <c r="BE78" s="239" t="str">
        <f t="shared" ca="1" si="46"/>
        <v/>
      </c>
      <c r="BG78" s="28" t="str">
        <f t="shared" ca="1" si="47"/>
        <v/>
      </c>
    </row>
    <row r="79" spans="1:59" s="228" customFormat="1" ht="14.25" customHeight="1" x14ac:dyDescent="0.25">
      <c r="A79" s="75" t="str">
        <f t="shared" ca="1" si="38"/>
        <v/>
      </c>
      <c r="B79" s="240"/>
      <c r="C79" s="240" t="s">
        <v>36</v>
      </c>
      <c r="D79" s="240" t="s">
        <v>36</v>
      </c>
      <c r="E79" s="240" t="s">
        <v>295</v>
      </c>
      <c r="F79" s="240"/>
      <c r="G79" s="240"/>
      <c r="H79" s="240"/>
      <c r="I79" s="240"/>
      <c r="J79" s="240"/>
      <c r="L79" s="241">
        <v>735</v>
      </c>
      <c r="M79" s="192" t="str">
        <f t="shared" si="33"/>
        <v/>
      </c>
      <c r="N79" s="242"/>
      <c r="O79" s="242"/>
      <c r="Y79" s="229"/>
      <c r="Z79" s="230"/>
      <c r="AB79" s="231"/>
      <c r="AC79" s="232"/>
      <c r="AD79" s="230">
        <f t="shared" si="32"/>
        <v>-1</v>
      </c>
      <c r="AE79" s="228">
        <f t="shared" si="32"/>
        <v>-1</v>
      </c>
      <c r="AF79" s="228">
        <f t="shared" si="32"/>
        <v>-1</v>
      </c>
      <c r="AG79" s="230"/>
      <c r="AJ79" s="230"/>
      <c r="AM79" s="229">
        <f t="shared" si="39"/>
        <v>3</v>
      </c>
      <c r="AN79" s="228" t="str">
        <f>IF($AM80&gt;$AM79, IFERROR(MATCH($AM79, $AM80:$AM$156, 0)-1, ROW($AN$156)-ROW()), "")</f>
        <v/>
      </c>
      <c r="AO79" s="230" t="str">
        <f t="shared" ca="1" si="40"/>
        <v/>
      </c>
      <c r="AP79" s="228" t="str">
        <f t="shared" ca="1" si="40"/>
        <v/>
      </c>
      <c r="AQ79" s="233" t="str">
        <f t="shared" ca="1" si="41"/>
        <v/>
      </c>
      <c r="AR79" s="228" t="str">
        <f t="shared" ca="1" si="41"/>
        <v/>
      </c>
      <c r="AS79" s="80" t="str">
        <f t="shared" si="34"/>
        <v/>
      </c>
      <c r="AT79" s="30" t="str">
        <f t="shared" si="35"/>
        <v/>
      </c>
      <c r="AU79" s="82" t="str">
        <f t="shared" si="42"/>
        <v/>
      </c>
      <c r="AV79" s="30" t="str">
        <f t="shared" si="42"/>
        <v/>
      </c>
      <c r="AW79" s="233" t="str">
        <f t="shared" ca="1" si="43"/>
        <v/>
      </c>
      <c r="AX79" s="228" t="str">
        <f t="shared" ca="1" si="43"/>
        <v/>
      </c>
      <c r="AY79" s="234" t="str">
        <f t="shared" si="44"/>
        <v/>
      </c>
      <c r="AZ79" s="228" t="str">
        <f t="shared" si="44"/>
        <v/>
      </c>
      <c r="BA79" s="235"/>
      <c r="BB79" s="236" t="str">
        <f t="shared" ca="1" si="45"/>
        <v/>
      </c>
      <c r="BC79" s="237" t="str">
        <f t="shared" ca="1" si="36"/>
        <v/>
      </c>
      <c r="BD79" s="238" t="str">
        <f t="shared" ca="1" si="37"/>
        <v/>
      </c>
      <c r="BE79" s="239" t="str">
        <f t="shared" ca="1" si="46"/>
        <v/>
      </c>
      <c r="BG79" s="28" t="str">
        <f t="shared" ca="1" si="47"/>
        <v/>
      </c>
    </row>
    <row r="80" spans="1:59" s="228" customFormat="1" ht="14.25" customHeight="1" x14ac:dyDescent="0.25">
      <c r="A80" s="75" t="str">
        <f t="shared" ca="1" si="38"/>
        <v/>
      </c>
      <c r="B80" s="240"/>
      <c r="C80" s="240" t="s">
        <v>36</v>
      </c>
      <c r="D80" s="240" t="s">
        <v>36</v>
      </c>
      <c r="E80" s="240" t="s">
        <v>126</v>
      </c>
      <c r="F80" s="240"/>
      <c r="G80" s="240"/>
      <c r="H80" s="240"/>
      <c r="I80" s="240"/>
      <c r="J80" s="240"/>
      <c r="L80" s="241">
        <v>736</v>
      </c>
      <c r="M80" s="192" t="str">
        <f t="shared" si="33"/>
        <v/>
      </c>
      <c r="N80" s="242"/>
      <c r="O80" s="242"/>
      <c r="Y80" s="229"/>
      <c r="Z80" s="230"/>
      <c r="AB80" s="231"/>
      <c r="AC80" s="232"/>
      <c r="AD80" s="230">
        <f t="shared" si="32"/>
        <v>-1</v>
      </c>
      <c r="AE80" s="228">
        <f t="shared" si="32"/>
        <v>-1</v>
      </c>
      <c r="AF80" s="228">
        <f t="shared" si="32"/>
        <v>-1</v>
      </c>
      <c r="AG80" s="230"/>
      <c r="AJ80" s="230"/>
      <c r="AM80" s="229">
        <f t="shared" si="39"/>
        <v>3</v>
      </c>
      <c r="AN80" s="228" t="str">
        <f>IF($AM81&gt;$AM80, IFERROR(MATCH($AM80, $AM81:$AM$156, 0)-1, ROW($AN$156)-ROW()), "")</f>
        <v/>
      </c>
      <c r="AO80" s="230" t="str">
        <f t="shared" ca="1" si="40"/>
        <v/>
      </c>
      <c r="AP80" s="228" t="str">
        <f t="shared" ca="1" si="40"/>
        <v/>
      </c>
      <c r="AQ80" s="233" t="str">
        <f t="shared" ca="1" si="41"/>
        <v/>
      </c>
      <c r="AR80" s="228" t="str">
        <f t="shared" ca="1" si="41"/>
        <v/>
      </c>
      <c r="AS80" s="80" t="str">
        <f t="shared" si="34"/>
        <v/>
      </c>
      <c r="AT80" s="30" t="str">
        <f t="shared" si="35"/>
        <v/>
      </c>
      <c r="AU80" s="82" t="str">
        <f t="shared" si="42"/>
        <v/>
      </c>
      <c r="AV80" s="30" t="str">
        <f t="shared" si="42"/>
        <v/>
      </c>
      <c r="AW80" s="233" t="str">
        <f t="shared" ca="1" si="43"/>
        <v/>
      </c>
      <c r="AX80" s="228" t="str">
        <f t="shared" ca="1" si="43"/>
        <v/>
      </c>
      <c r="AY80" s="234" t="str">
        <f t="shared" si="44"/>
        <v/>
      </c>
      <c r="AZ80" s="228" t="str">
        <f t="shared" si="44"/>
        <v/>
      </c>
      <c r="BA80" s="235"/>
      <c r="BB80" s="236" t="str">
        <f t="shared" ca="1" si="45"/>
        <v/>
      </c>
      <c r="BC80" s="237" t="str">
        <f t="shared" ca="1" si="36"/>
        <v/>
      </c>
      <c r="BD80" s="238" t="str">
        <f t="shared" ca="1" si="37"/>
        <v/>
      </c>
      <c r="BE80" s="239" t="str">
        <f t="shared" ca="1" si="46"/>
        <v/>
      </c>
      <c r="BG80" s="28" t="str">
        <f t="shared" ca="1" si="47"/>
        <v/>
      </c>
    </row>
    <row r="81" spans="1:59" s="228" customFormat="1" ht="14.25" customHeight="1" x14ac:dyDescent="0.25">
      <c r="A81" s="75" t="str">
        <f t="shared" ca="1" si="38"/>
        <v/>
      </c>
      <c r="B81" s="240"/>
      <c r="C81" s="240" t="s">
        <v>36</v>
      </c>
      <c r="D81" s="240" t="s">
        <v>637</v>
      </c>
      <c r="E81" s="240"/>
      <c r="F81" s="240"/>
      <c r="G81" s="240"/>
      <c r="H81" s="240"/>
      <c r="I81" s="240"/>
      <c r="J81" s="240"/>
      <c r="L81" s="241">
        <v>74</v>
      </c>
      <c r="M81" s="192" t="str">
        <f t="shared" si="33"/>
        <v/>
      </c>
      <c r="N81" s="242"/>
      <c r="O81" s="242"/>
      <c r="Y81" s="229"/>
      <c r="Z81" s="230"/>
      <c r="AB81" s="231"/>
      <c r="AC81" s="232"/>
      <c r="AD81" s="230">
        <f t="shared" si="32"/>
        <v>-1</v>
      </c>
      <c r="AE81" s="228">
        <f t="shared" si="32"/>
        <v>-1</v>
      </c>
      <c r="AF81" s="228">
        <f t="shared" si="32"/>
        <v>-1</v>
      </c>
      <c r="AG81" s="230"/>
      <c r="AJ81" s="230"/>
      <c r="AM81" s="229">
        <f t="shared" si="39"/>
        <v>2</v>
      </c>
      <c r="AN81" s="228" t="str">
        <f>IF($AM82&gt;$AM81, IFERROR(MATCH($AM81, $AM82:$AM$156, 0)-1, ROW($AN$156)-ROW()), "")</f>
        <v/>
      </c>
      <c r="AO81" s="230" t="str">
        <f t="shared" ca="1" si="40"/>
        <v/>
      </c>
      <c r="AP81" s="228" t="str">
        <f t="shared" ca="1" si="40"/>
        <v/>
      </c>
      <c r="AQ81" s="233" t="str">
        <f t="shared" ca="1" si="41"/>
        <v/>
      </c>
      <c r="AR81" s="228" t="str">
        <f t="shared" ca="1" si="41"/>
        <v/>
      </c>
      <c r="AS81" s="80" t="str">
        <f t="shared" si="34"/>
        <v/>
      </c>
      <c r="AT81" s="30" t="str">
        <f t="shared" si="35"/>
        <v/>
      </c>
      <c r="AU81" s="82" t="str">
        <f t="shared" si="42"/>
        <v/>
      </c>
      <c r="AV81" s="30" t="str">
        <f t="shared" si="42"/>
        <v/>
      </c>
      <c r="AW81" s="233" t="str">
        <f t="shared" ca="1" si="43"/>
        <v/>
      </c>
      <c r="AX81" s="228" t="str">
        <f t="shared" ca="1" si="43"/>
        <v/>
      </c>
      <c r="AY81" s="234" t="str">
        <f t="shared" si="44"/>
        <v/>
      </c>
      <c r="AZ81" s="228" t="str">
        <f t="shared" si="44"/>
        <v/>
      </c>
      <c r="BA81" s="235"/>
      <c r="BB81" s="236" t="str">
        <f t="shared" ca="1" si="45"/>
        <v/>
      </c>
      <c r="BC81" s="237" t="str">
        <f t="shared" ca="1" si="36"/>
        <v/>
      </c>
      <c r="BD81" s="238" t="str">
        <f t="shared" ca="1" si="37"/>
        <v/>
      </c>
      <c r="BE81" s="239" t="str">
        <f t="shared" ca="1" si="46"/>
        <v/>
      </c>
      <c r="BG81" s="28" t="str">
        <f t="shared" ca="1" si="47"/>
        <v/>
      </c>
    </row>
    <row r="82" spans="1:59" s="228" customFormat="1" ht="14.25" customHeight="1" x14ac:dyDescent="0.25">
      <c r="A82" s="75" t="str">
        <f t="shared" ca="1" si="38"/>
        <v/>
      </c>
      <c r="B82" s="240"/>
      <c r="C82" s="240" t="s">
        <v>36</v>
      </c>
      <c r="D82" s="240" t="s">
        <v>29</v>
      </c>
      <c r="E82" s="240"/>
      <c r="F82" s="240"/>
      <c r="G82" s="240"/>
      <c r="H82" s="240"/>
      <c r="I82" s="240"/>
      <c r="J82" s="240"/>
      <c r="L82" s="241" t="s">
        <v>26</v>
      </c>
      <c r="M82" s="192" t="str">
        <f t="shared" si="33"/>
        <v/>
      </c>
      <c r="N82" s="242"/>
      <c r="O82" s="242"/>
      <c r="Y82" s="229"/>
      <c r="Z82" s="230"/>
      <c r="AB82" s="231"/>
      <c r="AC82" s="232"/>
      <c r="AD82" s="230">
        <f t="shared" si="32"/>
        <v>-1</v>
      </c>
      <c r="AE82" s="228">
        <f t="shared" si="32"/>
        <v>-1</v>
      </c>
      <c r="AF82" s="228">
        <f t="shared" si="32"/>
        <v>-1</v>
      </c>
      <c r="AG82" s="230"/>
      <c r="AJ82" s="230"/>
      <c r="AM82" s="229">
        <f t="shared" si="39"/>
        <v>2</v>
      </c>
      <c r="AN82" s="228" t="str">
        <f>IF($AM83&gt;$AM82, IFERROR(MATCH($AM82, $AM83:$AM$156, 0)-1, ROW($AN$156)-ROW()), "")</f>
        <v/>
      </c>
      <c r="AO82" s="230" t="str">
        <f t="shared" ca="1" si="40"/>
        <v/>
      </c>
      <c r="AP82" s="228" t="str">
        <f t="shared" ca="1" si="40"/>
        <v/>
      </c>
      <c r="AQ82" s="233" t="str">
        <f t="shared" ca="1" si="41"/>
        <v/>
      </c>
      <c r="AR82" s="228" t="str">
        <f t="shared" ca="1" si="41"/>
        <v/>
      </c>
      <c r="AS82" s="80" t="str">
        <f t="shared" si="34"/>
        <v/>
      </c>
      <c r="AT82" s="30" t="str">
        <f t="shared" si="35"/>
        <v/>
      </c>
      <c r="AU82" s="82" t="str">
        <f t="shared" si="42"/>
        <v/>
      </c>
      <c r="AV82" s="30" t="str">
        <f t="shared" si="42"/>
        <v/>
      </c>
      <c r="AW82" s="233" t="str">
        <f t="shared" ca="1" si="43"/>
        <v/>
      </c>
      <c r="AX82" s="228" t="str">
        <f t="shared" ca="1" si="43"/>
        <v/>
      </c>
      <c r="AY82" s="234" t="str">
        <f t="shared" si="44"/>
        <v/>
      </c>
      <c r="AZ82" s="228" t="str">
        <f t="shared" si="44"/>
        <v/>
      </c>
      <c r="BA82" s="235"/>
      <c r="BB82" s="236" t="str">
        <f t="shared" ca="1" si="45"/>
        <v/>
      </c>
      <c r="BC82" s="237" t="str">
        <f t="shared" ca="1" si="36"/>
        <v/>
      </c>
      <c r="BD82" s="238" t="str">
        <f t="shared" ca="1" si="37"/>
        <v/>
      </c>
      <c r="BE82" s="239" t="str">
        <f t="shared" ca="1" si="46"/>
        <v/>
      </c>
      <c r="BG82" s="28" t="str">
        <f t="shared" ca="1" si="47"/>
        <v/>
      </c>
    </row>
    <row r="83" spans="1:59" s="228" customFormat="1" ht="14.25" customHeight="1" x14ac:dyDescent="0.25">
      <c r="A83" s="75" t="str">
        <f t="shared" ca="1" si="38"/>
        <v/>
      </c>
      <c r="B83" s="240"/>
      <c r="C83" s="240" t="s">
        <v>52</v>
      </c>
      <c r="D83" s="240"/>
      <c r="E83" s="240"/>
      <c r="F83" s="240"/>
      <c r="G83" s="240"/>
      <c r="H83" s="240"/>
      <c r="I83" s="240"/>
      <c r="J83" s="240"/>
      <c r="L83" s="241" t="s">
        <v>72</v>
      </c>
      <c r="M83" s="192">
        <f t="shared" si="33"/>
        <v>0</v>
      </c>
      <c r="N83" s="242">
        <f>SUM(N84,N87,N122,N128:N133)</f>
        <v>0</v>
      </c>
      <c r="O83" s="242">
        <f>SUM(O84,O87,O122,O128:O133)</f>
        <v>0</v>
      </c>
      <c r="Y83" s="229">
        <f>IF(AD$3&lt;&gt;0, IF(AND(
IF(AE$3, N83&lt;&gt;0, TRUE),
IF(AF$3, O83&lt;&gt;0, TRUE)),
0, 1), 1)</f>
        <v>0</v>
      </c>
      <c r="Z83" s="230"/>
      <c r="AB83" s="231"/>
      <c r="AC83" s="232"/>
      <c r="AD83" s="230">
        <f t="shared" si="32"/>
        <v>-1</v>
      </c>
      <c r="AE83" s="228">
        <f t="shared" si="32"/>
        <v>-1</v>
      </c>
      <c r="AF83" s="228">
        <f t="shared" si="32"/>
        <v>-1</v>
      </c>
      <c r="AG83" s="230"/>
      <c r="AJ83" s="230"/>
      <c r="AM83" s="229">
        <f t="shared" si="39"/>
        <v>1</v>
      </c>
      <c r="AN83" s="228">
        <f>IF($AM84&gt;$AM83, IFERROR(MATCH($AM83, $AM84:$AM$156, 0)-1, ROW($AN$156)-ROW()), "")</f>
        <v>50</v>
      </c>
      <c r="AO83" s="230" t="str">
        <f t="shared" ca="1" si="40"/>
        <v/>
      </c>
      <c r="AP83" s="228" t="str">
        <f t="shared" ca="1" si="40"/>
        <v/>
      </c>
      <c r="AQ83" s="233" t="str">
        <f t="shared" ca="1" si="41"/>
        <v/>
      </c>
      <c r="AR83" s="228" t="str">
        <f t="shared" ca="1" si="41"/>
        <v/>
      </c>
      <c r="AS83" s="80" t="str">
        <f t="shared" si="34"/>
        <v/>
      </c>
      <c r="AT83" s="30" t="str">
        <f t="shared" si="35"/>
        <v/>
      </c>
      <c r="AU83" s="82" t="str">
        <f t="shared" si="42"/>
        <v/>
      </c>
      <c r="AV83" s="30" t="str">
        <f t="shared" si="42"/>
        <v/>
      </c>
      <c r="AW83" s="233" t="str">
        <f t="shared" ca="1" si="43"/>
        <v/>
      </c>
      <c r="AX83" s="228" t="str">
        <f t="shared" ca="1" si="43"/>
        <v/>
      </c>
      <c r="AY83" s="234" t="str">
        <f t="shared" si="44"/>
        <v/>
      </c>
      <c r="AZ83" s="228" t="str">
        <f t="shared" si="44"/>
        <v/>
      </c>
      <c r="BA83" s="235"/>
      <c r="BB83" s="236" t="str">
        <f t="shared" ca="1" si="45"/>
        <v/>
      </c>
      <c r="BC83" s="237" t="str">
        <f t="shared" ca="1" si="36"/>
        <v/>
      </c>
      <c r="BD83" s="238" t="str">
        <f t="shared" ca="1" si="37"/>
        <v/>
      </c>
      <c r="BE83" s="239" t="str">
        <f t="shared" ca="1" si="46"/>
        <v/>
      </c>
      <c r="BG83" s="28" t="str">
        <f t="shared" ca="1" si="47"/>
        <v/>
      </c>
    </row>
    <row r="84" spans="1:59" s="228" customFormat="1" ht="14.25" customHeight="1" x14ac:dyDescent="0.25">
      <c r="A84" s="75" t="str">
        <f t="shared" ca="1" si="38"/>
        <v/>
      </c>
      <c r="B84" s="240"/>
      <c r="C84" s="240" t="s">
        <v>36</v>
      </c>
      <c r="D84" s="240" t="s">
        <v>53</v>
      </c>
      <c r="E84" s="240"/>
      <c r="F84" s="240"/>
      <c r="G84" s="240"/>
      <c r="H84" s="240"/>
      <c r="I84" s="240"/>
      <c r="J84" s="240"/>
      <c r="L84" s="241">
        <v>60</v>
      </c>
      <c r="M84" s="192">
        <f t="shared" si="33"/>
        <v>0</v>
      </c>
      <c r="N84" s="242">
        <f>SUM(N85:N86)</f>
        <v>0</v>
      </c>
      <c r="O84" s="242">
        <f>SUM(O85:O86)</f>
        <v>0</v>
      </c>
      <c r="Y84" s="229"/>
      <c r="Z84" s="230">
        <v>1</v>
      </c>
      <c r="AB84" s="231"/>
      <c r="AC84" s="232"/>
      <c r="AD84" s="230">
        <f t="shared" si="32"/>
        <v>-1</v>
      </c>
      <c r="AE84" s="228">
        <f t="shared" si="32"/>
        <v>-1</v>
      </c>
      <c r="AF84" s="228">
        <f t="shared" si="32"/>
        <v>-1</v>
      </c>
      <c r="AG84" s="230"/>
      <c r="AJ84" s="230"/>
      <c r="AM84" s="229">
        <f t="shared" si="39"/>
        <v>2</v>
      </c>
      <c r="AN84" s="228">
        <f>IF($AM85&gt;$AM84, IFERROR(MATCH($AM84, $AM85:$AM$156, 0)-1, ROW($AN$156)-ROW()), "")</f>
        <v>2</v>
      </c>
      <c r="AO84" s="230" t="str">
        <f t="shared" ca="1" si="40"/>
        <v/>
      </c>
      <c r="AP84" s="228" t="str">
        <f t="shared" ca="1" si="40"/>
        <v/>
      </c>
      <c r="AQ84" s="233" t="str">
        <f t="shared" ca="1" si="41"/>
        <v/>
      </c>
      <c r="AR84" s="228" t="str">
        <f t="shared" ca="1" si="41"/>
        <v/>
      </c>
      <c r="AS84" s="80" t="str">
        <f t="shared" si="34"/>
        <v/>
      </c>
      <c r="AT84" s="30" t="str">
        <f t="shared" si="35"/>
        <v/>
      </c>
      <c r="AU84" s="82" t="str">
        <f t="shared" si="42"/>
        <v/>
      </c>
      <c r="AV84" s="30" t="str">
        <f t="shared" si="42"/>
        <v/>
      </c>
      <c r="AW84" s="233" t="str">
        <f t="shared" ca="1" si="43"/>
        <v/>
      </c>
      <c r="AX84" s="228" t="str">
        <f t="shared" ca="1" si="43"/>
        <v/>
      </c>
      <c r="AY84" s="234" t="str">
        <f t="shared" si="44"/>
        <v/>
      </c>
      <c r="AZ84" s="228" t="str">
        <f t="shared" si="44"/>
        <v/>
      </c>
      <c r="BA84" s="235"/>
      <c r="BB84" s="236" t="str">
        <f t="shared" ca="1" si="45"/>
        <v/>
      </c>
      <c r="BC84" s="237" t="str">
        <f t="shared" ca="1" si="36"/>
        <v/>
      </c>
      <c r="BD84" s="238" t="str">
        <f t="shared" ca="1" si="37"/>
        <v/>
      </c>
      <c r="BE84" s="239" t="str">
        <f t="shared" ca="1" si="46"/>
        <v/>
      </c>
      <c r="BG84" s="28" t="str">
        <f t="shared" ca="1" si="47"/>
        <v/>
      </c>
    </row>
    <row r="85" spans="1:59" s="228" customFormat="1" ht="14.25" customHeight="1" x14ac:dyDescent="0.25">
      <c r="A85" s="75" t="str">
        <f t="shared" ca="1" si="38"/>
        <v/>
      </c>
      <c r="B85" s="240"/>
      <c r="C85" s="240" t="s">
        <v>36</v>
      </c>
      <c r="D85" s="240" t="s">
        <v>36</v>
      </c>
      <c r="E85" s="240" t="s">
        <v>54</v>
      </c>
      <c r="F85" s="240"/>
      <c r="G85" s="240"/>
      <c r="H85" s="240"/>
      <c r="I85" s="240"/>
      <c r="J85" s="240"/>
      <c r="L85" s="241" t="s">
        <v>73</v>
      </c>
      <c r="M85" s="192" t="str">
        <f t="shared" si="33"/>
        <v/>
      </c>
      <c r="N85" s="242"/>
      <c r="O85" s="242"/>
      <c r="Y85" s="229"/>
      <c r="Z85" s="230"/>
      <c r="AB85" s="231"/>
      <c r="AC85" s="232"/>
      <c r="AD85" s="230">
        <f t="shared" si="32"/>
        <v>-1</v>
      </c>
      <c r="AE85" s="228">
        <f t="shared" si="32"/>
        <v>-1</v>
      </c>
      <c r="AF85" s="228">
        <f t="shared" si="32"/>
        <v>-1</v>
      </c>
      <c r="AG85" s="230"/>
      <c r="AJ85" s="230"/>
      <c r="AM85" s="229">
        <f t="shared" si="39"/>
        <v>3</v>
      </c>
      <c r="AN85" s="228" t="str">
        <f>IF($AM86&gt;$AM85, IFERROR(MATCH($AM85, $AM86:$AM$156, 0)-1, ROW($AN$156)-ROW()), "")</f>
        <v/>
      </c>
      <c r="AO85" s="230" t="str">
        <f t="shared" ca="1" si="40"/>
        <v/>
      </c>
      <c r="AP85" s="228" t="str">
        <f t="shared" ca="1" si="40"/>
        <v/>
      </c>
      <c r="AQ85" s="233" t="str">
        <f t="shared" ca="1" si="41"/>
        <v/>
      </c>
      <c r="AR85" s="228" t="str">
        <f t="shared" ca="1" si="41"/>
        <v/>
      </c>
      <c r="AS85" s="80" t="str">
        <f t="shared" si="34"/>
        <v/>
      </c>
      <c r="AT85" s="30" t="str">
        <f t="shared" si="35"/>
        <v/>
      </c>
      <c r="AU85" s="82" t="str">
        <f t="shared" si="42"/>
        <v/>
      </c>
      <c r="AV85" s="30" t="str">
        <f t="shared" si="42"/>
        <v/>
      </c>
      <c r="AW85" s="233" t="str">
        <f t="shared" ca="1" si="43"/>
        <v/>
      </c>
      <c r="AX85" s="228" t="str">
        <f t="shared" ca="1" si="43"/>
        <v/>
      </c>
      <c r="AY85" s="234" t="str">
        <f t="shared" si="44"/>
        <v/>
      </c>
      <c r="AZ85" s="228" t="str">
        <f t="shared" si="44"/>
        <v/>
      </c>
      <c r="BA85" s="235"/>
      <c r="BB85" s="236" t="str">
        <f t="shared" ca="1" si="45"/>
        <v/>
      </c>
      <c r="BC85" s="237" t="str">
        <f t="shared" ca="1" si="36"/>
        <v/>
      </c>
      <c r="BD85" s="238" t="str">
        <f t="shared" ca="1" si="37"/>
        <v/>
      </c>
      <c r="BE85" s="239" t="str">
        <f t="shared" ca="1" si="46"/>
        <v/>
      </c>
      <c r="BG85" s="28" t="str">
        <f t="shared" ca="1" si="47"/>
        <v/>
      </c>
    </row>
    <row r="86" spans="1:59" s="228" customFormat="1" ht="14.25" customHeight="1" x14ac:dyDescent="0.25">
      <c r="A86" s="75" t="str">
        <f t="shared" ca="1" si="38"/>
        <v/>
      </c>
      <c r="B86" s="240"/>
      <c r="C86" s="240" t="s">
        <v>36</v>
      </c>
      <c r="D86" s="240" t="s">
        <v>36</v>
      </c>
      <c r="E86" s="240" t="s">
        <v>55</v>
      </c>
      <c r="F86" s="240"/>
      <c r="G86" s="240"/>
      <c r="H86" s="240"/>
      <c r="I86" s="240"/>
      <c r="J86" s="240"/>
      <c r="L86" s="241">
        <v>609</v>
      </c>
      <c r="M86" s="192" t="str">
        <f t="shared" si="33"/>
        <v/>
      </c>
      <c r="N86" s="242"/>
      <c r="O86" s="242"/>
      <c r="Y86" s="229"/>
      <c r="Z86" s="230">
        <v>1</v>
      </c>
      <c r="AB86" s="231"/>
      <c r="AC86" s="232"/>
      <c r="AD86" s="230">
        <f t="shared" si="32"/>
        <v>-1</v>
      </c>
      <c r="AE86" s="228">
        <f t="shared" si="32"/>
        <v>-1</v>
      </c>
      <c r="AF86" s="228">
        <f t="shared" si="32"/>
        <v>-1</v>
      </c>
      <c r="AG86" s="230"/>
      <c r="AJ86" s="230"/>
      <c r="AM86" s="229">
        <f t="shared" si="39"/>
        <v>3</v>
      </c>
      <c r="AN86" s="228" t="str">
        <f>IF($AM87&gt;$AM86, IFERROR(MATCH($AM86, $AM87:$AM$156, 0)-1, ROW($AN$156)-ROW()), "")</f>
        <v/>
      </c>
      <c r="AO86" s="230" t="str">
        <f t="shared" ca="1" si="40"/>
        <v/>
      </c>
      <c r="AP86" s="228" t="str">
        <f t="shared" ca="1" si="40"/>
        <v/>
      </c>
      <c r="AQ86" s="233" t="str">
        <f t="shared" ca="1" si="41"/>
        <v/>
      </c>
      <c r="AR86" s="228" t="str">
        <f t="shared" ca="1" si="41"/>
        <v/>
      </c>
      <c r="AS86" s="80" t="str">
        <f t="shared" si="34"/>
        <v/>
      </c>
      <c r="AT86" s="30" t="str">
        <f t="shared" si="35"/>
        <v/>
      </c>
      <c r="AU86" s="82" t="str">
        <f t="shared" si="42"/>
        <v/>
      </c>
      <c r="AV86" s="30" t="str">
        <f t="shared" si="42"/>
        <v/>
      </c>
      <c r="AW86" s="233" t="str">
        <f t="shared" ca="1" si="43"/>
        <v/>
      </c>
      <c r="AX86" s="228" t="str">
        <f t="shared" ca="1" si="43"/>
        <v/>
      </c>
      <c r="AY86" s="234" t="str">
        <f t="shared" si="44"/>
        <v/>
      </c>
      <c r="AZ86" s="228" t="str">
        <f t="shared" si="44"/>
        <v/>
      </c>
      <c r="BA86" s="235"/>
      <c r="BB86" s="236" t="str">
        <f t="shared" ca="1" si="45"/>
        <v/>
      </c>
      <c r="BC86" s="237" t="str">
        <f t="shared" ca="1" si="36"/>
        <v/>
      </c>
      <c r="BD86" s="238" t="str">
        <f t="shared" ca="1" si="37"/>
        <v/>
      </c>
      <c r="BE86" s="239" t="str">
        <f t="shared" ca="1" si="46"/>
        <v/>
      </c>
      <c r="BG86" s="28" t="str">
        <f t="shared" ca="1" si="47"/>
        <v/>
      </c>
    </row>
    <row r="87" spans="1:59" s="228" customFormat="1" ht="14.25" customHeight="1" x14ac:dyDescent="0.25">
      <c r="A87" s="75" t="str">
        <f t="shared" ca="1" si="38"/>
        <v/>
      </c>
      <c r="B87" s="240"/>
      <c r="C87" s="240" t="s">
        <v>36</v>
      </c>
      <c r="D87" s="240" t="s">
        <v>3</v>
      </c>
      <c r="E87" s="240"/>
      <c r="F87" s="240"/>
      <c r="G87" s="240"/>
      <c r="H87" s="240"/>
      <c r="I87" s="240"/>
      <c r="J87" s="240"/>
      <c r="L87" s="241">
        <v>61</v>
      </c>
      <c r="M87" s="192">
        <f t="shared" si="33"/>
        <v>0</v>
      </c>
      <c r="N87" s="242">
        <f>SUM(N88,N91,N96,N100,N116:N121)</f>
        <v>0</v>
      </c>
      <c r="O87" s="242">
        <f>SUM(O88,O91,O96,O100,O116:O121)</f>
        <v>0</v>
      </c>
      <c r="Y87" s="229"/>
      <c r="Z87" s="230"/>
      <c r="AB87" s="231"/>
      <c r="AC87" s="232"/>
      <c r="AD87" s="230">
        <f t="shared" si="32"/>
        <v>-1</v>
      </c>
      <c r="AE87" s="228">
        <f t="shared" si="32"/>
        <v>-1</v>
      </c>
      <c r="AF87" s="228">
        <f t="shared" si="32"/>
        <v>-1</v>
      </c>
      <c r="AG87" s="230"/>
      <c r="AJ87" s="230"/>
      <c r="AM87" s="229">
        <f t="shared" si="39"/>
        <v>2</v>
      </c>
      <c r="AN87" s="228">
        <f>IF($AM88&gt;$AM87, IFERROR(MATCH($AM87, $AM88:$AM$156, 0)-1, ROW($AN$156)-ROW()), "")</f>
        <v>34</v>
      </c>
      <c r="AO87" s="230" t="str">
        <f t="shared" ca="1" si="40"/>
        <v/>
      </c>
      <c r="AP87" s="228" t="str">
        <f t="shared" ca="1" si="40"/>
        <v/>
      </c>
      <c r="AQ87" s="233" t="str">
        <f t="shared" ca="1" si="41"/>
        <v/>
      </c>
      <c r="AR87" s="228" t="str">
        <f t="shared" ca="1" si="41"/>
        <v/>
      </c>
      <c r="AS87" s="80" t="str">
        <f t="shared" si="34"/>
        <v/>
      </c>
      <c r="AT87" s="30" t="str">
        <f t="shared" si="35"/>
        <v/>
      </c>
      <c r="AU87" s="82" t="str">
        <f t="shared" si="42"/>
        <v/>
      </c>
      <c r="AV87" s="30" t="str">
        <f t="shared" si="42"/>
        <v/>
      </c>
      <c r="AW87" s="233" t="str">
        <f t="shared" ca="1" si="43"/>
        <v/>
      </c>
      <c r="AX87" s="228" t="str">
        <f t="shared" ca="1" si="43"/>
        <v/>
      </c>
      <c r="AY87" s="234" t="str">
        <f t="shared" si="44"/>
        <v/>
      </c>
      <c r="AZ87" s="228" t="str">
        <f t="shared" si="44"/>
        <v/>
      </c>
      <c r="BA87" s="235"/>
      <c r="BB87" s="236" t="str">
        <f t="shared" ca="1" si="45"/>
        <v/>
      </c>
      <c r="BC87" s="237" t="str">
        <f t="shared" ca="1" si="36"/>
        <v/>
      </c>
      <c r="BD87" s="238" t="str">
        <f t="shared" ca="1" si="37"/>
        <v/>
      </c>
      <c r="BE87" s="239" t="str">
        <f t="shared" ca="1" si="46"/>
        <v/>
      </c>
      <c r="BG87" s="28" t="str">
        <f t="shared" ca="1" si="47"/>
        <v/>
      </c>
    </row>
    <row r="88" spans="1:59" s="228" customFormat="1" ht="14.25" customHeight="1" x14ac:dyDescent="0.25">
      <c r="A88" s="75" t="str">
        <f t="shared" ca="1" si="38"/>
        <v/>
      </c>
      <c r="B88" s="240"/>
      <c r="C88" s="240"/>
      <c r="D88" s="240"/>
      <c r="E88" s="240" t="s">
        <v>320</v>
      </c>
      <c r="F88" s="240"/>
      <c r="G88" s="240"/>
      <c r="H88" s="240"/>
      <c r="I88" s="240"/>
      <c r="J88" s="240"/>
      <c r="L88" s="241">
        <v>610</v>
      </c>
      <c r="M88" s="192">
        <f t="shared" si="33"/>
        <v>0</v>
      </c>
      <c r="N88" s="242">
        <f>SUM(N89:N90)</f>
        <v>0</v>
      </c>
      <c r="O88" s="242">
        <f t="shared" ref="O88" si="49">SUM(O89:O90)</f>
        <v>0</v>
      </c>
      <c r="Y88" s="229"/>
      <c r="Z88" s="230"/>
      <c r="AB88" s="231"/>
      <c r="AC88" s="232"/>
      <c r="AD88" s="230">
        <f t="shared" si="32"/>
        <v>-1</v>
      </c>
      <c r="AE88" s="228">
        <f t="shared" si="32"/>
        <v>-1</v>
      </c>
      <c r="AF88" s="228">
        <f t="shared" si="32"/>
        <v>-1</v>
      </c>
      <c r="AG88" s="230"/>
      <c r="AJ88" s="230"/>
      <c r="AM88" s="229">
        <f t="shared" si="39"/>
        <v>3</v>
      </c>
      <c r="AN88" s="228">
        <f>IF($AM89&gt;$AM88, IFERROR(MATCH($AM88, $AM89:$AM$156, 0)-1, ROW($AN$156)-ROW()), "")</f>
        <v>2</v>
      </c>
      <c r="AO88" s="230" t="str">
        <f t="shared" ca="1" si="40"/>
        <v/>
      </c>
      <c r="AP88" s="228" t="str">
        <f t="shared" ca="1" si="40"/>
        <v/>
      </c>
      <c r="AQ88" s="233" t="str">
        <f t="shared" ca="1" si="41"/>
        <v/>
      </c>
      <c r="AR88" s="228" t="str">
        <f t="shared" ca="1" si="41"/>
        <v/>
      </c>
      <c r="AS88" s="80" t="str">
        <f t="shared" si="34"/>
        <v/>
      </c>
      <c r="AT88" s="30" t="str">
        <f t="shared" si="35"/>
        <v/>
      </c>
      <c r="AU88" s="82" t="str">
        <f t="shared" si="42"/>
        <v/>
      </c>
      <c r="AV88" s="30" t="str">
        <f t="shared" si="42"/>
        <v/>
      </c>
      <c r="AW88" s="233" t="str">
        <f t="shared" ca="1" si="43"/>
        <v/>
      </c>
      <c r="AX88" s="228" t="str">
        <f t="shared" ca="1" si="43"/>
        <v/>
      </c>
      <c r="AY88" s="234" t="str">
        <f t="shared" si="44"/>
        <v/>
      </c>
      <c r="AZ88" s="228" t="str">
        <f t="shared" si="44"/>
        <v/>
      </c>
      <c r="BA88" s="235"/>
      <c r="BB88" s="236" t="str">
        <f t="shared" ca="1" si="45"/>
        <v/>
      </c>
      <c r="BC88" s="237" t="str">
        <f t="shared" ca="1" si="36"/>
        <v/>
      </c>
      <c r="BD88" s="238" t="str">
        <f t="shared" ca="1" si="37"/>
        <v/>
      </c>
      <c r="BE88" s="239" t="str">
        <f t="shared" ca="1" si="46"/>
        <v/>
      </c>
      <c r="BG88" s="28" t="str">
        <f t="shared" ca="1" si="47"/>
        <v/>
      </c>
    </row>
    <row r="89" spans="1:59" s="228" customFormat="1" ht="14.25" customHeight="1" x14ac:dyDescent="0.25">
      <c r="A89" s="75" t="str">
        <f t="shared" ca="1" si="38"/>
        <v/>
      </c>
      <c r="B89" s="240"/>
      <c r="C89" s="240"/>
      <c r="D89" s="240"/>
      <c r="E89" s="240" t="s">
        <v>36</v>
      </c>
      <c r="F89" s="240" t="s">
        <v>321</v>
      </c>
      <c r="G89" s="240"/>
      <c r="H89" s="240"/>
      <c r="I89" s="240"/>
      <c r="J89" s="240"/>
      <c r="L89" s="241">
        <v>6100</v>
      </c>
      <c r="M89" s="192" t="str">
        <f t="shared" si="33"/>
        <v/>
      </c>
      <c r="N89" s="242"/>
      <c r="O89" s="242"/>
      <c r="Y89" s="229"/>
      <c r="Z89" s="230"/>
      <c r="AB89" s="231"/>
      <c r="AC89" s="232"/>
      <c r="AD89" s="230">
        <f t="shared" si="32"/>
        <v>-1</v>
      </c>
      <c r="AE89" s="228">
        <f t="shared" si="32"/>
        <v>-1</v>
      </c>
      <c r="AF89" s="228">
        <f t="shared" si="32"/>
        <v>-1</v>
      </c>
      <c r="AG89" s="230"/>
      <c r="AJ89" s="230"/>
      <c r="AM89" s="229">
        <f t="shared" si="39"/>
        <v>4</v>
      </c>
      <c r="AN89" s="228" t="str">
        <f>IF($AM90&gt;$AM89, IFERROR(MATCH($AM89, $AM90:$AM$156, 0)-1, ROW($AN$156)-ROW()), "")</f>
        <v/>
      </c>
      <c r="AO89" s="230" t="str">
        <f t="shared" ca="1" si="40"/>
        <v/>
      </c>
      <c r="AP89" s="228" t="str">
        <f t="shared" ca="1" si="40"/>
        <v/>
      </c>
      <c r="AQ89" s="233" t="str">
        <f t="shared" ca="1" si="41"/>
        <v/>
      </c>
      <c r="AR89" s="228" t="str">
        <f t="shared" ca="1" si="41"/>
        <v/>
      </c>
      <c r="AS89" s="80" t="str">
        <f t="shared" si="34"/>
        <v/>
      </c>
      <c r="AT89" s="30" t="str">
        <f t="shared" si="35"/>
        <v/>
      </c>
      <c r="AU89" s="82" t="str">
        <f t="shared" si="42"/>
        <v/>
      </c>
      <c r="AV89" s="30" t="str">
        <f t="shared" si="42"/>
        <v/>
      </c>
      <c r="AW89" s="233" t="str">
        <f t="shared" ca="1" si="43"/>
        <v/>
      </c>
      <c r="AX89" s="228" t="str">
        <f t="shared" ca="1" si="43"/>
        <v/>
      </c>
      <c r="AY89" s="234" t="str">
        <f t="shared" si="44"/>
        <v/>
      </c>
      <c r="AZ89" s="228" t="str">
        <f t="shared" si="44"/>
        <v/>
      </c>
      <c r="BA89" s="235"/>
      <c r="BB89" s="236" t="str">
        <f t="shared" ca="1" si="45"/>
        <v/>
      </c>
      <c r="BC89" s="237" t="str">
        <f t="shared" ca="1" si="36"/>
        <v/>
      </c>
      <c r="BD89" s="238" t="str">
        <f t="shared" ca="1" si="37"/>
        <v/>
      </c>
      <c r="BE89" s="239" t="str">
        <f t="shared" ca="1" si="46"/>
        <v/>
      </c>
      <c r="BG89" s="28" t="str">
        <f t="shared" ca="1" si="47"/>
        <v/>
      </c>
    </row>
    <row r="90" spans="1:59" s="228" customFormat="1" ht="14.25" customHeight="1" x14ac:dyDescent="0.25">
      <c r="A90" s="75" t="str">
        <f t="shared" ca="1" si="38"/>
        <v/>
      </c>
      <c r="B90" s="240"/>
      <c r="C90" s="240"/>
      <c r="D90" s="240"/>
      <c r="E90" s="240" t="s">
        <v>36</v>
      </c>
      <c r="F90" s="240" t="s">
        <v>322</v>
      </c>
      <c r="G90" s="240"/>
      <c r="H90" s="240"/>
      <c r="I90" s="240"/>
      <c r="J90" s="240"/>
      <c r="L90" s="241">
        <v>6101</v>
      </c>
      <c r="M90" s="192" t="str">
        <f t="shared" si="33"/>
        <v/>
      </c>
      <c r="N90" s="242"/>
      <c r="O90" s="242"/>
      <c r="Y90" s="229"/>
      <c r="Z90" s="230"/>
      <c r="AB90" s="231"/>
      <c r="AC90" s="232"/>
      <c r="AD90" s="230">
        <f t="shared" si="32"/>
        <v>-1</v>
      </c>
      <c r="AE90" s="228">
        <f t="shared" si="32"/>
        <v>-1</v>
      </c>
      <c r="AF90" s="228">
        <f t="shared" si="32"/>
        <v>-1</v>
      </c>
      <c r="AG90" s="230"/>
      <c r="AJ90" s="230"/>
      <c r="AM90" s="229">
        <f t="shared" si="39"/>
        <v>4</v>
      </c>
      <c r="AN90" s="228" t="str">
        <f>IF($AM91&gt;$AM90, IFERROR(MATCH($AM90, $AM91:$AM$156, 0)-1, ROW($AN$156)-ROW()), "")</f>
        <v/>
      </c>
      <c r="AO90" s="230" t="str">
        <f t="shared" ca="1" si="40"/>
        <v/>
      </c>
      <c r="AP90" s="228" t="str">
        <f t="shared" ca="1" si="40"/>
        <v/>
      </c>
      <c r="AQ90" s="233" t="str">
        <f t="shared" ca="1" si="41"/>
        <v/>
      </c>
      <c r="AR90" s="228" t="str">
        <f t="shared" ca="1" si="41"/>
        <v/>
      </c>
      <c r="AS90" s="80" t="str">
        <f t="shared" si="34"/>
        <v/>
      </c>
      <c r="AT90" s="30" t="str">
        <f t="shared" si="35"/>
        <v/>
      </c>
      <c r="AU90" s="82" t="str">
        <f t="shared" si="42"/>
        <v/>
      </c>
      <c r="AV90" s="30" t="str">
        <f t="shared" si="42"/>
        <v/>
      </c>
      <c r="AW90" s="233" t="str">
        <f t="shared" ca="1" si="43"/>
        <v/>
      </c>
      <c r="AX90" s="228" t="str">
        <f t="shared" ca="1" si="43"/>
        <v/>
      </c>
      <c r="AY90" s="234" t="str">
        <f t="shared" si="44"/>
        <v/>
      </c>
      <c r="AZ90" s="228" t="str">
        <f t="shared" si="44"/>
        <v/>
      </c>
      <c r="BA90" s="235"/>
      <c r="BB90" s="236" t="str">
        <f t="shared" ca="1" si="45"/>
        <v/>
      </c>
      <c r="BC90" s="237" t="str">
        <f t="shared" ca="1" si="36"/>
        <v/>
      </c>
      <c r="BD90" s="238" t="str">
        <f t="shared" ca="1" si="37"/>
        <v/>
      </c>
      <c r="BE90" s="239" t="str">
        <f t="shared" ca="1" si="46"/>
        <v/>
      </c>
      <c r="BG90" s="28" t="str">
        <f t="shared" ca="1" si="47"/>
        <v/>
      </c>
    </row>
    <row r="91" spans="1:59" s="228" customFormat="1" ht="14.25" customHeight="1" x14ac:dyDescent="0.25">
      <c r="A91" s="75" t="str">
        <f t="shared" ca="1" si="38"/>
        <v/>
      </c>
      <c r="B91" s="240"/>
      <c r="C91" s="240"/>
      <c r="D91" s="240"/>
      <c r="E91" s="240" t="s">
        <v>323</v>
      </c>
      <c r="F91" s="240"/>
      <c r="G91" s="240"/>
      <c r="H91" s="240"/>
      <c r="I91" s="240"/>
      <c r="J91" s="240"/>
      <c r="L91" s="241">
        <v>611</v>
      </c>
      <c r="M91" s="192">
        <f t="shared" si="33"/>
        <v>0</v>
      </c>
      <c r="N91" s="242">
        <f>SUM(N92:N95)</f>
        <v>0</v>
      </c>
      <c r="O91" s="242">
        <f t="shared" ref="O91" si="50">SUM(O92:O95)</f>
        <v>0</v>
      </c>
      <c r="Y91" s="229"/>
      <c r="Z91" s="230"/>
      <c r="AB91" s="231"/>
      <c r="AC91" s="232"/>
      <c r="AD91" s="230">
        <f t="shared" si="32"/>
        <v>-1</v>
      </c>
      <c r="AE91" s="228">
        <f t="shared" si="32"/>
        <v>-1</v>
      </c>
      <c r="AF91" s="228">
        <f t="shared" si="32"/>
        <v>-1</v>
      </c>
      <c r="AG91" s="230"/>
      <c r="AJ91" s="230"/>
      <c r="AM91" s="229">
        <f t="shared" si="39"/>
        <v>3</v>
      </c>
      <c r="AN91" s="228">
        <f>IF($AM92&gt;$AM91, IFERROR(MATCH($AM91, $AM92:$AM$156, 0)-1, ROW($AN$156)-ROW()), "")</f>
        <v>4</v>
      </c>
      <c r="AO91" s="230" t="str">
        <f t="shared" ca="1" si="40"/>
        <v/>
      </c>
      <c r="AP91" s="228" t="str">
        <f t="shared" ca="1" si="40"/>
        <v/>
      </c>
      <c r="AQ91" s="233" t="str">
        <f t="shared" ca="1" si="41"/>
        <v/>
      </c>
      <c r="AR91" s="228" t="str">
        <f t="shared" ca="1" si="41"/>
        <v/>
      </c>
      <c r="AS91" s="80" t="str">
        <f t="shared" si="34"/>
        <v/>
      </c>
      <c r="AT91" s="30" t="str">
        <f t="shared" si="35"/>
        <v/>
      </c>
      <c r="AU91" s="82" t="str">
        <f t="shared" si="42"/>
        <v/>
      </c>
      <c r="AV91" s="30" t="str">
        <f t="shared" si="42"/>
        <v/>
      </c>
      <c r="AW91" s="233" t="str">
        <f t="shared" ca="1" si="43"/>
        <v/>
      </c>
      <c r="AX91" s="228" t="str">
        <f t="shared" ca="1" si="43"/>
        <v/>
      </c>
      <c r="AY91" s="234" t="str">
        <f t="shared" si="44"/>
        <v/>
      </c>
      <c r="AZ91" s="228" t="str">
        <f t="shared" si="44"/>
        <v/>
      </c>
      <c r="BA91" s="235"/>
      <c r="BB91" s="236" t="str">
        <f t="shared" ca="1" si="45"/>
        <v/>
      </c>
      <c r="BC91" s="237" t="str">
        <f t="shared" ca="1" si="36"/>
        <v/>
      </c>
      <c r="BD91" s="238" t="str">
        <f t="shared" ca="1" si="37"/>
        <v/>
      </c>
      <c r="BE91" s="239" t="str">
        <f t="shared" ca="1" si="46"/>
        <v/>
      </c>
      <c r="BG91" s="28" t="str">
        <f t="shared" ca="1" si="47"/>
        <v/>
      </c>
    </row>
    <row r="92" spans="1:59" s="228" customFormat="1" ht="14.25" customHeight="1" x14ac:dyDescent="0.25">
      <c r="A92" s="75" t="str">
        <f t="shared" ca="1" si="38"/>
        <v/>
      </c>
      <c r="B92" s="240"/>
      <c r="C92" s="240"/>
      <c r="D92" s="240"/>
      <c r="E92" s="240"/>
      <c r="F92" s="240" t="s">
        <v>347</v>
      </c>
      <c r="G92" s="240"/>
      <c r="H92" s="240"/>
      <c r="I92" s="240"/>
      <c r="J92" s="240"/>
      <c r="L92" s="241">
        <v>6110</v>
      </c>
      <c r="M92" s="192" t="str">
        <f t="shared" si="33"/>
        <v/>
      </c>
      <c r="N92" s="242"/>
      <c r="O92" s="242"/>
      <c r="Y92" s="229"/>
      <c r="Z92" s="230"/>
      <c r="AB92" s="231"/>
      <c r="AC92" s="232"/>
      <c r="AD92" s="230">
        <f t="shared" si="32"/>
        <v>-1</v>
      </c>
      <c r="AE92" s="228">
        <f t="shared" si="32"/>
        <v>-1</v>
      </c>
      <c r="AF92" s="228">
        <f t="shared" si="32"/>
        <v>-1</v>
      </c>
      <c r="AG92" s="230"/>
      <c r="AJ92" s="230"/>
      <c r="AM92" s="229">
        <f t="shared" si="39"/>
        <v>4</v>
      </c>
      <c r="AN92" s="228" t="str">
        <f>IF($AM93&gt;$AM92, IFERROR(MATCH($AM92, $AM93:$AM$156, 0)-1, ROW($AN$156)-ROW()), "")</f>
        <v/>
      </c>
      <c r="AO92" s="230" t="str">
        <f t="shared" ca="1" si="40"/>
        <v/>
      </c>
      <c r="AP92" s="228" t="str">
        <f t="shared" ca="1" si="40"/>
        <v/>
      </c>
      <c r="AQ92" s="233" t="str">
        <f t="shared" ca="1" si="41"/>
        <v/>
      </c>
      <c r="AR92" s="228" t="str">
        <f t="shared" ca="1" si="41"/>
        <v/>
      </c>
      <c r="AS92" s="80" t="str">
        <f t="shared" si="34"/>
        <v/>
      </c>
      <c r="AT92" s="30" t="str">
        <f t="shared" si="35"/>
        <v/>
      </c>
      <c r="AU92" s="82" t="str">
        <f t="shared" si="42"/>
        <v/>
      </c>
      <c r="AV92" s="30" t="str">
        <f t="shared" si="42"/>
        <v/>
      </c>
      <c r="AW92" s="233" t="str">
        <f t="shared" ca="1" si="43"/>
        <v/>
      </c>
      <c r="AX92" s="228" t="str">
        <f t="shared" ca="1" si="43"/>
        <v/>
      </c>
      <c r="AY92" s="234" t="str">
        <f t="shared" si="44"/>
        <v/>
      </c>
      <c r="AZ92" s="228" t="str">
        <f t="shared" si="44"/>
        <v/>
      </c>
      <c r="BA92" s="235"/>
      <c r="BB92" s="236" t="str">
        <f t="shared" ca="1" si="45"/>
        <v/>
      </c>
      <c r="BC92" s="237" t="str">
        <f t="shared" ca="1" si="36"/>
        <v/>
      </c>
      <c r="BD92" s="238" t="str">
        <f t="shared" ca="1" si="37"/>
        <v/>
      </c>
      <c r="BE92" s="239" t="str">
        <f t="shared" ca="1" si="46"/>
        <v/>
      </c>
      <c r="BG92" s="28" t="str">
        <f t="shared" ca="1" si="47"/>
        <v/>
      </c>
    </row>
    <row r="93" spans="1:59" s="228" customFormat="1" ht="14.25" customHeight="1" x14ac:dyDescent="0.25">
      <c r="A93" s="75" t="str">
        <f t="shared" ca="1" si="38"/>
        <v/>
      </c>
      <c r="B93" s="240"/>
      <c r="C93" s="240"/>
      <c r="D93" s="240"/>
      <c r="E93" s="240"/>
      <c r="F93" s="240" t="s">
        <v>348</v>
      </c>
      <c r="G93" s="240"/>
      <c r="H93" s="240"/>
      <c r="I93" s="240"/>
      <c r="J93" s="240"/>
      <c r="L93" s="241">
        <v>6111</v>
      </c>
      <c r="M93" s="192" t="str">
        <f t="shared" si="33"/>
        <v/>
      </c>
      <c r="N93" s="242"/>
      <c r="O93" s="242"/>
      <c r="Y93" s="229"/>
      <c r="Z93" s="230"/>
      <c r="AB93" s="231"/>
      <c r="AC93" s="232"/>
      <c r="AD93" s="230">
        <f t="shared" si="32"/>
        <v>-1</v>
      </c>
      <c r="AE93" s="228">
        <f t="shared" si="32"/>
        <v>-1</v>
      </c>
      <c r="AF93" s="228">
        <f t="shared" si="32"/>
        <v>-1</v>
      </c>
      <c r="AG93" s="230"/>
      <c r="AJ93" s="230"/>
      <c r="AM93" s="229">
        <f t="shared" si="39"/>
        <v>4</v>
      </c>
      <c r="AN93" s="228" t="str">
        <f>IF($AM94&gt;$AM93, IFERROR(MATCH($AM93, $AM94:$AM$156, 0)-1, ROW($AN$156)-ROW()), "")</f>
        <v/>
      </c>
      <c r="AO93" s="230" t="str">
        <f t="shared" ca="1" si="40"/>
        <v/>
      </c>
      <c r="AP93" s="228" t="str">
        <f t="shared" ca="1" si="40"/>
        <v/>
      </c>
      <c r="AQ93" s="233" t="str">
        <f t="shared" ca="1" si="41"/>
        <v/>
      </c>
      <c r="AR93" s="228" t="str">
        <f t="shared" ca="1" si="41"/>
        <v/>
      </c>
      <c r="AS93" s="80" t="str">
        <f t="shared" si="34"/>
        <v/>
      </c>
      <c r="AT93" s="30" t="str">
        <f t="shared" si="35"/>
        <v/>
      </c>
      <c r="AU93" s="82" t="str">
        <f t="shared" si="42"/>
        <v/>
      </c>
      <c r="AV93" s="30" t="str">
        <f t="shared" si="42"/>
        <v/>
      </c>
      <c r="AW93" s="233" t="str">
        <f t="shared" ca="1" si="43"/>
        <v/>
      </c>
      <c r="AX93" s="228" t="str">
        <f t="shared" ca="1" si="43"/>
        <v/>
      </c>
      <c r="AY93" s="234" t="str">
        <f t="shared" si="44"/>
        <v/>
      </c>
      <c r="AZ93" s="228" t="str">
        <f t="shared" si="44"/>
        <v/>
      </c>
      <c r="BA93" s="235"/>
      <c r="BB93" s="236" t="str">
        <f t="shared" ca="1" si="45"/>
        <v/>
      </c>
      <c r="BC93" s="237" t="str">
        <f t="shared" ca="1" si="36"/>
        <v/>
      </c>
      <c r="BD93" s="238" t="str">
        <f t="shared" ca="1" si="37"/>
        <v/>
      </c>
      <c r="BE93" s="239" t="str">
        <f t="shared" ca="1" si="46"/>
        <v/>
      </c>
      <c r="BG93" s="28" t="str">
        <f t="shared" ca="1" si="47"/>
        <v/>
      </c>
    </row>
    <row r="94" spans="1:59" s="228" customFormat="1" ht="14.25" customHeight="1" x14ac:dyDescent="0.25">
      <c r="A94" s="75" t="str">
        <f t="shared" ca="1" si="38"/>
        <v/>
      </c>
      <c r="B94" s="240"/>
      <c r="C94" s="240"/>
      <c r="D94" s="240"/>
      <c r="E94" s="240"/>
      <c r="F94" s="240" t="s">
        <v>349</v>
      </c>
      <c r="G94" s="240"/>
      <c r="H94" s="240"/>
      <c r="I94" s="240"/>
      <c r="J94" s="240"/>
      <c r="L94" s="241">
        <v>6112</v>
      </c>
      <c r="M94" s="192" t="str">
        <f t="shared" si="33"/>
        <v/>
      </c>
      <c r="N94" s="242"/>
      <c r="O94" s="242"/>
      <c r="Y94" s="229"/>
      <c r="Z94" s="230"/>
      <c r="AB94" s="231"/>
      <c r="AC94" s="232"/>
      <c r="AD94" s="230">
        <f t="shared" si="32"/>
        <v>-1</v>
      </c>
      <c r="AE94" s="228">
        <f t="shared" si="32"/>
        <v>-1</v>
      </c>
      <c r="AF94" s="228">
        <f t="shared" si="32"/>
        <v>-1</v>
      </c>
      <c r="AG94" s="230"/>
      <c r="AJ94" s="230"/>
      <c r="AM94" s="229">
        <f t="shared" si="39"/>
        <v>4</v>
      </c>
      <c r="AN94" s="228" t="str">
        <f>IF($AM95&gt;$AM94, IFERROR(MATCH($AM94, $AM95:$AM$156, 0)-1, ROW($AN$156)-ROW()), "")</f>
        <v/>
      </c>
      <c r="AO94" s="230" t="str">
        <f t="shared" ca="1" si="40"/>
        <v/>
      </c>
      <c r="AP94" s="228" t="str">
        <f t="shared" ca="1" si="40"/>
        <v/>
      </c>
      <c r="AQ94" s="233" t="str">
        <f t="shared" ca="1" si="41"/>
        <v/>
      </c>
      <c r="AR94" s="228" t="str">
        <f t="shared" ca="1" si="41"/>
        <v/>
      </c>
      <c r="AS94" s="80" t="str">
        <f t="shared" si="34"/>
        <v/>
      </c>
      <c r="AT94" s="30" t="str">
        <f t="shared" si="35"/>
        <v/>
      </c>
      <c r="AU94" s="82" t="str">
        <f t="shared" si="42"/>
        <v/>
      </c>
      <c r="AV94" s="30" t="str">
        <f t="shared" si="42"/>
        <v/>
      </c>
      <c r="AW94" s="233" t="str">
        <f t="shared" ca="1" si="43"/>
        <v/>
      </c>
      <c r="AX94" s="228" t="str">
        <f t="shared" ca="1" si="43"/>
        <v/>
      </c>
      <c r="AY94" s="234" t="str">
        <f t="shared" si="44"/>
        <v/>
      </c>
      <c r="AZ94" s="228" t="str">
        <f t="shared" si="44"/>
        <v/>
      </c>
      <c r="BA94" s="235"/>
      <c r="BB94" s="236" t="str">
        <f t="shared" ca="1" si="45"/>
        <v/>
      </c>
      <c r="BC94" s="237" t="str">
        <f t="shared" ca="1" si="36"/>
        <v/>
      </c>
      <c r="BD94" s="238" t="str">
        <f t="shared" ca="1" si="37"/>
        <v/>
      </c>
      <c r="BE94" s="239" t="str">
        <f t="shared" ca="1" si="46"/>
        <v/>
      </c>
      <c r="BG94" s="28" t="str">
        <f t="shared" ca="1" si="47"/>
        <v/>
      </c>
    </row>
    <row r="95" spans="1:59" s="228" customFormat="1" ht="14.25" customHeight="1" x14ac:dyDescent="0.25">
      <c r="A95" s="75" t="str">
        <f t="shared" ca="1" si="38"/>
        <v/>
      </c>
      <c r="B95" s="240"/>
      <c r="C95" s="240"/>
      <c r="D95" s="240"/>
      <c r="E95" s="240"/>
      <c r="F95" s="240" t="s">
        <v>350</v>
      </c>
      <c r="G95" s="240"/>
      <c r="H95" s="240"/>
      <c r="I95" s="240"/>
      <c r="J95" s="240"/>
      <c r="L95" s="241">
        <v>6118</v>
      </c>
      <c r="M95" s="192" t="str">
        <f t="shared" si="33"/>
        <v/>
      </c>
      <c r="N95" s="242"/>
      <c r="O95" s="242"/>
      <c r="Y95" s="229"/>
      <c r="Z95" s="230"/>
      <c r="AB95" s="231"/>
      <c r="AC95" s="232"/>
      <c r="AD95" s="230">
        <f t="shared" si="32"/>
        <v>-1</v>
      </c>
      <c r="AE95" s="228">
        <f t="shared" si="32"/>
        <v>-1</v>
      </c>
      <c r="AF95" s="228">
        <f t="shared" si="32"/>
        <v>-1</v>
      </c>
      <c r="AG95" s="230"/>
      <c r="AJ95" s="230"/>
      <c r="AM95" s="229">
        <f t="shared" si="39"/>
        <v>4</v>
      </c>
      <c r="AN95" s="228" t="str">
        <f>IF($AM96&gt;$AM95, IFERROR(MATCH($AM95, $AM96:$AM$156, 0)-1, ROW($AN$156)-ROW()), "")</f>
        <v/>
      </c>
      <c r="AO95" s="230" t="str">
        <f t="shared" ca="1" si="40"/>
        <v/>
      </c>
      <c r="AP95" s="228" t="str">
        <f t="shared" ca="1" si="40"/>
        <v/>
      </c>
      <c r="AQ95" s="233" t="str">
        <f t="shared" ca="1" si="41"/>
        <v/>
      </c>
      <c r="AR95" s="228" t="str">
        <f t="shared" ca="1" si="41"/>
        <v/>
      </c>
      <c r="AS95" s="80" t="str">
        <f t="shared" si="34"/>
        <v/>
      </c>
      <c r="AT95" s="30" t="str">
        <f t="shared" si="35"/>
        <v/>
      </c>
      <c r="AU95" s="82" t="str">
        <f t="shared" si="42"/>
        <v/>
      </c>
      <c r="AV95" s="30" t="str">
        <f t="shared" si="42"/>
        <v/>
      </c>
      <c r="AW95" s="233" t="str">
        <f t="shared" ca="1" si="43"/>
        <v/>
      </c>
      <c r="AX95" s="228" t="str">
        <f t="shared" ca="1" si="43"/>
        <v/>
      </c>
      <c r="AY95" s="234" t="str">
        <f t="shared" si="44"/>
        <v/>
      </c>
      <c r="AZ95" s="228" t="str">
        <f t="shared" si="44"/>
        <v/>
      </c>
      <c r="BA95" s="235"/>
      <c r="BB95" s="236" t="str">
        <f t="shared" ca="1" si="45"/>
        <v/>
      </c>
      <c r="BC95" s="237" t="str">
        <f t="shared" ca="1" si="36"/>
        <v/>
      </c>
      <c r="BD95" s="238" t="str">
        <f t="shared" ca="1" si="37"/>
        <v/>
      </c>
      <c r="BE95" s="239" t="str">
        <f t="shared" ca="1" si="46"/>
        <v/>
      </c>
      <c r="BG95" s="28" t="str">
        <f t="shared" ca="1" si="47"/>
        <v/>
      </c>
    </row>
    <row r="96" spans="1:59" s="228" customFormat="1" ht="14.25" customHeight="1" x14ac:dyDescent="0.25">
      <c r="A96" s="75" t="str">
        <f t="shared" ca="1" si="38"/>
        <v/>
      </c>
      <c r="B96" s="240"/>
      <c r="C96" s="240"/>
      <c r="D96" s="240"/>
      <c r="E96" s="240" t="s">
        <v>676</v>
      </c>
      <c r="F96" s="240"/>
      <c r="G96" s="240"/>
      <c r="H96" s="240"/>
      <c r="I96" s="240"/>
      <c r="J96" s="240"/>
      <c r="L96" s="241">
        <v>612</v>
      </c>
      <c r="M96" s="192">
        <f t="shared" si="33"/>
        <v>0</v>
      </c>
      <c r="N96" s="242">
        <f>SUM(N97:N99)</f>
        <v>0</v>
      </c>
      <c r="O96" s="242">
        <f t="shared" ref="O96" si="51">SUM(O97:O99)</f>
        <v>0</v>
      </c>
      <c r="Y96" s="229"/>
      <c r="Z96" s="230"/>
      <c r="AB96" s="231"/>
      <c r="AC96" s="232"/>
      <c r="AD96" s="230">
        <f t="shared" si="32"/>
        <v>-1</v>
      </c>
      <c r="AE96" s="228">
        <f t="shared" si="32"/>
        <v>-1</v>
      </c>
      <c r="AF96" s="228">
        <f t="shared" si="32"/>
        <v>-1</v>
      </c>
      <c r="AG96" s="230"/>
      <c r="AJ96" s="230"/>
      <c r="AM96" s="229">
        <f t="shared" si="39"/>
        <v>3</v>
      </c>
      <c r="AN96" s="228">
        <f>IF($AM97&gt;$AM96, IFERROR(MATCH($AM96, $AM97:$AM$156, 0)-1, ROW($AN$156)-ROW()), "")</f>
        <v>3</v>
      </c>
      <c r="AO96" s="230" t="str">
        <f t="shared" ca="1" si="40"/>
        <v/>
      </c>
      <c r="AP96" s="228" t="str">
        <f t="shared" ca="1" si="40"/>
        <v/>
      </c>
      <c r="AQ96" s="233" t="str">
        <f t="shared" ca="1" si="41"/>
        <v/>
      </c>
      <c r="AR96" s="228" t="str">
        <f t="shared" ca="1" si="41"/>
        <v/>
      </c>
      <c r="AS96" s="80" t="str">
        <f t="shared" si="34"/>
        <v/>
      </c>
      <c r="AT96" s="30" t="str">
        <f t="shared" si="35"/>
        <v/>
      </c>
      <c r="AU96" s="82" t="str">
        <f t="shared" si="42"/>
        <v/>
      </c>
      <c r="AV96" s="30" t="str">
        <f t="shared" si="42"/>
        <v/>
      </c>
      <c r="AW96" s="233" t="str">
        <f t="shared" ca="1" si="43"/>
        <v/>
      </c>
      <c r="AX96" s="228" t="str">
        <f t="shared" ca="1" si="43"/>
        <v/>
      </c>
      <c r="AY96" s="234" t="str">
        <f t="shared" si="44"/>
        <v/>
      </c>
      <c r="AZ96" s="228" t="str">
        <f t="shared" si="44"/>
        <v/>
      </c>
      <c r="BA96" s="235"/>
      <c r="BB96" s="236" t="str">
        <f t="shared" ca="1" si="45"/>
        <v/>
      </c>
      <c r="BC96" s="237" t="str">
        <f t="shared" ca="1" si="36"/>
        <v/>
      </c>
      <c r="BD96" s="238" t="str">
        <f t="shared" ca="1" si="37"/>
        <v/>
      </c>
      <c r="BE96" s="239" t="str">
        <f t="shared" ca="1" si="46"/>
        <v/>
      </c>
      <c r="BG96" s="28" t="str">
        <f t="shared" ca="1" si="47"/>
        <v/>
      </c>
    </row>
    <row r="97" spans="1:59" s="228" customFormat="1" ht="14.25" customHeight="1" x14ac:dyDescent="0.25">
      <c r="A97" s="75" t="str">
        <f t="shared" ca="1" si="38"/>
        <v/>
      </c>
      <c r="B97" s="240"/>
      <c r="C97" s="240"/>
      <c r="D97" s="240"/>
      <c r="E97" s="240"/>
      <c r="F97" s="240" t="s">
        <v>638</v>
      </c>
      <c r="G97" s="240"/>
      <c r="H97" s="240"/>
      <c r="I97" s="240"/>
      <c r="J97" s="240"/>
      <c r="L97" s="241">
        <v>6120</v>
      </c>
      <c r="M97" s="192" t="str">
        <f t="shared" si="33"/>
        <v/>
      </c>
      <c r="N97" s="242"/>
      <c r="O97" s="242"/>
      <c r="Y97" s="229"/>
      <c r="Z97" s="230"/>
      <c r="AB97" s="231"/>
      <c r="AC97" s="232"/>
      <c r="AD97" s="230">
        <f t="shared" si="32"/>
        <v>-1</v>
      </c>
      <c r="AE97" s="228">
        <f t="shared" si="32"/>
        <v>-1</v>
      </c>
      <c r="AF97" s="228">
        <f t="shared" si="32"/>
        <v>-1</v>
      </c>
      <c r="AG97" s="230"/>
      <c r="AJ97" s="230"/>
      <c r="AM97" s="229">
        <f t="shared" si="39"/>
        <v>4</v>
      </c>
      <c r="AN97" s="228" t="str">
        <f>IF($AM98&gt;$AM97, IFERROR(MATCH($AM97, $AM98:$AM$156, 0)-1, ROW($AN$156)-ROW()), "")</f>
        <v/>
      </c>
      <c r="AO97" s="230" t="str">
        <f t="shared" ca="1" si="40"/>
        <v/>
      </c>
      <c r="AP97" s="228" t="str">
        <f t="shared" ca="1" si="40"/>
        <v/>
      </c>
      <c r="AQ97" s="233" t="str">
        <f t="shared" ca="1" si="41"/>
        <v/>
      </c>
      <c r="AR97" s="228" t="str">
        <f t="shared" ca="1" si="41"/>
        <v/>
      </c>
      <c r="AS97" s="80" t="str">
        <f t="shared" si="34"/>
        <v/>
      </c>
      <c r="AT97" s="30" t="str">
        <f t="shared" si="35"/>
        <v/>
      </c>
      <c r="AU97" s="82" t="str">
        <f t="shared" si="42"/>
        <v/>
      </c>
      <c r="AV97" s="30" t="str">
        <f t="shared" si="42"/>
        <v/>
      </c>
      <c r="AW97" s="233" t="str">
        <f t="shared" ca="1" si="43"/>
        <v/>
      </c>
      <c r="AX97" s="228" t="str">
        <f t="shared" ca="1" si="43"/>
        <v/>
      </c>
      <c r="AY97" s="234" t="str">
        <f t="shared" si="44"/>
        <v/>
      </c>
      <c r="AZ97" s="228" t="str">
        <f t="shared" si="44"/>
        <v/>
      </c>
      <c r="BA97" s="235"/>
      <c r="BB97" s="236" t="str">
        <f t="shared" ca="1" si="45"/>
        <v/>
      </c>
      <c r="BC97" s="237" t="str">
        <f t="shared" ca="1" si="36"/>
        <v/>
      </c>
      <c r="BD97" s="238" t="str">
        <f t="shared" ca="1" si="37"/>
        <v/>
      </c>
      <c r="BE97" s="239" t="str">
        <f t="shared" ca="1" si="46"/>
        <v/>
      </c>
      <c r="BG97" s="28" t="str">
        <f t="shared" ca="1" si="47"/>
        <v/>
      </c>
    </row>
    <row r="98" spans="1:59" s="228" customFormat="1" ht="14.25" customHeight="1" x14ac:dyDescent="0.25">
      <c r="A98" s="75" t="str">
        <f t="shared" ca="1" si="38"/>
        <v/>
      </c>
      <c r="B98" s="240"/>
      <c r="C98" s="240"/>
      <c r="D98" s="240"/>
      <c r="E98" s="240"/>
      <c r="F98" s="240" t="s">
        <v>353</v>
      </c>
      <c r="G98" s="240"/>
      <c r="H98" s="240"/>
      <c r="I98" s="240"/>
      <c r="J98" s="240"/>
      <c r="L98" s="241">
        <v>6121</v>
      </c>
      <c r="M98" s="192" t="str">
        <f t="shared" si="33"/>
        <v/>
      </c>
      <c r="N98" s="242"/>
      <c r="O98" s="242"/>
      <c r="Y98" s="229"/>
      <c r="Z98" s="230"/>
      <c r="AB98" s="231"/>
      <c r="AC98" s="232"/>
      <c r="AD98" s="230">
        <f t="shared" si="32"/>
        <v>-1</v>
      </c>
      <c r="AE98" s="228">
        <f t="shared" si="32"/>
        <v>-1</v>
      </c>
      <c r="AF98" s="228">
        <f t="shared" si="32"/>
        <v>-1</v>
      </c>
      <c r="AG98" s="230"/>
      <c r="AJ98" s="230"/>
      <c r="AM98" s="229">
        <f t="shared" si="39"/>
        <v>4</v>
      </c>
      <c r="AN98" s="228" t="str">
        <f>IF($AM99&gt;$AM98, IFERROR(MATCH($AM98, $AM99:$AM$156, 0)-1, ROW($AN$156)-ROW()), "")</f>
        <v/>
      </c>
      <c r="AO98" s="230" t="str">
        <f t="shared" ca="1" si="40"/>
        <v/>
      </c>
      <c r="AP98" s="228" t="str">
        <f t="shared" ca="1" si="40"/>
        <v/>
      </c>
      <c r="AQ98" s="233" t="str">
        <f t="shared" ca="1" si="41"/>
        <v/>
      </c>
      <c r="AR98" s="228" t="str">
        <f t="shared" ca="1" si="41"/>
        <v/>
      </c>
      <c r="AS98" s="80" t="str">
        <f t="shared" si="34"/>
        <v/>
      </c>
      <c r="AT98" s="30" t="str">
        <f t="shared" si="35"/>
        <v/>
      </c>
      <c r="AU98" s="82" t="str">
        <f t="shared" si="42"/>
        <v/>
      </c>
      <c r="AV98" s="30" t="str">
        <f t="shared" si="42"/>
        <v/>
      </c>
      <c r="AW98" s="233" t="str">
        <f t="shared" ca="1" si="43"/>
        <v/>
      </c>
      <c r="AX98" s="228" t="str">
        <f t="shared" ca="1" si="43"/>
        <v/>
      </c>
      <c r="AY98" s="234" t="str">
        <f t="shared" si="44"/>
        <v/>
      </c>
      <c r="AZ98" s="228" t="str">
        <f t="shared" si="44"/>
        <v/>
      </c>
      <c r="BA98" s="235"/>
      <c r="BB98" s="236" t="str">
        <f t="shared" ca="1" si="45"/>
        <v/>
      </c>
      <c r="BC98" s="237" t="str">
        <f t="shared" ca="1" si="36"/>
        <v/>
      </c>
      <c r="BD98" s="238" t="str">
        <f t="shared" ca="1" si="37"/>
        <v/>
      </c>
      <c r="BE98" s="239" t="str">
        <f t="shared" ca="1" si="46"/>
        <v/>
      </c>
      <c r="BG98" s="28" t="str">
        <f t="shared" ca="1" si="47"/>
        <v/>
      </c>
    </row>
    <row r="99" spans="1:59" s="228" customFormat="1" ht="14.25" customHeight="1" x14ac:dyDescent="0.25">
      <c r="A99" s="75" t="str">
        <f t="shared" ca="1" si="38"/>
        <v/>
      </c>
      <c r="B99" s="240"/>
      <c r="C99" s="240"/>
      <c r="D99" s="240"/>
      <c r="E99" s="240"/>
      <c r="F99" s="240" t="s">
        <v>613</v>
      </c>
      <c r="G99" s="240"/>
      <c r="H99" s="240"/>
      <c r="I99" s="240"/>
      <c r="J99" s="240"/>
      <c r="L99" s="241">
        <v>6128</v>
      </c>
      <c r="M99" s="192" t="str">
        <f t="shared" si="33"/>
        <v/>
      </c>
      <c r="N99" s="242"/>
      <c r="O99" s="242"/>
      <c r="Y99" s="229"/>
      <c r="Z99" s="230"/>
      <c r="AB99" s="231"/>
      <c r="AC99" s="232"/>
      <c r="AD99" s="230">
        <f t="shared" si="32"/>
        <v>-1</v>
      </c>
      <c r="AE99" s="228">
        <f t="shared" si="32"/>
        <v>-1</v>
      </c>
      <c r="AF99" s="228">
        <f t="shared" si="32"/>
        <v>-1</v>
      </c>
      <c r="AG99" s="230"/>
      <c r="AJ99" s="230"/>
      <c r="AM99" s="229">
        <f t="shared" si="39"/>
        <v>4</v>
      </c>
      <c r="AN99" s="228" t="str">
        <f>IF($AM100&gt;$AM99, IFERROR(MATCH($AM99, $AM100:$AM$156, 0)-1, ROW($AN$156)-ROW()), "")</f>
        <v/>
      </c>
      <c r="AO99" s="230" t="str">
        <f t="shared" ca="1" si="40"/>
        <v/>
      </c>
      <c r="AP99" s="228" t="str">
        <f t="shared" ca="1" si="40"/>
        <v/>
      </c>
      <c r="AQ99" s="233" t="str">
        <f t="shared" ca="1" si="41"/>
        <v/>
      </c>
      <c r="AR99" s="228" t="str">
        <f t="shared" ca="1" si="41"/>
        <v/>
      </c>
      <c r="AS99" s="80" t="str">
        <f t="shared" si="34"/>
        <v/>
      </c>
      <c r="AT99" s="30" t="str">
        <f t="shared" si="35"/>
        <v/>
      </c>
      <c r="AU99" s="82" t="str">
        <f t="shared" si="42"/>
        <v/>
      </c>
      <c r="AV99" s="30" t="str">
        <f t="shared" si="42"/>
        <v/>
      </c>
      <c r="AW99" s="233" t="str">
        <f t="shared" ca="1" si="43"/>
        <v/>
      </c>
      <c r="AX99" s="228" t="str">
        <f t="shared" ca="1" si="43"/>
        <v/>
      </c>
      <c r="AY99" s="234" t="str">
        <f t="shared" si="44"/>
        <v/>
      </c>
      <c r="AZ99" s="228" t="str">
        <f t="shared" si="44"/>
        <v/>
      </c>
      <c r="BA99" s="235"/>
      <c r="BB99" s="236" t="str">
        <f t="shared" ca="1" si="45"/>
        <v/>
      </c>
      <c r="BC99" s="237" t="str">
        <f t="shared" ca="1" si="36"/>
        <v/>
      </c>
      <c r="BD99" s="238" t="str">
        <f t="shared" ca="1" si="37"/>
        <v/>
      </c>
      <c r="BE99" s="239" t="str">
        <f t="shared" ca="1" si="46"/>
        <v/>
      </c>
      <c r="BG99" s="28" t="str">
        <f t="shared" ca="1" si="47"/>
        <v/>
      </c>
    </row>
    <row r="100" spans="1:59" s="228" customFormat="1" ht="14.25" customHeight="1" x14ac:dyDescent="0.25">
      <c r="A100" s="75" t="str">
        <f t="shared" ca="1" si="38"/>
        <v/>
      </c>
      <c r="B100" s="240"/>
      <c r="C100" s="240"/>
      <c r="D100" s="240"/>
      <c r="E100" s="240" t="s">
        <v>324</v>
      </c>
      <c r="F100" s="240"/>
      <c r="G100" s="240"/>
      <c r="H100" s="240"/>
      <c r="I100" s="240"/>
      <c r="J100" s="240"/>
      <c r="L100" s="241">
        <v>613</v>
      </c>
      <c r="M100" s="192">
        <f t="shared" si="33"/>
        <v>0</v>
      </c>
      <c r="N100" s="242">
        <f>SUM(N101:N103,N106,N109,N112:N115)</f>
        <v>0</v>
      </c>
      <c r="O100" s="242">
        <f t="shared" ref="O100" si="52">SUM(O101:O103,O106,O109,O112:O115)</f>
        <v>0</v>
      </c>
      <c r="Y100" s="229"/>
      <c r="Z100" s="230"/>
      <c r="AB100" s="231"/>
      <c r="AC100" s="232"/>
      <c r="AD100" s="230">
        <f t="shared" ref="AD100:AF126" si="53">IF(AD$3, 0, -1)</f>
        <v>-1</v>
      </c>
      <c r="AE100" s="228">
        <f t="shared" si="53"/>
        <v>-1</v>
      </c>
      <c r="AF100" s="228">
        <f t="shared" si="53"/>
        <v>-1</v>
      </c>
      <c r="AG100" s="230"/>
      <c r="AJ100" s="230"/>
      <c r="AM100" s="229">
        <f t="shared" si="39"/>
        <v>3</v>
      </c>
      <c r="AN100" s="228">
        <f>IF($AM101&gt;$AM100, IFERROR(MATCH($AM100, $AM101:$AM$156, 0)-1, ROW($AN$156)-ROW()), "")</f>
        <v>15</v>
      </c>
      <c r="AO100" s="230" t="str">
        <f t="shared" ca="1" si="40"/>
        <v/>
      </c>
      <c r="AP100" s="228" t="str">
        <f t="shared" ca="1" si="40"/>
        <v/>
      </c>
      <c r="AQ100" s="233" t="str">
        <f t="shared" ca="1" si="41"/>
        <v/>
      </c>
      <c r="AR100" s="228" t="str">
        <f t="shared" ca="1" si="41"/>
        <v/>
      </c>
      <c r="AS100" s="80" t="str">
        <f t="shared" si="34"/>
        <v/>
      </c>
      <c r="AT100" s="30" t="str">
        <f t="shared" si="35"/>
        <v/>
      </c>
      <c r="AU100" s="82" t="str">
        <f t="shared" si="42"/>
        <v/>
      </c>
      <c r="AV100" s="30" t="str">
        <f t="shared" si="42"/>
        <v/>
      </c>
      <c r="AW100" s="233" t="str">
        <f t="shared" ca="1" si="43"/>
        <v/>
      </c>
      <c r="AX100" s="228" t="str">
        <f t="shared" ca="1" si="43"/>
        <v/>
      </c>
      <c r="AY100" s="234" t="str">
        <f t="shared" si="44"/>
        <v/>
      </c>
      <c r="AZ100" s="228" t="str">
        <f t="shared" si="44"/>
        <v/>
      </c>
      <c r="BA100" s="235"/>
      <c r="BB100" s="236" t="str">
        <f t="shared" ca="1" si="45"/>
        <v/>
      </c>
      <c r="BC100" s="237" t="str">
        <f t="shared" ca="1" si="36"/>
        <v/>
      </c>
      <c r="BD100" s="238" t="str">
        <f t="shared" ca="1" si="37"/>
        <v/>
      </c>
      <c r="BE100" s="239" t="str">
        <f t="shared" ca="1" si="46"/>
        <v/>
      </c>
      <c r="BG100" s="28" t="str">
        <f t="shared" ca="1" si="47"/>
        <v/>
      </c>
    </row>
    <row r="101" spans="1:59" s="228" customFormat="1" ht="14.25" customHeight="1" x14ac:dyDescent="0.25">
      <c r="A101" s="75" t="str">
        <f t="shared" ca="1" si="38"/>
        <v/>
      </c>
      <c r="B101" s="240"/>
      <c r="C101" s="240"/>
      <c r="D101" s="240"/>
      <c r="E101" s="240" t="s">
        <v>36</v>
      </c>
      <c r="F101" s="240" t="s">
        <v>325</v>
      </c>
      <c r="G101" s="240"/>
      <c r="H101" s="240"/>
      <c r="I101" s="240"/>
      <c r="J101" s="240"/>
      <c r="L101" s="241">
        <v>6130</v>
      </c>
      <c r="M101" s="192" t="str">
        <f t="shared" ref="M101:M132" si="54">IF(_xlfn.CONCAT(N101:O101)&lt;&gt;"", SUM(N101:O101), "")</f>
        <v/>
      </c>
      <c r="N101" s="242"/>
      <c r="O101" s="242"/>
      <c r="Y101" s="229"/>
      <c r="Z101" s="230"/>
      <c r="AB101" s="231"/>
      <c r="AC101" s="232"/>
      <c r="AD101" s="230">
        <f t="shared" si="53"/>
        <v>-1</v>
      </c>
      <c r="AE101" s="228">
        <f t="shared" si="53"/>
        <v>-1</v>
      </c>
      <c r="AF101" s="228">
        <f t="shared" si="53"/>
        <v>-1</v>
      </c>
      <c r="AG101" s="230"/>
      <c r="AJ101" s="230"/>
      <c r="AM101" s="229">
        <f t="shared" si="39"/>
        <v>4</v>
      </c>
      <c r="AN101" s="228" t="str">
        <f>IF($AM102&gt;$AM101, IFERROR(MATCH($AM101, $AM102:$AM$156, 0)-1, ROW($AN$156)-ROW()), "")</f>
        <v/>
      </c>
      <c r="AO101" s="230" t="str">
        <f t="shared" ca="1" si="40"/>
        <v/>
      </c>
      <c r="AP101" s="228" t="str">
        <f t="shared" ca="1" si="40"/>
        <v/>
      </c>
      <c r="AQ101" s="233" t="str">
        <f t="shared" ca="1" si="41"/>
        <v/>
      </c>
      <c r="AR101" s="228" t="str">
        <f t="shared" ca="1" si="41"/>
        <v/>
      </c>
      <c r="AS101" s="80" t="str">
        <f t="shared" ref="AS101:AS132" si="55">IF(AE101&lt;&gt;-1, IF(ISTEXT(N101), IFERROR(IF(SEARCH(".", N101)&lt;&gt;0, "| Veld '"&amp;AS$4&amp;ROW()&amp;"': "&amp;Fout_punt), "| Veld '"&amp;AS$4&amp;ROW()&amp;"': "&amp;Fout_geen_getal), IF(N101&lt;&gt;AQ101, "| Veld '"&amp;AS$4&amp;ROW()&amp;"': "&amp;Fout_som&amp;TEXT(AQ101,"#.##0,00 €")&amp;"  ", IF($AA101&lt;&gt;0, IF(N101&gt;0, "| Veld '"&amp;AS$4&amp;ROW()&amp;"': "&amp;Fout_positief, ""), IF($Z101&lt;&gt;1, IF(N101&lt;0, "| Veld '"&amp;AS$4&amp;ROW()&amp;"': "&amp;Fout_negatief, ""), "")))), "")</f>
        <v/>
      </c>
      <c r="AT101" s="30" t="str">
        <f t="shared" ref="AT101:AT132" si="56">IF(AF101&lt;&gt;-1, IF(ISTEXT(O101), IFERROR(IF(SEARCH(".", O101)&lt;&gt;0, "| Veld '"&amp;AT$4&amp;ROW()&amp;"': "&amp;Fout_punt), "| Veld '"&amp;AT$4&amp;ROW()&amp;"': "&amp;Fout_geen_getal), IF(O101&lt;&gt;AR101, "| Veld '"&amp;AT$4&amp;ROW()&amp;"': "&amp;Fout_som&amp;TEXT(AR101,"#.##0,00 €")&amp;"  ", IF($AA101&lt;&gt;0, IF(O101&gt;0, "| Veld '"&amp;AT$4&amp;ROW()&amp;"': "&amp;Fout_positief, ""), IF($Z101&lt;&gt;1, IF(O101&lt;0, "| Veld '"&amp;AT$4&amp;ROW()&amp;"': "&amp;Fout_negatief, ""), "")))), "")</f>
        <v/>
      </c>
      <c r="AU101" s="82" t="str">
        <f t="shared" si="42"/>
        <v/>
      </c>
      <c r="AV101" s="30" t="str">
        <f t="shared" si="42"/>
        <v/>
      </c>
      <c r="AW101" s="233" t="str">
        <f t="shared" ca="1" si="43"/>
        <v/>
      </c>
      <c r="AX101" s="228" t="str">
        <f t="shared" ca="1" si="43"/>
        <v/>
      </c>
      <c r="AY101" s="234" t="str">
        <f t="shared" si="44"/>
        <v/>
      </c>
      <c r="AZ101" s="228" t="str">
        <f t="shared" si="44"/>
        <v/>
      </c>
      <c r="BA101" s="235"/>
      <c r="BB101" s="236" t="str">
        <f t="shared" ca="1" si="45"/>
        <v/>
      </c>
      <c r="BC101" s="237" t="str">
        <f t="shared" ref="BC101:BC132" ca="1" si="57">IF($AN101&lt;&gt;"", IF(SUMIF(OFFSET($AM101, 1, 0, $AN101), "&gt;"&amp;$AM101, OFFSET(AU101, 1, 0, $AN101))&lt;&gt;0, IFERROR( "| Veld '"&amp;BC$4&amp;ROW()&amp;"': "&amp;Waarschuwing_1&amp;_xlfn.TEXTJOIN(" &amp; ", TRUE, OFFSET(AU101,1,0,$AN101))&amp;" in kolom '"&amp;BC$4&amp;"'"&amp;Waarschuwing_2, "| Veld '"&amp;BC$4&amp;ROW()&amp;"': "&amp;Waarschuwing_legacy), ""), "")</f>
        <v/>
      </c>
      <c r="BD101" s="238" t="str">
        <f t="shared" ref="BD101:BD132" ca="1" si="58">IF($AN101&lt;&gt;"", IF(SUMIF(OFFSET($AM101, 1, 0, $AN101), "&gt;"&amp;$AM101, OFFSET(AV101, 1, 0, $AN101))&lt;&gt;0, IFERROR( "| Veld '"&amp;BD$4&amp;ROW()&amp;"': "&amp;Waarschuwing_1&amp;_xlfn.TEXTJOIN(" &amp; ", TRUE, OFFSET(AV101,1,0,$AN101))&amp;" in kolom '"&amp;BD$4&amp;"'"&amp;Waarschuwing_2, "| Veld '"&amp;BD$4&amp;ROW()&amp;"': "&amp;Waarschuwing_legacy), ""), "")</f>
        <v/>
      </c>
      <c r="BE101" s="239" t="str">
        <f t="shared" ca="1" si="46"/>
        <v/>
      </c>
      <c r="BG101" s="28" t="str">
        <f t="shared" ca="1" si="47"/>
        <v/>
      </c>
    </row>
    <row r="102" spans="1:59" s="228" customFormat="1" ht="14.25" customHeight="1" x14ac:dyDescent="0.25">
      <c r="A102" s="75" t="str">
        <f t="shared" ca="1" si="38"/>
        <v/>
      </c>
      <c r="B102" s="240"/>
      <c r="C102" s="240"/>
      <c r="D102" s="240"/>
      <c r="E102" s="240" t="s">
        <v>36</v>
      </c>
      <c r="F102" s="240" t="s">
        <v>354</v>
      </c>
      <c r="G102" s="240"/>
      <c r="H102" s="240"/>
      <c r="I102" s="240"/>
      <c r="J102" s="240"/>
      <c r="L102" s="241">
        <v>6131</v>
      </c>
      <c r="M102" s="192" t="str">
        <f t="shared" si="54"/>
        <v/>
      </c>
      <c r="N102" s="242"/>
      <c r="O102" s="242"/>
      <c r="Y102" s="229"/>
      <c r="Z102" s="230"/>
      <c r="AB102" s="231"/>
      <c r="AC102" s="232"/>
      <c r="AD102" s="230">
        <f t="shared" si="53"/>
        <v>-1</v>
      </c>
      <c r="AE102" s="228">
        <f t="shared" si="53"/>
        <v>-1</v>
      </c>
      <c r="AF102" s="228">
        <f t="shared" si="53"/>
        <v>-1</v>
      </c>
      <c r="AG102" s="230"/>
      <c r="AJ102" s="230"/>
      <c r="AM102" s="229">
        <f t="shared" si="39"/>
        <v>4</v>
      </c>
      <c r="AN102" s="228" t="str">
        <f>IF($AM103&gt;$AM102, IFERROR(MATCH($AM102, $AM103:$AM$156, 0)-1, ROW($AN$156)-ROW()), "")</f>
        <v/>
      </c>
      <c r="AO102" s="230" t="str">
        <f t="shared" ca="1" si="40"/>
        <v/>
      </c>
      <c r="AP102" s="228" t="str">
        <f t="shared" ca="1" si="40"/>
        <v/>
      </c>
      <c r="AQ102" s="233" t="str">
        <f t="shared" ca="1" si="41"/>
        <v/>
      </c>
      <c r="AR102" s="228" t="str">
        <f t="shared" ca="1" si="41"/>
        <v/>
      </c>
      <c r="AS102" s="80" t="str">
        <f t="shared" si="55"/>
        <v/>
      </c>
      <c r="AT102" s="30" t="str">
        <f t="shared" si="56"/>
        <v/>
      </c>
      <c r="AU102" s="82" t="str">
        <f t="shared" si="42"/>
        <v/>
      </c>
      <c r="AV102" s="30" t="str">
        <f t="shared" si="42"/>
        <v/>
      </c>
      <c r="AW102" s="233" t="str">
        <f t="shared" ca="1" si="43"/>
        <v/>
      </c>
      <c r="AX102" s="228" t="str">
        <f t="shared" ca="1" si="43"/>
        <v/>
      </c>
      <c r="AY102" s="234" t="str">
        <f t="shared" si="44"/>
        <v/>
      </c>
      <c r="AZ102" s="228" t="str">
        <f t="shared" si="44"/>
        <v/>
      </c>
      <c r="BA102" s="235"/>
      <c r="BB102" s="236" t="str">
        <f t="shared" ca="1" si="45"/>
        <v/>
      </c>
      <c r="BC102" s="237" t="str">
        <f t="shared" ca="1" si="57"/>
        <v/>
      </c>
      <c r="BD102" s="238" t="str">
        <f t="shared" ca="1" si="58"/>
        <v/>
      </c>
      <c r="BE102" s="239" t="str">
        <f t="shared" ca="1" si="46"/>
        <v/>
      </c>
      <c r="BG102" s="28" t="str">
        <f t="shared" ca="1" si="47"/>
        <v/>
      </c>
    </row>
    <row r="103" spans="1:59" s="228" customFormat="1" ht="14.25" customHeight="1" x14ac:dyDescent="0.25">
      <c r="A103" s="75" t="str">
        <f t="shared" ca="1" si="38"/>
        <v/>
      </c>
      <c r="B103" s="240"/>
      <c r="C103" s="240"/>
      <c r="D103" s="240"/>
      <c r="E103" s="240" t="s">
        <v>36</v>
      </c>
      <c r="F103" s="240" t="s">
        <v>355</v>
      </c>
      <c r="G103" s="240"/>
      <c r="H103" s="240"/>
      <c r="I103" s="240"/>
      <c r="J103" s="240"/>
      <c r="L103" s="241">
        <v>6132</v>
      </c>
      <c r="M103" s="192">
        <f t="shared" si="54"/>
        <v>0</v>
      </c>
      <c r="N103" s="242">
        <f>SUM(N104:N105)</f>
        <v>0</v>
      </c>
      <c r="O103" s="242">
        <f t="shared" ref="O103" si="59">SUM(O104:O105)</f>
        <v>0</v>
      </c>
      <c r="Y103" s="229"/>
      <c r="Z103" s="230"/>
      <c r="AB103" s="231"/>
      <c r="AC103" s="232"/>
      <c r="AD103" s="230">
        <f t="shared" si="53"/>
        <v>-1</v>
      </c>
      <c r="AE103" s="228">
        <f t="shared" si="53"/>
        <v>-1</v>
      </c>
      <c r="AF103" s="228">
        <f t="shared" si="53"/>
        <v>-1</v>
      </c>
      <c r="AG103" s="230"/>
      <c r="AJ103" s="230"/>
      <c r="AM103" s="229">
        <f t="shared" si="39"/>
        <v>4</v>
      </c>
      <c r="AN103" s="228">
        <f>IF($AM104&gt;$AM103, IFERROR(MATCH($AM103, $AM104:$AM$156, 0)-1, ROW($AN$156)-ROW()), "")</f>
        <v>2</v>
      </c>
      <c r="AO103" s="230" t="str">
        <f t="shared" ca="1" si="40"/>
        <v/>
      </c>
      <c r="AP103" s="228" t="str">
        <f t="shared" ca="1" si="40"/>
        <v/>
      </c>
      <c r="AQ103" s="233" t="str">
        <f t="shared" ca="1" si="41"/>
        <v/>
      </c>
      <c r="AR103" s="228" t="str">
        <f t="shared" ca="1" si="41"/>
        <v/>
      </c>
      <c r="AS103" s="80" t="str">
        <f t="shared" si="55"/>
        <v/>
      </c>
      <c r="AT103" s="30" t="str">
        <f t="shared" si="56"/>
        <v/>
      </c>
      <c r="AU103" s="82" t="str">
        <f t="shared" si="42"/>
        <v/>
      </c>
      <c r="AV103" s="30" t="str">
        <f t="shared" si="42"/>
        <v/>
      </c>
      <c r="AW103" s="233" t="str">
        <f t="shared" ca="1" si="43"/>
        <v/>
      </c>
      <c r="AX103" s="228" t="str">
        <f t="shared" ca="1" si="43"/>
        <v/>
      </c>
      <c r="AY103" s="234" t="str">
        <f t="shared" si="44"/>
        <v/>
      </c>
      <c r="AZ103" s="228" t="str">
        <f t="shared" si="44"/>
        <v/>
      </c>
      <c r="BA103" s="235"/>
      <c r="BB103" s="236" t="str">
        <f t="shared" ca="1" si="45"/>
        <v/>
      </c>
      <c r="BC103" s="237" t="str">
        <f t="shared" ca="1" si="57"/>
        <v/>
      </c>
      <c r="BD103" s="238" t="str">
        <f t="shared" ca="1" si="58"/>
        <v/>
      </c>
      <c r="BE103" s="239" t="str">
        <f t="shared" ca="1" si="46"/>
        <v/>
      </c>
      <c r="BG103" s="28" t="str">
        <f t="shared" ca="1" si="47"/>
        <v/>
      </c>
    </row>
    <row r="104" spans="1:59" s="228" customFormat="1" ht="14.25" customHeight="1" x14ac:dyDescent="0.25">
      <c r="A104" s="75" t="str">
        <f t="shared" ca="1" si="38"/>
        <v/>
      </c>
      <c r="B104" s="240"/>
      <c r="C104" s="240"/>
      <c r="D104" s="240"/>
      <c r="E104" s="240" t="s">
        <v>36</v>
      </c>
      <c r="F104" s="240" t="s">
        <v>36</v>
      </c>
      <c r="G104" s="240" t="s">
        <v>356</v>
      </c>
      <c r="H104" s="240"/>
      <c r="I104" s="240"/>
      <c r="J104" s="240"/>
      <c r="L104" s="241">
        <v>61320</v>
      </c>
      <c r="M104" s="192" t="str">
        <f t="shared" si="54"/>
        <v/>
      </c>
      <c r="N104" s="242"/>
      <c r="O104" s="242"/>
      <c r="Y104" s="229"/>
      <c r="Z104" s="230"/>
      <c r="AB104" s="231"/>
      <c r="AC104" s="232"/>
      <c r="AD104" s="230">
        <f t="shared" si="53"/>
        <v>-1</v>
      </c>
      <c r="AE104" s="228">
        <f t="shared" si="53"/>
        <v>-1</v>
      </c>
      <c r="AF104" s="228">
        <f t="shared" si="53"/>
        <v>-1</v>
      </c>
      <c r="AG104" s="230"/>
      <c r="AJ104" s="230"/>
      <c r="AM104" s="229">
        <f t="shared" si="39"/>
        <v>5</v>
      </c>
      <c r="AN104" s="228" t="str">
        <f>IF($AM105&gt;$AM104, IFERROR(MATCH($AM104, $AM105:$AM$156, 0)-1, ROW($AN$156)-ROW()), "")</f>
        <v/>
      </c>
      <c r="AO104" s="230" t="str">
        <f t="shared" ca="1" si="40"/>
        <v/>
      </c>
      <c r="AP104" s="228" t="str">
        <f t="shared" ca="1" si="40"/>
        <v/>
      </c>
      <c r="AQ104" s="233" t="str">
        <f t="shared" ca="1" si="41"/>
        <v/>
      </c>
      <c r="AR104" s="228" t="str">
        <f t="shared" ca="1" si="41"/>
        <v/>
      </c>
      <c r="AS104" s="80" t="str">
        <f t="shared" si="55"/>
        <v/>
      </c>
      <c r="AT104" s="30" t="str">
        <f t="shared" si="56"/>
        <v/>
      </c>
      <c r="AU104" s="82" t="str">
        <f t="shared" si="42"/>
        <v/>
      </c>
      <c r="AV104" s="30" t="str">
        <f t="shared" si="42"/>
        <v/>
      </c>
      <c r="AW104" s="233" t="str">
        <f t="shared" ca="1" si="43"/>
        <v/>
      </c>
      <c r="AX104" s="228" t="str">
        <f t="shared" ca="1" si="43"/>
        <v/>
      </c>
      <c r="AY104" s="234" t="str">
        <f t="shared" si="44"/>
        <v/>
      </c>
      <c r="AZ104" s="228" t="str">
        <f t="shared" si="44"/>
        <v/>
      </c>
      <c r="BA104" s="235"/>
      <c r="BB104" s="236" t="str">
        <f t="shared" ca="1" si="45"/>
        <v/>
      </c>
      <c r="BC104" s="237" t="str">
        <f t="shared" ca="1" si="57"/>
        <v/>
      </c>
      <c r="BD104" s="238" t="str">
        <f t="shared" ca="1" si="58"/>
        <v/>
      </c>
      <c r="BE104" s="239" t="str">
        <f t="shared" ca="1" si="46"/>
        <v/>
      </c>
      <c r="BG104" s="28" t="str">
        <f t="shared" ca="1" si="47"/>
        <v/>
      </c>
    </row>
    <row r="105" spans="1:59" s="228" customFormat="1" ht="14.25" customHeight="1" x14ac:dyDescent="0.25">
      <c r="A105" s="75" t="str">
        <f t="shared" ca="1" si="38"/>
        <v/>
      </c>
      <c r="B105" s="240"/>
      <c r="C105" s="240"/>
      <c r="D105" s="240"/>
      <c r="E105" s="240" t="s">
        <v>36</v>
      </c>
      <c r="F105" s="240" t="s">
        <v>36</v>
      </c>
      <c r="G105" s="240" t="s">
        <v>357</v>
      </c>
      <c r="H105" s="240"/>
      <c r="I105" s="240"/>
      <c r="J105" s="240"/>
      <c r="L105" s="241">
        <v>61321</v>
      </c>
      <c r="M105" s="192" t="str">
        <f t="shared" si="54"/>
        <v/>
      </c>
      <c r="N105" s="242"/>
      <c r="O105" s="242"/>
      <c r="Y105" s="229"/>
      <c r="Z105" s="230"/>
      <c r="AB105" s="231"/>
      <c r="AC105" s="232"/>
      <c r="AD105" s="230">
        <f t="shared" si="53"/>
        <v>-1</v>
      </c>
      <c r="AE105" s="228">
        <f t="shared" si="53"/>
        <v>-1</v>
      </c>
      <c r="AF105" s="228">
        <f t="shared" si="53"/>
        <v>-1</v>
      </c>
      <c r="AG105" s="230"/>
      <c r="AJ105" s="230"/>
      <c r="AM105" s="229">
        <f t="shared" si="39"/>
        <v>5</v>
      </c>
      <c r="AN105" s="228" t="str">
        <f>IF($AM106&gt;$AM105, IFERROR(MATCH($AM105, $AM106:$AM$156, 0)-1, ROW($AN$156)-ROW()), "")</f>
        <v/>
      </c>
      <c r="AO105" s="230" t="str">
        <f t="shared" ca="1" si="40"/>
        <v/>
      </c>
      <c r="AP105" s="228" t="str">
        <f t="shared" ca="1" si="40"/>
        <v/>
      </c>
      <c r="AQ105" s="233" t="str">
        <f t="shared" ca="1" si="41"/>
        <v/>
      </c>
      <c r="AR105" s="228" t="str">
        <f t="shared" ca="1" si="41"/>
        <v/>
      </c>
      <c r="AS105" s="80" t="str">
        <f t="shared" si="55"/>
        <v/>
      </c>
      <c r="AT105" s="30" t="str">
        <f t="shared" si="56"/>
        <v/>
      </c>
      <c r="AU105" s="82" t="str">
        <f t="shared" si="42"/>
        <v/>
      </c>
      <c r="AV105" s="30" t="str">
        <f t="shared" si="42"/>
        <v/>
      </c>
      <c r="AW105" s="233" t="str">
        <f t="shared" ca="1" si="43"/>
        <v/>
      </c>
      <c r="AX105" s="228" t="str">
        <f t="shared" ca="1" si="43"/>
        <v/>
      </c>
      <c r="AY105" s="234" t="str">
        <f t="shared" si="44"/>
        <v/>
      </c>
      <c r="AZ105" s="228" t="str">
        <f t="shared" si="44"/>
        <v/>
      </c>
      <c r="BA105" s="235"/>
      <c r="BB105" s="236" t="str">
        <f t="shared" ca="1" si="45"/>
        <v/>
      </c>
      <c r="BC105" s="237" t="str">
        <f t="shared" ca="1" si="57"/>
        <v/>
      </c>
      <c r="BD105" s="238" t="str">
        <f t="shared" ca="1" si="58"/>
        <v/>
      </c>
      <c r="BE105" s="239" t="str">
        <f t="shared" ca="1" si="46"/>
        <v/>
      </c>
      <c r="BG105" s="28" t="str">
        <f t="shared" ca="1" si="47"/>
        <v/>
      </c>
    </row>
    <row r="106" spans="1:59" s="228" customFormat="1" ht="14.25" customHeight="1" x14ac:dyDescent="0.25">
      <c r="A106" s="75" t="str">
        <f t="shared" ca="1" si="38"/>
        <v/>
      </c>
      <c r="B106" s="240"/>
      <c r="C106" s="240"/>
      <c r="D106" s="240"/>
      <c r="E106" s="240" t="s">
        <v>36</v>
      </c>
      <c r="F106" s="240" t="s">
        <v>326</v>
      </c>
      <c r="G106" s="240"/>
      <c r="H106" s="240"/>
      <c r="I106" s="240"/>
      <c r="J106" s="240"/>
      <c r="L106" s="241">
        <v>6133</v>
      </c>
      <c r="M106" s="192">
        <f t="shared" si="54"/>
        <v>0</v>
      </c>
      <c r="N106" s="242">
        <f>SUM(N107:N108)</f>
        <v>0</v>
      </c>
      <c r="O106" s="242">
        <f t="shared" ref="O106" si="60">SUM(O107:O108)</f>
        <v>0</v>
      </c>
      <c r="Y106" s="229"/>
      <c r="Z106" s="230"/>
      <c r="AB106" s="231"/>
      <c r="AC106" s="232"/>
      <c r="AD106" s="230">
        <f t="shared" si="53"/>
        <v>-1</v>
      </c>
      <c r="AE106" s="228">
        <f t="shared" si="53"/>
        <v>-1</v>
      </c>
      <c r="AF106" s="228">
        <f t="shared" si="53"/>
        <v>-1</v>
      </c>
      <c r="AG106" s="230"/>
      <c r="AJ106" s="230"/>
      <c r="AM106" s="229">
        <f t="shared" si="39"/>
        <v>4</v>
      </c>
      <c r="AN106" s="228">
        <f>IF($AM107&gt;$AM106, IFERROR(MATCH($AM106, $AM107:$AM$156, 0)-1, ROW($AN$156)-ROW()), "")</f>
        <v>2</v>
      </c>
      <c r="AO106" s="230" t="str">
        <f t="shared" ca="1" si="40"/>
        <v/>
      </c>
      <c r="AP106" s="228" t="str">
        <f t="shared" ca="1" si="40"/>
        <v/>
      </c>
      <c r="AQ106" s="233" t="str">
        <f t="shared" ca="1" si="41"/>
        <v/>
      </c>
      <c r="AR106" s="228" t="str">
        <f t="shared" ca="1" si="41"/>
        <v/>
      </c>
      <c r="AS106" s="80" t="str">
        <f t="shared" si="55"/>
        <v/>
      </c>
      <c r="AT106" s="30" t="str">
        <f t="shared" si="56"/>
        <v/>
      </c>
      <c r="AU106" s="82" t="str">
        <f t="shared" si="42"/>
        <v/>
      </c>
      <c r="AV106" s="30" t="str">
        <f t="shared" si="42"/>
        <v/>
      </c>
      <c r="AW106" s="233" t="str">
        <f t="shared" ca="1" si="43"/>
        <v/>
      </c>
      <c r="AX106" s="228" t="str">
        <f t="shared" ca="1" si="43"/>
        <v/>
      </c>
      <c r="AY106" s="234" t="str">
        <f t="shared" si="44"/>
        <v/>
      </c>
      <c r="AZ106" s="228" t="str">
        <f t="shared" si="44"/>
        <v/>
      </c>
      <c r="BA106" s="235"/>
      <c r="BB106" s="236" t="str">
        <f t="shared" ca="1" si="45"/>
        <v/>
      </c>
      <c r="BC106" s="237" t="str">
        <f t="shared" ca="1" si="57"/>
        <v/>
      </c>
      <c r="BD106" s="238" t="str">
        <f t="shared" ca="1" si="58"/>
        <v/>
      </c>
      <c r="BE106" s="239" t="str">
        <f t="shared" ca="1" si="46"/>
        <v/>
      </c>
      <c r="BG106" s="28" t="str">
        <f t="shared" ca="1" si="47"/>
        <v/>
      </c>
    </row>
    <row r="107" spans="1:59" s="228" customFormat="1" ht="14.25" customHeight="1" x14ac:dyDescent="0.25">
      <c r="A107" s="75" t="str">
        <f t="shared" ca="1" si="38"/>
        <v/>
      </c>
      <c r="B107" s="240"/>
      <c r="C107" s="240"/>
      <c r="D107" s="240"/>
      <c r="E107" s="240" t="s">
        <v>36</v>
      </c>
      <c r="F107" s="240" t="s">
        <v>36</v>
      </c>
      <c r="G107" s="240" t="s">
        <v>318</v>
      </c>
      <c r="H107" s="240"/>
      <c r="I107" s="240"/>
      <c r="J107" s="240"/>
      <c r="L107" s="241">
        <v>61330</v>
      </c>
      <c r="M107" s="192" t="str">
        <f t="shared" si="54"/>
        <v/>
      </c>
      <c r="N107" s="242"/>
      <c r="O107" s="242"/>
      <c r="Y107" s="229"/>
      <c r="Z107" s="230"/>
      <c r="AB107" s="231"/>
      <c r="AC107" s="232"/>
      <c r="AD107" s="230">
        <f t="shared" si="53"/>
        <v>-1</v>
      </c>
      <c r="AE107" s="228">
        <f t="shared" si="53"/>
        <v>-1</v>
      </c>
      <c r="AF107" s="228">
        <f t="shared" si="53"/>
        <v>-1</v>
      </c>
      <c r="AG107" s="230"/>
      <c r="AJ107" s="230"/>
      <c r="AM107" s="229">
        <f t="shared" si="39"/>
        <v>5</v>
      </c>
      <c r="AN107" s="228" t="str">
        <f>IF($AM108&gt;$AM107, IFERROR(MATCH($AM107, $AM108:$AM$156, 0)-1, ROW($AN$156)-ROW()), "")</f>
        <v/>
      </c>
      <c r="AO107" s="230" t="str">
        <f t="shared" ca="1" si="40"/>
        <v/>
      </c>
      <c r="AP107" s="228" t="str">
        <f t="shared" ca="1" si="40"/>
        <v/>
      </c>
      <c r="AQ107" s="233" t="str">
        <f t="shared" ca="1" si="41"/>
        <v/>
      </c>
      <c r="AR107" s="228" t="str">
        <f t="shared" ca="1" si="41"/>
        <v/>
      </c>
      <c r="AS107" s="80" t="str">
        <f t="shared" si="55"/>
        <v/>
      </c>
      <c r="AT107" s="30" t="str">
        <f t="shared" si="56"/>
        <v/>
      </c>
      <c r="AU107" s="82" t="str">
        <f t="shared" si="42"/>
        <v/>
      </c>
      <c r="AV107" s="30" t="str">
        <f t="shared" si="42"/>
        <v/>
      </c>
      <c r="AW107" s="233" t="str">
        <f t="shared" ca="1" si="43"/>
        <v/>
      </c>
      <c r="AX107" s="228" t="str">
        <f t="shared" ca="1" si="43"/>
        <v/>
      </c>
      <c r="AY107" s="234" t="str">
        <f t="shared" si="44"/>
        <v/>
      </c>
      <c r="AZ107" s="228" t="str">
        <f t="shared" si="44"/>
        <v/>
      </c>
      <c r="BA107" s="235"/>
      <c r="BB107" s="236" t="str">
        <f t="shared" ca="1" si="45"/>
        <v/>
      </c>
      <c r="BC107" s="237" t="str">
        <f t="shared" ca="1" si="57"/>
        <v/>
      </c>
      <c r="BD107" s="238" t="str">
        <f t="shared" ca="1" si="58"/>
        <v/>
      </c>
      <c r="BE107" s="239" t="str">
        <f t="shared" ca="1" si="46"/>
        <v/>
      </c>
      <c r="BG107" s="28" t="str">
        <f t="shared" ca="1" si="47"/>
        <v/>
      </c>
    </row>
    <row r="108" spans="1:59" s="228" customFormat="1" ht="14.25" customHeight="1" x14ac:dyDescent="0.25">
      <c r="A108" s="75" t="str">
        <f t="shared" ca="1" si="38"/>
        <v/>
      </c>
      <c r="B108" s="240"/>
      <c r="C108" s="240"/>
      <c r="D108" s="240"/>
      <c r="E108" s="240" t="s">
        <v>36</v>
      </c>
      <c r="F108" s="240" t="s">
        <v>36</v>
      </c>
      <c r="G108" s="240" t="s">
        <v>319</v>
      </c>
      <c r="H108" s="240"/>
      <c r="I108" s="240"/>
      <c r="J108" s="240"/>
      <c r="L108" s="241">
        <v>61331</v>
      </c>
      <c r="M108" s="192" t="str">
        <f t="shared" si="54"/>
        <v/>
      </c>
      <c r="N108" s="242"/>
      <c r="O108" s="242"/>
      <c r="Y108" s="229"/>
      <c r="Z108" s="230"/>
      <c r="AB108" s="231"/>
      <c r="AC108" s="232"/>
      <c r="AD108" s="230">
        <f t="shared" si="53"/>
        <v>-1</v>
      </c>
      <c r="AE108" s="228">
        <f t="shared" si="53"/>
        <v>-1</v>
      </c>
      <c r="AF108" s="228">
        <f t="shared" si="53"/>
        <v>-1</v>
      </c>
      <c r="AG108" s="230"/>
      <c r="AJ108" s="230"/>
      <c r="AM108" s="229">
        <f t="shared" si="39"/>
        <v>5</v>
      </c>
      <c r="AN108" s="228" t="str">
        <f>IF($AM109&gt;$AM108, IFERROR(MATCH($AM108, $AM109:$AM$156, 0)-1, ROW($AN$156)-ROW()), "")</f>
        <v/>
      </c>
      <c r="AO108" s="230" t="str">
        <f t="shared" ca="1" si="40"/>
        <v/>
      </c>
      <c r="AP108" s="228" t="str">
        <f t="shared" ca="1" si="40"/>
        <v/>
      </c>
      <c r="AQ108" s="233" t="str">
        <f t="shared" ca="1" si="41"/>
        <v/>
      </c>
      <c r="AR108" s="228" t="str">
        <f t="shared" ca="1" si="41"/>
        <v/>
      </c>
      <c r="AS108" s="80" t="str">
        <f t="shared" si="55"/>
        <v/>
      </c>
      <c r="AT108" s="30" t="str">
        <f t="shared" si="56"/>
        <v/>
      </c>
      <c r="AU108" s="82" t="str">
        <f t="shared" si="42"/>
        <v/>
      </c>
      <c r="AV108" s="30" t="str">
        <f t="shared" si="42"/>
        <v/>
      </c>
      <c r="AW108" s="233" t="str">
        <f t="shared" ca="1" si="43"/>
        <v/>
      </c>
      <c r="AX108" s="228" t="str">
        <f t="shared" ca="1" si="43"/>
        <v/>
      </c>
      <c r="AY108" s="234" t="str">
        <f t="shared" si="44"/>
        <v/>
      </c>
      <c r="AZ108" s="228" t="str">
        <f t="shared" si="44"/>
        <v/>
      </c>
      <c r="BA108" s="235"/>
      <c r="BB108" s="236" t="str">
        <f t="shared" ca="1" si="45"/>
        <v/>
      </c>
      <c r="BC108" s="237" t="str">
        <f t="shared" ca="1" si="57"/>
        <v/>
      </c>
      <c r="BD108" s="238" t="str">
        <f t="shared" ca="1" si="58"/>
        <v/>
      </c>
      <c r="BE108" s="239" t="str">
        <f t="shared" ca="1" si="46"/>
        <v/>
      </c>
      <c r="BG108" s="28" t="str">
        <f t="shared" ca="1" si="47"/>
        <v/>
      </c>
    </row>
    <row r="109" spans="1:59" s="228" customFormat="1" ht="14.25" customHeight="1" x14ac:dyDescent="0.25">
      <c r="A109" s="75" t="str">
        <f t="shared" ca="1" si="38"/>
        <v/>
      </c>
      <c r="B109" s="240"/>
      <c r="C109" s="240"/>
      <c r="D109" s="240"/>
      <c r="E109" s="240"/>
      <c r="F109" s="240" t="s">
        <v>608</v>
      </c>
      <c r="G109" s="240"/>
      <c r="H109" s="240"/>
      <c r="I109" s="240"/>
      <c r="J109" s="240"/>
      <c r="L109" s="241">
        <v>6134</v>
      </c>
      <c r="M109" s="192">
        <f t="shared" si="54"/>
        <v>0</v>
      </c>
      <c r="N109" s="242">
        <f>SUM(N110:N111)</f>
        <v>0</v>
      </c>
      <c r="O109" s="242">
        <f t="shared" ref="O109" si="61">SUM(O110:O111)</f>
        <v>0</v>
      </c>
      <c r="Y109" s="229"/>
      <c r="Z109" s="230"/>
      <c r="AB109" s="231"/>
      <c r="AC109" s="232"/>
      <c r="AD109" s="230">
        <f t="shared" si="53"/>
        <v>-1</v>
      </c>
      <c r="AE109" s="228">
        <f t="shared" si="53"/>
        <v>-1</v>
      </c>
      <c r="AF109" s="228">
        <f t="shared" si="53"/>
        <v>-1</v>
      </c>
      <c r="AG109" s="230"/>
      <c r="AJ109" s="230"/>
      <c r="AM109" s="229">
        <f t="shared" si="39"/>
        <v>4</v>
      </c>
      <c r="AN109" s="228">
        <f>IF($AM110&gt;$AM109, IFERROR(MATCH($AM109, $AM110:$AM$156, 0)-1, ROW($AN$156)-ROW()), "")</f>
        <v>2</v>
      </c>
      <c r="AO109" s="230" t="str">
        <f t="shared" ca="1" si="40"/>
        <v/>
      </c>
      <c r="AP109" s="228" t="str">
        <f t="shared" ca="1" si="40"/>
        <v/>
      </c>
      <c r="AQ109" s="233" t="str">
        <f t="shared" ca="1" si="41"/>
        <v/>
      </c>
      <c r="AR109" s="228" t="str">
        <f t="shared" ca="1" si="41"/>
        <v/>
      </c>
      <c r="AS109" s="80" t="str">
        <f t="shared" si="55"/>
        <v/>
      </c>
      <c r="AT109" s="30" t="str">
        <f t="shared" si="56"/>
        <v/>
      </c>
      <c r="AU109" s="82" t="str">
        <f t="shared" si="42"/>
        <v/>
      </c>
      <c r="AV109" s="30" t="str">
        <f t="shared" si="42"/>
        <v/>
      </c>
      <c r="AW109" s="233" t="str">
        <f t="shared" ca="1" si="43"/>
        <v/>
      </c>
      <c r="AX109" s="228" t="str">
        <f t="shared" ca="1" si="43"/>
        <v/>
      </c>
      <c r="AY109" s="234" t="str">
        <f t="shared" si="44"/>
        <v/>
      </c>
      <c r="AZ109" s="228" t="str">
        <f t="shared" si="44"/>
        <v/>
      </c>
      <c r="BA109" s="235"/>
      <c r="BB109" s="236" t="str">
        <f t="shared" ca="1" si="45"/>
        <v/>
      </c>
      <c r="BC109" s="237" t="str">
        <f t="shared" ca="1" si="57"/>
        <v/>
      </c>
      <c r="BD109" s="238" t="str">
        <f t="shared" ca="1" si="58"/>
        <v/>
      </c>
      <c r="BE109" s="239" t="str">
        <f t="shared" ca="1" si="46"/>
        <v/>
      </c>
      <c r="BG109" s="28" t="str">
        <f t="shared" ca="1" si="47"/>
        <v/>
      </c>
    </row>
    <row r="110" spans="1:59" s="228" customFormat="1" ht="14.25" customHeight="1" x14ac:dyDescent="0.25">
      <c r="A110" s="75" t="str">
        <f t="shared" ca="1" si="38"/>
        <v/>
      </c>
      <c r="B110" s="240"/>
      <c r="C110" s="240"/>
      <c r="D110" s="240"/>
      <c r="E110" s="240"/>
      <c r="F110" s="240"/>
      <c r="G110" s="240" t="s">
        <v>318</v>
      </c>
      <c r="H110" s="240"/>
      <c r="I110" s="240"/>
      <c r="J110" s="240"/>
      <c r="L110" s="241">
        <v>61340</v>
      </c>
      <c r="M110" s="192" t="str">
        <f t="shared" si="54"/>
        <v/>
      </c>
      <c r="N110" s="242"/>
      <c r="O110" s="242"/>
      <c r="Y110" s="229"/>
      <c r="Z110" s="230"/>
      <c r="AB110" s="231"/>
      <c r="AC110" s="232"/>
      <c r="AD110" s="230">
        <f t="shared" si="53"/>
        <v>-1</v>
      </c>
      <c r="AE110" s="228">
        <f t="shared" si="53"/>
        <v>-1</v>
      </c>
      <c r="AF110" s="228">
        <f t="shared" si="53"/>
        <v>-1</v>
      </c>
      <c r="AG110" s="230"/>
      <c r="AJ110" s="230"/>
      <c r="AM110" s="229">
        <f t="shared" si="39"/>
        <v>5</v>
      </c>
      <c r="AN110" s="228" t="str">
        <f>IF($AM111&gt;$AM110, IFERROR(MATCH($AM110, $AM111:$AM$156, 0)-1, ROW($AN$156)-ROW()), "")</f>
        <v/>
      </c>
      <c r="AO110" s="230" t="str">
        <f t="shared" ca="1" si="40"/>
        <v/>
      </c>
      <c r="AP110" s="228" t="str">
        <f t="shared" ca="1" si="40"/>
        <v/>
      </c>
      <c r="AQ110" s="233" t="str">
        <f t="shared" ca="1" si="41"/>
        <v/>
      </c>
      <c r="AR110" s="228" t="str">
        <f t="shared" ca="1" si="41"/>
        <v/>
      </c>
      <c r="AS110" s="80" t="str">
        <f t="shared" si="55"/>
        <v/>
      </c>
      <c r="AT110" s="30" t="str">
        <f t="shared" si="56"/>
        <v/>
      </c>
      <c r="AU110" s="82" t="str">
        <f t="shared" si="42"/>
        <v/>
      </c>
      <c r="AV110" s="30" t="str">
        <f t="shared" si="42"/>
        <v/>
      </c>
      <c r="AW110" s="233" t="str">
        <f t="shared" ca="1" si="43"/>
        <v/>
      </c>
      <c r="AX110" s="228" t="str">
        <f t="shared" ca="1" si="43"/>
        <v/>
      </c>
      <c r="AY110" s="234" t="str">
        <f t="shared" si="44"/>
        <v/>
      </c>
      <c r="AZ110" s="228" t="str">
        <f t="shared" si="44"/>
        <v/>
      </c>
      <c r="BA110" s="235"/>
      <c r="BB110" s="236" t="str">
        <f t="shared" ca="1" si="45"/>
        <v/>
      </c>
      <c r="BC110" s="237" t="str">
        <f t="shared" ca="1" si="57"/>
        <v/>
      </c>
      <c r="BD110" s="238" t="str">
        <f t="shared" ca="1" si="58"/>
        <v/>
      </c>
      <c r="BE110" s="239" t="str">
        <f t="shared" ca="1" si="46"/>
        <v/>
      </c>
      <c r="BG110" s="28" t="str">
        <f t="shared" ca="1" si="47"/>
        <v/>
      </c>
    </row>
    <row r="111" spans="1:59" s="228" customFormat="1" ht="14.25" customHeight="1" x14ac:dyDescent="0.25">
      <c r="A111" s="75" t="str">
        <f t="shared" ca="1" si="38"/>
        <v/>
      </c>
      <c r="B111" s="240"/>
      <c r="C111" s="240"/>
      <c r="D111" s="240"/>
      <c r="E111" s="240"/>
      <c r="F111" s="240"/>
      <c r="G111" s="240" t="s">
        <v>319</v>
      </c>
      <c r="H111" s="240"/>
      <c r="I111" s="240"/>
      <c r="J111" s="240"/>
      <c r="L111" s="241">
        <v>61341</v>
      </c>
      <c r="M111" s="192" t="str">
        <f t="shared" si="54"/>
        <v/>
      </c>
      <c r="N111" s="242"/>
      <c r="O111" s="242"/>
      <c r="Y111" s="229"/>
      <c r="Z111" s="230"/>
      <c r="AB111" s="231"/>
      <c r="AC111" s="232"/>
      <c r="AD111" s="230">
        <f t="shared" si="53"/>
        <v>-1</v>
      </c>
      <c r="AE111" s="228">
        <f t="shared" si="53"/>
        <v>-1</v>
      </c>
      <c r="AF111" s="228">
        <f t="shared" si="53"/>
        <v>-1</v>
      </c>
      <c r="AG111" s="230"/>
      <c r="AJ111" s="230"/>
      <c r="AM111" s="229">
        <f t="shared" si="39"/>
        <v>5</v>
      </c>
      <c r="AN111" s="228" t="str">
        <f>IF($AM112&gt;$AM111, IFERROR(MATCH($AM111, $AM112:$AM$156, 0)-1, ROW($AN$156)-ROW()), "")</f>
        <v/>
      </c>
      <c r="AO111" s="230" t="str">
        <f t="shared" ca="1" si="40"/>
        <v/>
      </c>
      <c r="AP111" s="228" t="str">
        <f t="shared" ca="1" si="40"/>
        <v/>
      </c>
      <c r="AQ111" s="233" t="str">
        <f t="shared" ca="1" si="41"/>
        <v/>
      </c>
      <c r="AR111" s="228" t="str">
        <f t="shared" ca="1" si="41"/>
        <v/>
      </c>
      <c r="AS111" s="80" t="str">
        <f t="shared" si="55"/>
        <v/>
      </c>
      <c r="AT111" s="30" t="str">
        <f t="shared" si="56"/>
        <v/>
      </c>
      <c r="AU111" s="82" t="str">
        <f t="shared" si="42"/>
        <v/>
      </c>
      <c r="AV111" s="30" t="str">
        <f t="shared" si="42"/>
        <v/>
      </c>
      <c r="AW111" s="233" t="str">
        <f t="shared" ca="1" si="43"/>
        <v/>
      </c>
      <c r="AX111" s="228" t="str">
        <f t="shared" ca="1" si="43"/>
        <v/>
      </c>
      <c r="AY111" s="234" t="str">
        <f t="shared" si="44"/>
        <v/>
      </c>
      <c r="AZ111" s="228" t="str">
        <f t="shared" si="44"/>
        <v/>
      </c>
      <c r="BA111" s="235"/>
      <c r="BB111" s="236" t="str">
        <f t="shared" ca="1" si="45"/>
        <v/>
      </c>
      <c r="BC111" s="237" t="str">
        <f t="shared" ca="1" si="57"/>
        <v/>
      </c>
      <c r="BD111" s="238" t="str">
        <f t="shared" ca="1" si="58"/>
        <v/>
      </c>
      <c r="BE111" s="239" t="str">
        <f t="shared" ca="1" si="46"/>
        <v/>
      </c>
      <c r="BG111" s="28" t="str">
        <f t="shared" ca="1" si="47"/>
        <v/>
      </c>
    </row>
    <row r="112" spans="1:59" s="228" customFormat="1" ht="14.25" customHeight="1" x14ac:dyDescent="0.25">
      <c r="A112" s="75" t="str">
        <f t="shared" ca="1" si="38"/>
        <v/>
      </c>
      <c r="B112" s="240"/>
      <c r="C112" s="240"/>
      <c r="D112" s="240"/>
      <c r="E112" s="240"/>
      <c r="F112" s="240" t="s">
        <v>609</v>
      </c>
      <c r="G112" s="240"/>
      <c r="H112" s="240"/>
      <c r="I112" s="240"/>
      <c r="J112" s="240"/>
      <c r="L112" s="241">
        <v>6135</v>
      </c>
      <c r="M112" s="192" t="str">
        <f t="shared" si="54"/>
        <v/>
      </c>
      <c r="N112" s="242"/>
      <c r="O112" s="242"/>
      <c r="Y112" s="229"/>
      <c r="Z112" s="230"/>
      <c r="AB112" s="231"/>
      <c r="AC112" s="232"/>
      <c r="AD112" s="230">
        <f t="shared" si="53"/>
        <v>-1</v>
      </c>
      <c r="AE112" s="228">
        <f t="shared" si="53"/>
        <v>-1</v>
      </c>
      <c r="AF112" s="228">
        <f t="shared" si="53"/>
        <v>-1</v>
      </c>
      <c r="AG112" s="230"/>
      <c r="AJ112" s="230"/>
      <c r="AM112" s="229">
        <f t="shared" si="39"/>
        <v>4</v>
      </c>
      <c r="AN112" s="228" t="str">
        <f>IF($AM113&gt;$AM112, IFERROR(MATCH($AM112, $AM113:$AM$156, 0)-1, ROW($AN$156)-ROW()), "")</f>
        <v/>
      </c>
      <c r="AO112" s="230" t="str">
        <f t="shared" ca="1" si="40"/>
        <v/>
      </c>
      <c r="AP112" s="228" t="str">
        <f t="shared" ca="1" si="40"/>
        <v/>
      </c>
      <c r="AQ112" s="233" t="str">
        <f t="shared" ca="1" si="41"/>
        <v/>
      </c>
      <c r="AR112" s="228" t="str">
        <f t="shared" ca="1" si="41"/>
        <v/>
      </c>
      <c r="AS112" s="80" t="str">
        <f t="shared" si="55"/>
        <v/>
      </c>
      <c r="AT112" s="30" t="str">
        <f t="shared" si="56"/>
        <v/>
      </c>
      <c r="AU112" s="82" t="str">
        <f t="shared" si="42"/>
        <v/>
      </c>
      <c r="AV112" s="30" t="str">
        <f t="shared" si="42"/>
        <v/>
      </c>
      <c r="AW112" s="233" t="str">
        <f t="shared" ca="1" si="43"/>
        <v/>
      </c>
      <c r="AX112" s="228" t="str">
        <f t="shared" ca="1" si="43"/>
        <v/>
      </c>
      <c r="AY112" s="234" t="str">
        <f t="shared" si="44"/>
        <v/>
      </c>
      <c r="AZ112" s="228" t="str">
        <f t="shared" si="44"/>
        <v/>
      </c>
      <c r="BA112" s="235"/>
      <c r="BB112" s="236" t="str">
        <f t="shared" ca="1" si="45"/>
        <v/>
      </c>
      <c r="BC112" s="237" t="str">
        <f t="shared" ca="1" si="57"/>
        <v/>
      </c>
      <c r="BD112" s="238" t="str">
        <f t="shared" ca="1" si="58"/>
        <v/>
      </c>
      <c r="BE112" s="239" t="str">
        <f t="shared" ca="1" si="46"/>
        <v/>
      </c>
      <c r="BG112" s="28" t="str">
        <f t="shared" ca="1" si="47"/>
        <v/>
      </c>
    </row>
    <row r="113" spans="1:59" s="228" customFormat="1" ht="14.25" customHeight="1" x14ac:dyDescent="0.25">
      <c r="A113" s="75" t="str">
        <f t="shared" ca="1" si="38"/>
        <v/>
      </c>
      <c r="B113" s="240"/>
      <c r="C113" s="240"/>
      <c r="D113" s="240"/>
      <c r="E113" s="240"/>
      <c r="F113" s="240" t="s">
        <v>610</v>
      </c>
      <c r="G113" s="240"/>
      <c r="H113" s="240"/>
      <c r="I113" s="240"/>
      <c r="J113" s="240"/>
      <c r="L113" s="241">
        <v>6136</v>
      </c>
      <c r="M113" s="192" t="str">
        <f t="shared" si="54"/>
        <v/>
      </c>
      <c r="N113" s="242"/>
      <c r="O113" s="242"/>
      <c r="Y113" s="229"/>
      <c r="Z113" s="230"/>
      <c r="AB113" s="231"/>
      <c r="AC113" s="232"/>
      <c r="AD113" s="230">
        <f t="shared" si="53"/>
        <v>-1</v>
      </c>
      <c r="AE113" s="228">
        <f t="shared" si="53"/>
        <v>-1</v>
      </c>
      <c r="AF113" s="228">
        <f t="shared" si="53"/>
        <v>-1</v>
      </c>
      <c r="AG113" s="230"/>
      <c r="AJ113" s="230"/>
      <c r="AM113" s="229">
        <f t="shared" si="39"/>
        <v>4</v>
      </c>
      <c r="AN113" s="228" t="str">
        <f>IF($AM114&gt;$AM113, IFERROR(MATCH($AM113, $AM114:$AM$156, 0)-1, ROW($AN$156)-ROW()), "")</f>
        <v/>
      </c>
      <c r="AO113" s="230" t="str">
        <f t="shared" ca="1" si="40"/>
        <v/>
      </c>
      <c r="AP113" s="228" t="str">
        <f t="shared" ca="1" si="40"/>
        <v/>
      </c>
      <c r="AQ113" s="233" t="str">
        <f t="shared" ca="1" si="41"/>
        <v/>
      </c>
      <c r="AR113" s="228" t="str">
        <f t="shared" ca="1" si="41"/>
        <v/>
      </c>
      <c r="AS113" s="80" t="str">
        <f t="shared" si="55"/>
        <v/>
      </c>
      <c r="AT113" s="30" t="str">
        <f t="shared" si="56"/>
        <v/>
      </c>
      <c r="AU113" s="82" t="str">
        <f t="shared" si="42"/>
        <v/>
      </c>
      <c r="AV113" s="30" t="str">
        <f t="shared" si="42"/>
        <v/>
      </c>
      <c r="AW113" s="233" t="str">
        <f t="shared" ca="1" si="43"/>
        <v/>
      </c>
      <c r="AX113" s="228" t="str">
        <f t="shared" ca="1" si="43"/>
        <v/>
      </c>
      <c r="AY113" s="234" t="str">
        <f t="shared" si="44"/>
        <v/>
      </c>
      <c r="AZ113" s="228" t="str">
        <f t="shared" si="44"/>
        <v/>
      </c>
      <c r="BA113" s="235"/>
      <c r="BB113" s="236" t="str">
        <f t="shared" ca="1" si="45"/>
        <v/>
      </c>
      <c r="BC113" s="237" t="str">
        <f t="shared" ca="1" si="57"/>
        <v/>
      </c>
      <c r="BD113" s="238" t="str">
        <f t="shared" ca="1" si="58"/>
        <v/>
      </c>
      <c r="BE113" s="239" t="str">
        <f t="shared" ca="1" si="46"/>
        <v/>
      </c>
      <c r="BG113" s="28" t="str">
        <f t="shared" ca="1" si="47"/>
        <v/>
      </c>
    </row>
    <row r="114" spans="1:59" s="228" customFormat="1" ht="14.25" customHeight="1" x14ac:dyDescent="0.25">
      <c r="A114" s="75" t="str">
        <f t="shared" ca="1" si="38"/>
        <v/>
      </c>
      <c r="B114" s="240"/>
      <c r="C114" s="240"/>
      <c r="D114" s="240"/>
      <c r="E114" s="240" t="s">
        <v>36</v>
      </c>
      <c r="F114" s="240" t="s">
        <v>327</v>
      </c>
      <c r="G114" s="240"/>
      <c r="H114" s="240"/>
      <c r="I114" s="240"/>
      <c r="J114" s="240"/>
      <c r="L114" s="241">
        <v>6137</v>
      </c>
      <c r="M114" s="192" t="str">
        <f t="shared" si="54"/>
        <v/>
      </c>
      <c r="N114" s="242"/>
      <c r="O114" s="242"/>
      <c r="Y114" s="229"/>
      <c r="Z114" s="230"/>
      <c r="AB114" s="231"/>
      <c r="AC114" s="232"/>
      <c r="AD114" s="230">
        <f t="shared" si="53"/>
        <v>-1</v>
      </c>
      <c r="AE114" s="228">
        <f t="shared" si="53"/>
        <v>-1</v>
      </c>
      <c r="AF114" s="228">
        <f t="shared" si="53"/>
        <v>-1</v>
      </c>
      <c r="AG114" s="230"/>
      <c r="AJ114" s="230"/>
      <c r="AM114" s="229">
        <f t="shared" si="39"/>
        <v>4</v>
      </c>
      <c r="AN114" s="228" t="str">
        <f>IF($AM115&gt;$AM114, IFERROR(MATCH($AM114, $AM115:$AM$156, 0)-1, ROW($AN$156)-ROW()), "")</f>
        <v/>
      </c>
      <c r="AO114" s="230" t="str">
        <f t="shared" ca="1" si="40"/>
        <v/>
      </c>
      <c r="AP114" s="228" t="str">
        <f t="shared" ca="1" si="40"/>
        <v/>
      </c>
      <c r="AQ114" s="233" t="str">
        <f t="shared" ca="1" si="41"/>
        <v/>
      </c>
      <c r="AR114" s="228" t="str">
        <f t="shared" ca="1" si="41"/>
        <v/>
      </c>
      <c r="AS114" s="80" t="str">
        <f t="shared" si="55"/>
        <v/>
      </c>
      <c r="AT114" s="30" t="str">
        <f t="shared" si="56"/>
        <v/>
      </c>
      <c r="AU114" s="82" t="str">
        <f t="shared" si="42"/>
        <v/>
      </c>
      <c r="AV114" s="30" t="str">
        <f t="shared" si="42"/>
        <v/>
      </c>
      <c r="AW114" s="233" t="str">
        <f t="shared" ca="1" si="43"/>
        <v/>
      </c>
      <c r="AX114" s="228" t="str">
        <f t="shared" ca="1" si="43"/>
        <v/>
      </c>
      <c r="AY114" s="234" t="str">
        <f t="shared" si="44"/>
        <v/>
      </c>
      <c r="AZ114" s="228" t="str">
        <f t="shared" si="44"/>
        <v/>
      </c>
      <c r="BA114" s="235"/>
      <c r="BB114" s="236" t="str">
        <f t="shared" ca="1" si="45"/>
        <v/>
      </c>
      <c r="BC114" s="237" t="str">
        <f t="shared" ca="1" si="57"/>
        <v/>
      </c>
      <c r="BD114" s="238" t="str">
        <f t="shared" ca="1" si="58"/>
        <v/>
      </c>
      <c r="BE114" s="239" t="str">
        <f t="shared" ca="1" si="46"/>
        <v/>
      </c>
      <c r="BG114" s="28" t="str">
        <f t="shared" ca="1" si="47"/>
        <v/>
      </c>
    </row>
    <row r="115" spans="1:59" s="228" customFormat="1" ht="14.25" customHeight="1" x14ac:dyDescent="0.25">
      <c r="A115" s="75" t="str">
        <f t="shared" ca="1" si="38"/>
        <v/>
      </c>
      <c r="B115" s="240"/>
      <c r="C115" s="240"/>
      <c r="D115" s="240"/>
      <c r="E115" s="240" t="s">
        <v>36</v>
      </c>
      <c r="F115" s="240" t="s">
        <v>328</v>
      </c>
      <c r="G115" s="240"/>
      <c r="H115" s="240"/>
      <c r="I115" s="240"/>
      <c r="J115" s="240"/>
      <c r="L115" s="241">
        <v>6138</v>
      </c>
      <c r="M115" s="192" t="str">
        <f t="shared" si="54"/>
        <v/>
      </c>
      <c r="N115" s="242"/>
      <c r="O115" s="242"/>
      <c r="Y115" s="229"/>
      <c r="Z115" s="230"/>
      <c r="AB115" s="231"/>
      <c r="AC115" s="232"/>
      <c r="AD115" s="230">
        <f t="shared" si="53"/>
        <v>-1</v>
      </c>
      <c r="AE115" s="228">
        <f t="shared" si="53"/>
        <v>-1</v>
      </c>
      <c r="AF115" s="228">
        <f t="shared" si="53"/>
        <v>-1</v>
      </c>
      <c r="AG115" s="230"/>
      <c r="AJ115" s="230"/>
      <c r="AM115" s="229">
        <f t="shared" si="39"/>
        <v>4</v>
      </c>
      <c r="AN115" s="228" t="str">
        <f>IF($AM116&gt;$AM115, IFERROR(MATCH($AM115, $AM116:$AM$156, 0)-1, ROW($AN$156)-ROW()), "")</f>
        <v/>
      </c>
      <c r="AO115" s="230" t="str">
        <f t="shared" ca="1" si="40"/>
        <v/>
      </c>
      <c r="AP115" s="228" t="str">
        <f t="shared" ca="1" si="40"/>
        <v/>
      </c>
      <c r="AQ115" s="233" t="str">
        <f t="shared" ca="1" si="41"/>
        <v/>
      </c>
      <c r="AR115" s="228" t="str">
        <f t="shared" ca="1" si="41"/>
        <v/>
      </c>
      <c r="AS115" s="80" t="str">
        <f t="shared" si="55"/>
        <v/>
      </c>
      <c r="AT115" s="30" t="str">
        <f t="shared" si="56"/>
        <v/>
      </c>
      <c r="AU115" s="82" t="str">
        <f t="shared" si="42"/>
        <v/>
      </c>
      <c r="AV115" s="30" t="str">
        <f t="shared" si="42"/>
        <v/>
      </c>
      <c r="AW115" s="233" t="str">
        <f t="shared" ca="1" si="43"/>
        <v/>
      </c>
      <c r="AX115" s="228" t="str">
        <f t="shared" ca="1" si="43"/>
        <v/>
      </c>
      <c r="AY115" s="234" t="str">
        <f t="shared" si="44"/>
        <v/>
      </c>
      <c r="AZ115" s="228" t="str">
        <f t="shared" si="44"/>
        <v/>
      </c>
      <c r="BA115" s="235"/>
      <c r="BB115" s="236" t="str">
        <f t="shared" ca="1" si="45"/>
        <v/>
      </c>
      <c r="BC115" s="237" t="str">
        <f t="shared" ca="1" si="57"/>
        <v/>
      </c>
      <c r="BD115" s="238" t="str">
        <f t="shared" ca="1" si="58"/>
        <v/>
      </c>
      <c r="BE115" s="239" t="str">
        <f t="shared" ca="1" si="46"/>
        <v/>
      </c>
      <c r="BG115" s="28" t="str">
        <f t="shared" ca="1" si="47"/>
        <v/>
      </c>
    </row>
    <row r="116" spans="1:59" s="228" customFormat="1" ht="14.25" customHeight="1" x14ac:dyDescent="0.25">
      <c r="A116" s="75" t="str">
        <f t="shared" ca="1" si="38"/>
        <v/>
      </c>
      <c r="B116" s="240"/>
      <c r="C116" s="240"/>
      <c r="D116" s="240"/>
      <c r="E116" s="240" t="s">
        <v>329</v>
      </c>
      <c r="F116" s="240"/>
      <c r="G116" s="240"/>
      <c r="H116" s="240"/>
      <c r="I116" s="240"/>
      <c r="J116" s="240"/>
      <c r="L116" s="241">
        <v>614</v>
      </c>
      <c r="M116" s="192" t="str">
        <f t="shared" si="54"/>
        <v/>
      </c>
      <c r="N116" s="242"/>
      <c r="O116" s="242"/>
      <c r="Y116" s="229"/>
      <c r="Z116" s="230"/>
      <c r="AB116" s="231"/>
      <c r="AC116" s="232"/>
      <c r="AD116" s="230">
        <f t="shared" si="53"/>
        <v>-1</v>
      </c>
      <c r="AE116" s="228">
        <f t="shared" si="53"/>
        <v>-1</v>
      </c>
      <c r="AF116" s="228">
        <f t="shared" si="53"/>
        <v>-1</v>
      </c>
      <c r="AG116" s="230"/>
      <c r="AJ116" s="230"/>
      <c r="AM116" s="229">
        <f t="shared" si="39"/>
        <v>3</v>
      </c>
      <c r="AN116" s="228" t="str">
        <f>IF($AM117&gt;$AM116, IFERROR(MATCH($AM116, $AM117:$AM$156, 0)-1, ROW($AN$156)-ROW()), "")</f>
        <v/>
      </c>
      <c r="AO116" s="230" t="str">
        <f t="shared" ca="1" si="40"/>
        <v/>
      </c>
      <c r="AP116" s="228" t="str">
        <f t="shared" ca="1" si="40"/>
        <v/>
      </c>
      <c r="AQ116" s="233" t="str">
        <f t="shared" ca="1" si="41"/>
        <v/>
      </c>
      <c r="AR116" s="228" t="str">
        <f t="shared" ca="1" si="41"/>
        <v/>
      </c>
      <c r="AS116" s="80" t="str">
        <f t="shared" si="55"/>
        <v/>
      </c>
      <c r="AT116" s="30" t="str">
        <f t="shared" si="56"/>
        <v/>
      </c>
      <c r="AU116" s="82" t="str">
        <f t="shared" si="42"/>
        <v/>
      </c>
      <c r="AV116" s="30" t="str">
        <f t="shared" si="42"/>
        <v/>
      </c>
      <c r="AW116" s="233" t="str">
        <f t="shared" ca="1" si="43"/>
        <v/>
      </c>
      <c r="AX116" s="228" t="str">
        <f t="shared" ca="1" si="43"/>
        <v/>
      </c>
      <c r="AY116" s="234" t="str">
        <f t="shared" si="44"/>
        <v/>
      </c>
      <c r="AZ116" s="228" t="str">
        <f t="shared" si="44"/>
        <v/>
      </c>
      <c r="BA116" s="235"/>
      <c r="BB116" s="236" t="str">
        <f t="shared" ca="1" si="45"/>
        <v/>
      </c>
      <c r="BC116" s="237" t="str">
        <f t="shared" ca="1" si="57"/>
        <v/>
      </c>
      <c r="BD116" s="238" t="str">
        <f t="shared" ca="1" si="58"/>
        <v/>
      </c>
      <c r="BE116" s="239" t="str">
        <f t="shared" ca="1" si="46"/>
        <v/>
      </c>
      <c r="BG116" s="28" t="str">
        <f t="shared" ca="1" si="47"/>
        <v/>
      </c>
    </row>
    <row r="117" spans="1:59" s="228" customFormat="1" ht="14.25" customHeight="1" x14ac:dyDescent="0.25">
      <c r="A117" s="75" t="str">
        <f t="shared" ca="1" si="38"/>
        <v/>
      </c>
      <c r="B117" s="240"/>
      <c r="C117" s="240"/>
      <c r="D117" s="240"/>
      <c r="E117" s="240" t="s">
        <v>330</v>
      </c>
      <c r="F117" s="240"/>
      <c r="G117" s="240"/>
      <c r="H117" s="240"/>
      <c r="I117" s="240"/>
      <c r="J117" s="240"/>
      <c r="L117" s="241">
        <v>615</v>
      </c>
      <c r="M117" s="192" t="str">
        <f t="shared" si="54"/>
        <v/>
      </c>
      <c r="N117" s="242"/>
      <c r="O117" s="242"/>
      <c r="Y117" s="229"/>
      <c r="Z117" s="230"/>
      <c r="AB117" s="231"/>
      <c r="AC117" s="232"/>
      <c r="AD117" s="230">
        <f t="shared" si="53"/>
        <v>-1</v>
      </c>
      <c r="AE117" s="228">
        <f t="shared" si="53"/>
        <v>-1</v>
      </c>
      <c r="AF117" s="228">
        <f t="shared" si="53"/>
        <v>-1</v>
      </c>
      <c r="AG117" s="230"/>
      <c r="AJ117" s="230"/>
      <c r="AM117" s="229">
        <f t="shared" si="39"/>
        <v>3</v>
      </c>
      <c r="AN117" s="228" t="str">
        <f>IF($AM118&gt;$AM117, IFERROR(MATCH($AM117, $AM118:$AM$156, 0)-1, ROW($AN$156)-ROW()), "")</f>
        <v/>
      </c>
      <c r="AO117" s="230" t="str">
        <f t="shared" ca="1" si="40"/>
        <v/>
      </c>
      <c r="AP117" s="228" t="str">
        <f t="shared" ca="1" si="40"/>
        <v/>
      </c>
      <c r="AQ117" s="233" t="str">
        <f t="shared" ca="1" si="41"/>
        <v/>
      </c>
      <c r="AR117" s="228" t="str">
        <f t="shared" ca="1" si="41"/>
        <v/>
      </c>
      <c r="AS117" s="80" t="str">
        <f t="shared" si="55"/>
        <v/>
      </c>
      <c r="AT117" s="30" t="str">
        <f t="shared" si="56"/>
        <v/>
      </c>
      <c r="AU117" s="82" t="str">
        <f t="shared" si="42"/>
        <v/>
      </c>
      <c r="AV117" s="30" t="str">
        <f t="shared" si="42"/>
        <v/>
      </c>
      <c r="AW117" s="233" t="str">
        <f t="shared" ca="1" si="43"/>
        <v/>
      </c>
      <c r="AX117" s="228" t="str">
        <f t="shared" ca="1" si="43"/>
        <v/>
      </c>
      <c r="AY117" s="234" t="str">
        <f t="shared" si="44"/>
        <v/>
      </c>
      <c r="AZ117" s="228" t="str">
        <f t="shared" si="44"/>
        <v/>
      </c>
      <c r="BA117" s="235"/>
      <c r="BB117" s="236" t="str">
        <f t="shared" ca="1" si="45"/>
        <v/>
      </c>
      <c r="BC117" s="237" t="str">
        <f t="shared" ca="1" si="57"/>
        <v/>
      </c>
      <c r="BD117" s="238" t="str">
        <f t="shared" ca="1" si="58"/>
        <v/>
      </c>
      <c r="BE117" s="239" t="str">
        <f t="shared" ca="1" si="46"/>
        <v/>
      </c>
      <c r="BG117" s="28" t="str">
        <f t="shared" ca="1" si="47"/>
        <v/>
      </c>
    </row>
    <row r="118" spans="1:59" s="228" customFormat="1" ht="14.25" customHeight="1" x14ac:dyDescent="0.25">
      <c r="A118" s="75" t="str">
        <f t="shared" ca="1" si="38"/>
        <v/>
      </c>
      <c r="B118" s="240"/>
      <c r="C118" s="240"/>
      <c r="D118" s="240"/>
      <c r="E118" s="240" t="s">
        <v>359</v>
      </c>
      <c r="F118" s="240"/>
      <c r="G118" s="240"/>
      <c r="H118" s="240"/>
      <c r="I118" s="240"/>
      <c r="J118" s="240"/>
      <c r="L118" s="241">
        <v>616</v>
      </c>
      <c r="M118" s="192" t="str">
        <f t="shared" si="54"/>
        <v/>
      </c>
      <c r="N118" s="242"/>
      <c r="O118" s="242"/>
      <c r="Y118" s="229"/>
      <c r="Z118" s="230"/>
      <c r="AB118" s="231"/>
      <c r="AC118" s="232"/>
      <c r="AD118" s="230">
        <f t="shared" si="53"/>
        <v>-1</v>
      </c>
      <c r="AE118" s="228">
        <f t="shared" si="53"/>
        <v>-1</v>
      </c>
      <c r="AF118" s="228">
        <f t="shared" si="53"/>
        <v>-1</v>
      </c>
      <c r="AG118" s="230"/>
      <c r="AJ118" s="230"/>
      <c r="AM118" s="229">
        <f t="shared" si="39"/>
        <v>3</v>
      </c>
      <c r="AN118" s="228" t="str">
        <f>IF($AM119&gt;$AM118, IFERROR(MATCH($AM118, $AM119:$AM$156, 0)-1, ROW($AN$156)-ROW()), "")</f>
        <v/>
      </c>
      <c r="AO118" s="230" t="str">
        <f t="shared" ca="1" si="40"/>
        <v/>
      </c>
      <c r="AP118" s="228" t="str">
        <f t="shared" ca="1" si="40"/>
        <v/>
      </c>
      <c r="AQ118" s="233" t="str">
        <f t="shared" ca="1" si="41"/>
        <v/>
      </c>
      <c r="AR118" s="228" t="str">
        <f t="shared" ca="1" si="41"/>
        <v/>
      </c>
      <c r="AS118" s="80" t="str">
        <f t="shared" si="55"/>
        <v/>
      </c>
      <c r="AT118" s="30" t="str">
        <f t="shared" si="56"/>
        <v/>
      </c>
      <c r="AU118" s="82" t="str">
        <f t="shared" si="42"/>
        <v/>
      </c>
      <c r="AV118" s="30" t="str">
        <f t="shared" si="42"/>
        <v/>
      </c>
      <c r="AW118" s="233" t="str">
        <f t="shared" ca="1" si="43"/>
        <v/>
      </c>
      <c r="AX118" s="228" t="str">
        <f t="shared" ca="1" si="43"/>
        <v/>
      </c>
      <c r="AY118" s="234" t="str">
        <f t="shared" si="44"/>
        <v/>
      </c>
      <c r="AZ118" s="228" t="str">
        <f t="shared" si="44"/>
        <v/>
      </c>
      <c r="BA118" s="235"/>
      <c r="BB118" s="236" t="str">
        <f t="shared" ca="1" si="45"/>
        <v/>
      </c>
      <c r="BC118" s="237" t="str">
        <f t="shared" ca="1" si="57"/>
        <v/>
      </c>
      <c r="BD118" s="238" t="str">
        <f t="shared" ca="1" si="58"/>
        <v/>
      </c>
      <c r="BE118" s="239" t="str">
        <f t="shared" ca="1" si="46"/>
        <v/>
      </c>
      <c r="BG118" s="28" t="str">
        <f t="shared" ca="1" si="47"/>
        <v/>
      </c>
    </row>
    <row r="119" spans="1:59" s="228" customFormat="1" ht="14.25" customHeight="1" x14ac:dyDescent="0.25">
      <c r="A119" s="75" t="str">
        <f t="shared" ca="1" si="38"/>
        <v/>
      </c>
      <c r="B119" s="240"/>
      <c r="C119" s="240"/>
      <c r="D119" s="240"/>
      <c r="E119" s="240" t="s">
        <v>331</v>
      </c>
      <c r="F119" s="240"/>
      <c r="G119" s="240"/>
      <c r="H119" s="240"/>
      <c r="I119" s="240"/>
      <c r="J119" s="240"/>
      <c r="L119" s="241">
        <v>617</v>
      </c>
      <c r="M119" s="192" t="str">
        <f t="shared" si="54"/>
        <v/>
      </c>
      <c r="N119" s="242"/>
      <c r="O119" s="242"/>
      <c r="Y119" s="229"/>
      <c r="Z119" s="230"/>
      <c r="AB119" s="231"/>
      <c r="AC119" s="232"/>
      <c r="AD119" s="230">
        <f t="shared" si="53"/>
        <v>-1</v>
      </c>
      <c r="AE119" s="228">
        <f t="shared" si="53"/>
        <v>-1</v>
      </c>
      <c r="AF119" s="228">
        <f t="shared" si="53"/>
        <v>-1</v>
      </c>
      <c r="AG119" s="230"/>
      <c r="AJ119" s="230"/>
      <c r="AM119" s="229">
        <f t="shared" si="39"/>
        <v>3</v>
      </c>
      <c r="AN119" s="228" t="str">
        <f>IF($AM120&gt;$AM119, IFERROR(MATCH($AM119, $AM120:$AM$156, 0)-1, ROW($AN$156)-ROW()), "")</f>
        <v/>
      </c>
      <c r="AO119" s="230" t="str">
        <f t="shared" ca="1" si="40"/>
        <v/>
      </c>
      <c r="AP119" s="228" t="str">
        <f t="shared" ca="1" si="40"/>
        <v/>
      </c>
      <c r="AQ119" s="233" t="str">
        <f t="shared" ca="1" si="41"/>
        <v/>
      </c>
      <c r="AR119" s="228" t="str">
        <f t="shared" ca="1" si="41"/>
        <v/>
      </c>
      <c r="AS119" s="80" t="str">
        <f t="shared" si="55"/>
        <v/>
      </c>
      <c r="AT119" s="30" t="str">
        <f t="shared" si="56"/>
        <v/>
      </c>
      <c r="AU119" s="82" t="str">
        <f t="shared" si="42"/>
        <v/>
      </c>
      <c r="AV119" s="30" t="str">
        <f t="shared" si="42"/>
        <v/>
      </c>
      <c r="AW119" s="233" t="str">
        <f t="shared" ca="1" si="43"/>
        <v/>
      </c>
      <c r="AX119" s="228" t="str">
        <f t="shared" ca="1" si="43"/>
        <v/>
      </c>
      <c r="AY119" s="234" t="str">
        <f t="shared" si="44"/>
        <v/>
      </c>
      <c r="AZ119" s="228" t="str">
        <f t="shared" si="44"/>
        <v/>
      </c>
      <c r="BA119" s="235"/>
      <c r="BB119" s="236" t="str">
        <f t="shared" ca="1" si="45"/>
        <v/>
      </c>
      <c r="BC119" s="237" t="str">
        <f t="shared" ca="1" si="57"/>
        <v/>
      </c>
      <c r="BD119" s="238" t="str">
        <f t="shared" ca="1" si="58"/>
        <v/>
      </c>
      <c r="BE119" s="239" t="str">
        <f t="shared" ca="1" si="46"/>
        <v/>
      </c>
      <c r="BG119" s="28" t="str">
        <f t="shared" ca="1" si="47"/>
        <v/>
      </c>
    </row>
    <row r="120" spans="1:59" s="228" customFormat="1" ht="28.5" customHeight="1" x14ac:dyDescent="0.25">
      <c r="A120" s="75" t="str">
        <f t="shared" ca="1" si="38"/>
        <v/>
      </c>
      <c r="B120" s="240"/>
      <c r="C120" s="240"/>
      <c r="D120" s="240"/>
      <c r="E120" s="282" t="s">
        <v>332</v>
      </c>
      <c r="F120" s="282"/>
      <c r="G120" s="282"/>
      <c r="H120" s="282"/>
      <c r="I120" s="282"/>
      <c r="J120" s="282"/>
      <c r="K120" s="282"/>
      <c r="L120" s="241">
        <v>618</v>
      </c>
      <c r="M120" s="192" t="str">
        <f t="shared" si="54"/>
        <v/>
      </c>
      <c r="N120" s="242"/>
      <c r="O120" s="242"/>
      <c r="Y120" s="229"/>
      <c r="Z120" s="230"/>
      <c r="AB120" s="231"/>
      <c r="AC120" s="232"/>
      <c r="AD120" s="230">
        <f t="shared" si="53"/>
        <v>-1</v>
      </c>
      <c r="AE120" s="228">
        <f t="shared" si="53"/>
        <v>-1</v>
      </c>
      <c r="AF120" s="228">
        <f t="shared" si="53"/>
        <v>-1</v>
      </c>
      <c r="AG120" s="230"/>
      <c r="AJ120" s="230"/>
      <c r="AM120" s="229">
        <f t="shared" si="39"/>
        <v>3</v>
      </c>
      <c r="AN120" s="228" t="str">
        <f>IF($AM121&gt;$AM120, IFERROR(MATCH($AM120, $AM121:$AM$156, 0)-1, ROW($AN$156)-ROW()), "")</f>
        <v/>
      </c>
      <c r="AO120" s="230" t="str">
        <f t="shared" ca="1" si="40"/>
        <v/>
      </c>
      <c r="AP120" s="228" t="str">
        <f t="shared" ca="1" si="40"/>
        <v/>
      </c>
      <c r="AQ120" s="233" t="str">
        <f t="shared" ca="1" si="41"/>
        <v/>
      </c>
      <c r="AR120" s="228" t="str">
        <f t="shared" ca="1" si="41"/>
        <v/>
      </c>
      <c r="AS120" s="80" t="str">
        <f t="shared" si="55"/>
        <v/>
      </c>
      <c r="AT120" s="30" t="str">
        <f t="shared" si="56"/>
        <v/>
      </c>
      <c r="AU120" s="82" t="str">
        <f t="shared" si="42"/>
        <v/>
      </c>
      <c r="AV120" s="30" t="str">
        <f t="shared" si="42"/>
        <v/>
      </c>
      <c r="AW120" s="233" t="str">
        <f t="shared" ca="1" si="43"/>
        <v/>
      </c>
      <c r="AX120" s="228" t="str">
        <f t="shared" ca="1" si="43"/>
        <v/>
      </c>
      <c r="AY120" s="234" t="str">
        <f t="shared" si="44"/>
        <v/>
      </c>
      <c r="AZ120" s="228" t="str">
        <f t="shared" si="44"/>
        <v/>
      </c>
      <c r="BA120" s="235"/>
      <c r="BB120" s="236" t="str">
        <f t="shared" ca="1" si="45"/>
        <v/>
      </c>
      <c r="BC120" s="237" t="str">
        <f t="shared" ca="1" si="57"/>
        <v/>
      </c>
      <c r="BD120" s="238" t="str">
        <f t="shared" ca="1" si="58"/>
        <v/>
      </c>
      <c r="BE120" s="239" t="str">
        <f t="shared" ca="1" si="46"/>
        <v/>
      </c>
      <c r="BG120" s="28" t="str">
        <f t="shared" ca="1" si="47"/>
        <v/>
      </c>
    </row>
    <row r="121" spans="1:59" s="228" customFormat="1" ht="14.25" customHeight="1" x14ac:dyDescent="0.25">
      <c r="A121" s="75" t="str">
        <f t="shared" ca="1" si="38"/>
        <v/>
      </c>
      <c r="B121" s="240"/>
      <c r="C121" s="240"/>
      <c r="D121" s="240"/>
      <c r="E121" s="240" t="s">
        <v>333</v>
      </c>
      <c r="F121" s="240"/>
      <c r="G121" s="240"/>
      <c r="H121" s="240"/>
      <c r="I121" s="240"/>
      <c r="J121" s="240"/>
      <c r="L121" s="241">
        <v>619</v>
      </c>
      <c r="M121" s="192" t="str">
        <f t="shared" si="54"/>
        <v/>
      </c>
      <c r="N121" s="242"/>
      <c r="O121" s="242"/>
      <c r="Y121" s="229"/>
      <c r="Z121" s="230"/>
      <c r="AB121" s="231"/>
      <c r="AC121" s="232"/>
      <c r="AD121" s="230">
        <f t="shared" si="53"/>
        <v>-1</v>
      </c>
      <c r="AE121" s="228">
        <f t="shared" si="53"/>
        <v>-1</v>
      </c>
      <c r="AF121" s="228">
        <f t="shared" si="53"/>
        <v>-1</v>
      </c>
      <c r="AG121" s="230"/>
      <c r="AJ121" s="230"/>
      <c r="AM121" s="229">
        <f t="shared" si="39"/>
        <v>3</v>
      </c>
      <c r="AN121" s="228" t="str">
        <f>IF($AM122&gt;$AM121, IFERROR(MATCH($AM121, $AM122:$AM$156, 0)-1, ROW($AN$156)-ROW()), "")</f>
        <v/>
      </c>
      <c r="AO121" s="230" t="str">
        <f t="shared" ca="1" si="40"/>
        <v/>
      </c>
      <c r="AP121" s="228" t="str">
        <f t="shared" ca="1" si="40"/>
        <v/>
      </c>
      <c r="AQ121" s="233" t="str">
        <f t="shared" ca="1" si="41"/>
        <v/>
      </c>
      <c r="AR121" s="228" t="str">
        <f t="shared" ca="1" si="41"/>
        <v/>
      </c>
      <c r="AS121" s="80" t="str">
        <f t="shared" si="55"/>
        <v/>
      </c>
      <c r="AT121" s="30" t="str">
        <f t="shared" si="56"/>
        <v/>
      </c>
      <c r="AU121" s="82" t="str">
        <f t="shared" si="42"/>
        <v/>
      </c>
      <c r="AV121" s="30" t="str">
        <f t="shared" si="42"/>
        <v/>
      </c>
      <c r="AW121" s="233" t="str">
        <f t="shared" ca="1" si="43"/>
        <v/>
      </c>
      <c r="AX121" s="228" t="str">
        <f t="shared" ca="1" si="43"/>
        <v/>
      </c>
      <c r="AY121" s="234" t="str">
        <f t="shared" si="44"/>
        <v/>
      </c>
      <c r="AZ121" s="228" t="str">
        <f t="shared" si="44"/>
        <v/>
      </c>
      <c r="BA121" s="235"/>
      <c r="BB121" s="236" t="str">
        <f t="shared" ca="1" si="45"/>
        <v/>
      </c>
      <c r="BC121" s="237" t="str">
        <f t="shared" ca="1" si="57"/>
        <v/>
      </c>
      <c r="BD121" s="238" t="str">
        <f t="shared" ca="1" si="58"/>
        <v/>
      </c>
      <c r="BE121" s="239" t="str">
        <f t="shared" ca="1" si="46"/>
        <v/>
      </c>
      <c r="BG121" s="28" t="str">
        <f t="shared" ca="1" si="47"/>
        <v/>
      </c>
    </row>
    <row r="122" spans="1:59" s="228" customFormat="1" ht="14.25" customHeight="1" x14ac:dyDescent="0.25">
      <c r="A122" s="75" t="str">
        <f t="shared" ca="1" si="38"/>
        <v/>
      </c>
      <c r="B122" s="240"/>
      <c r="C122" s="240" t="s">
        <v>36</v>
      </c>
      <c r="D122" s="240" t="s">
        <v>56</v>
      </c>
      <c r="E122" s="240"/>
      <c r="F122" s="240"/>
      <c r="G122" s="240"/>
      <c r="H122" s="240"/>
      <c r="I122" s="240"/>
      <c r="J122" s="240"/>
      <c r="L122" s="241">
        <v>62</v>
      </c>
      <c r="M122" s="192">
        <f t="shared" si="54"/>
        <v>0</v>
      </c>
      <c r="N122" s="242">
        <f>SUM(N123,N124:N126,N127)</f>
        <v>0</v>
      </c>
      <c r="O122" s="242">
        <f>SUM(O123,O124:O126,O127)</f>
        <v>0</v>
      </c>
      <c r="Y122" s="229"/>
      <c r="Z122" s="230">
        <v>1</v>
      </c>
      <c r="AB122" s="231"/>
      <c r="AC122" s="232"/>
      <c r="AD122" s="230">
        <f t="shared" si="53"/>
        <v>-1</v>
      </c>
      <c r="AE122" s="228">
        <f t="shared" si="53"/>
        <v>-1</v>
      </c>
      <c r="AF122" s="228">
        <f t="shared" si="53"/>
        <v>-1</v>
      </c>
      <c r="AG122" s="230"/>
      <c r="AJ122" s="230"/>
      <c r="AM122" s="229">
        <f t="shared" si="39"/>
        <v>2</v>
      </c>
      <c r="AN122" s="228">
        <f>IF($AM123&gt;$AM122, IFERROR(MATCH($AM122, $AM123:$AM$156, 0)-1, ROW($AN$156)-ROW()), "")</f>
        <v>5</v>
      </c>
      <c r="AO122" s="230" t="str">
        <f t="shared" ca="1" si="40"/>
        <v/>
      </c>
      <c r="AP122" s="228" t="str">
        <f t="shared" ca="1" si="40"/>
        <v/>
      </c>
      <c r="AQ122" s="233" t="str">
        <f t="shared" ca="1" si="41"/>
        <v/>
      </c>
      <c r="AR122" s="228" t="str">
        <f t="shared" ca="1" si="41"/>
        <v/>
      </c>
      <c r="AS122" s="80" t="str">
        <f t="shared" si="55"/>
        <v/>
      </c>
      <c r="AT122" s="30" t="str">
        <f t="shared" si="56"/>
        <v/>
      </c>
      <c r="AU122" s="82" t="str">
        <f t="shared" si="42"/>
        <v/>
      </c>
      <c r="AV122" s="30" t="str">
        <f t="shared" si="42"/>
        <v/>
      </c>
      <c r="AW122" s="233" t="str">
        <f t="shared" ca="1" si="43"/>
        <v/>
      </c>
      <c r="AX122" s="228" t="str">
        <f t="shared" ca="1" si="43"/>
        <v/>
      </c>
      <c r="AY122" s="234" t="str">
        <f t="shared" si="44"/>
        <v/>
      </c>
      <c r="AZ122" s="228" t="str">
        <f t="shared" si="44"/>
        <v/>
      </c>
      <c r="BA122" s="235"/>
      <c r="BB122" s="236" t="str">
        <f t="shared" ca="1" si="45"/>
        <v/>
      </c>
      <c r="BC122" s="237" t="str">
        <f t="shared" ca="1" si="57"/>
        <v/>
      </c>
      <c r="BD122" s="238" t="str">
        <f t="shared" ca="1" si="58"/>
        <v/>
      </c>
      <c r="BE122" s="239" t="str">
        <f t="shared" ca="1" si="46"/>
        <v/>
      </c>
      <c r="BG122" s="28" t="str">
        <f t="shared" ca="1" si="47"/>
        <v/>
      </c>
    </row>
    <row r="123" spans="1:59" s="228" customFormat="1" ht="14.25" customHeight="1" x14ac:dyDescent="0.25">
      <c r="A123" s="75" t="str">
        <f t="shared" ca="1" si="38"/>
        <v/>
      </c>
      <c r="B123" s="240"/>
      <c r="C123" s="240" t="s">
        <v>36</v>
      </c>
      <c r="D123" s="240" t="s">
        <v>36</v>
      </c>
      <c r="E123" s="240" t="s">
        <v>168</v>
      </c>
      <c r="F123" s="240"/>
      <c r="G123" s="240"/>
      <c r="H123" s="240"/>
      <c r="I123" s="240"/>
      <c r="J123" s="240"/>
      <c r="L123" s="241">
        <v>620</v>
      </c>
      <c r="M123" s="192" t="str">
        <f t="shared" si="54"/>
        <v/>
      </c>
      <c r="N123" s="242"/>
      <c r="O123" s="242"/>
      <c r="Y123" s="229"/>
      <c r="Z123" s="230"/>
      <c r="AB123" s="231"/>
      <c r="AC123" s="232"/>
      <c r="AD123" s="230">
        <f t="shared" si="53"/>
        <v>-1</v>
      </c>
      <c r="AE123" s="228">
        <f t="shared" si="53"/>
        <v>-1</v>
      </c>
      <c r="AF123" s="228">
        <f t="shared" si="53"/>
        <v>-1</v>
      </c>
      <c r="AG123" s="231"/>
      <c r="AH123" s="232"/>
      <c r="AI123" s="232"/>
      <c r="AJ123" s="231"/>
      <c r="AK123" s="232"/>
      <c r="AL123" s="232"/>
      <c r="AM123" s="229">
        <f t="shared" si="39"/>
        <v>3</v>
      </c>
      <c r="AN123" s="228" t="str">
        <f>IF($AM124&gt;$AM123, IFERROR(MATCH($AM123, $AM124:$AM$156, 0)-1, ROW($AN$156)-ROW()), "")</f>
        <v/>
      </c>
      <c r="AO123" s="230" t="str">
        <f t="shared" ca="1" si="40"/>
        <v/>
      </c>
      <c r="AP123" s="228" t="str">
        <f t="shared" ca="1" si="40"/>
        <v/>
      </c>
      <c r="AQ123" s="233" t="str">
        <f t="shared" ca="1" si="41"/>
        <v/>
      </c>
      <c r="AR123" s="228" t="str">
        <f t="shared" ca="1" si="41"/>
        <v/>
      </c>
      <c r="AS123" s="80" t="str">
        <f t="shared" si="55"/>
        <v/>
      </c>
      <c r="AT123" s="30" t="str">
        <f t="shared" si="56"/>
        <v/>
      </c>
      <c r="AU123" s="82" t="str">
        <f t="shared" si="42"/>
        <v/>
      </c>
      <c r="AV123" s="30" t="str">
        <f t="shared" si="42"/>
        <v/>
      </c>
      <c r="AW123" s="233" t="str">
        <f t="shared" ca="1" si="43"/>
        <v/>
      </c>
      <c r="AX123" s="228" t="str">
        <f t="shared" ca="1" si="43"/>
        <v/>
      </c>
      <c r="AY123" s="234" t="str">
        <f t="shared" si="44"/>
        <v/>
      </c>
      <c r="AZ123" s="228" t="str">
        <f t="shared" si="44"/>
        <v/>
      </c>
      <c r="BA123" s="235"/>
      <c r="BB123" s="236" t="str">
        <f t="shared" ca="1" si="45"/>
        <v/>
      </c>
      <c r="BC123" s="237" t="str">
        <f t="shared" ca="1" si="57"/>
        <v/>
      </c>
      <c r="BD123" s="238" t="str">
        <f t="shared" ca="1" si="58"/>
        <v/>
      </c>
      <c r="BE123" s="239" t="str">
        <f t="shared" ca="1" si="46"/>
        <v/>
      </c>
      <c r="BG123" s="28" t="str">
        <f t="shared" ca="1" si="47"/>
        <v/>
      </c>
    </row>
    <row r="124" spans="1:59" s="228" customFormat="1" ht="14.25" customHeight="1" x14ac:dyDescent="0.25">
      <c r="A124" s="75" t="str">
        <f t="shared" ca="1" si="38"/>
        <v/>
      </c>
      <c r="B124" s="240"/>
      <c r="C124" s="240" t="s">
        <v>36</v>
      </c>
      <c r="D124" s="240" t="s">
        <v>36</v>
      </c>
      <c r="E124" s="240" t="s">
        <v>169</v>
      </c>
      <c r="F124" s="240"/>
      <c r="G124" s="240"/>
      <c r="H124" s="240"/>
      <c r="I124" s="240"/>
      <c r="J124" s="240"/>
      <c r="L124" s="241">
        <v>621</v>
      </c>
      <c r="M124" s="192" t="str">
        <f t="shared" si="54"/>
        <v/>
      </c>
      <c r="N124" s="242"/>
      <c r="O124" s="242"/>
      <c r="Y124" s="229"/>
      <c r="Z124" s="230"/>
      <c r="AB124" s="231"/>
      <c r="AC124" s="232"/>
      <c r="AD124" s="230">
        <f t="shared" si="53"/>
        <v>-1</v>
      </c>
      <c r="AE124" s="228">
        <f t="shared" si="53"/>
        <v>-1</v>
      </c>
      <c r="AF124" s="228">
        <f t="shared" si="53"/>
        <v>-1</v>
      </c>
      <c r="AG124" s="230"/>
      <c r="AJ124" s="230"/>
      <c r="AM124" s="229">
        <f t="shared" si="39"/>
        <v>3</v>
      </c>
      <c r="AN124" s="228" t="str">
        <f>IF($AM125&gt;$AM124, IFERROR(MATCH($AM124, $AM125:$AM$156, 0)-1, ROW($AN$156)-ROW()), "")</f>
        <v/>
      </c>
      <c r="AO124" s="230" t="str">
        <f t="shared" ca="1" si="40"/>
        <v/>
      </c>
      <c r="AP124" s="228" t="str">
        <f t="shared" ca="1" si="40"/>
        <v/>
      </c>
      <c r="AQ124" s="233" t="str">
        <f t="shared" ca="1" si="41"/>
        <v/>
      </c>
      <c r="AR124" s="228" t="str">
        <f t="shared" ca="1" si="41"/>
        <v/>
      </c>
      <c r="AS124" s="80" t="str">
        <f t="shared" si="55"/>
        <v/>
      </c>
      <c r="AT124" s="30" t="str">
        <f t="shared" si="56"/>
        <v/>
      </c>
      <c r="AU124" s="82" t="str">
        <f t="shared" si="42"/>
        <v/>
      </c>
      <c r="AV124" s="30" t="str">
        <f t="shared" si="42"/>
        <v/>
      </c>
      <c r="AW124" s="233" t="str">
        <f t="shared" ca="1" si="43"/>
        <v/>
      </c>
      <c r="AX124" s="228" t="str">
        <f t="shared" ca="1" si="43"/>
        <v/>
      </c>
      <c r="AY124" s="234" t="str">
        <f t="shared" si="44"/>
        <v/>
      </c>
      <c r="AZ124" s="228" t="str">
        <f t="shared" si="44"/>
        <v/>
      </c>
      <c r="BA124" s="235"/>
      <c r="BB124" s="236" t="str">
        <f t="shared" ca="1" si="45"/>
        <v/>
      </c>
      <c r="BC124" s="237" t="str">
        <f t="shared" ca="1" si="57"/>
        <v/>
      </c>
      <c r="BD124" s="238" t="str">
        <f t="shared" ca="1" si="58"/>
        <v/>
      </c>
      <c r="BE124" s="239" t="str">
        <f t="shared" ca="1" si="46"/>
        <v/>
      </c>
      <c r="BG124" s="28" t="str">
        <f t="shared" ca="1" si="47"/>
        <v/>
      </c>
    </row>
    <row r="125" spans="1:59" s="228" customFormat="1" ht="14.25" customHeight="1" x14ac:dyDescent="0.25">
      <c r="A125" s="75" t="str">
        <f t="shared" ca="1" si="38"/>
        <v/>
      </c>
      <c r="B125" s="240"/>
      <c r="C125" s="240" t="s">
        <v>36</v>
      </c>
      <c r="D125" s="240" t="s">
        <v>36</v>
      </c>
      <c r="E125" s="240" t="s">
        <v>170</v>
      </c>
      <c r="F125" s="240"/>
      <c r="G125" s="240"/>
      <c r="H125" s="240"/>
      <c r="I125" s="240"/>
      <c r="J125" s="240"/>
      <c r="L125" s="241">
        <v>622</v>
      </c>
      <c r="M125" s="192" t="str">
        <f t="shared" si="54"/>
        <v/>
      </c>
      <c r="N125" s="242"/>
      <c r="O125" s="242"/>
      <c r="Y125" s="229"/>
      <c r="Z125" s="230"/>
      <c r="AB125" s="231"/>
      <c r="AC125" s="232"/>
      <c r="AD125" s="230">
        <f t="shared" si="53"/>
        <v>-1</v>
      </c>
      <c r="AE125" s="228">
        <f t="shared" si="53"/>
        <v>-1</v>
      </c>
      <c r="AF125" s="228">
        <f t="shared" si="53"/>
        <v>-1</v>
      </c>
      <c r="AG125" s="230"/>
      <c r="AJ125" s="230"/>
      <c r="AM125" s="229">
        <f t="shared" si="39"/>
        <v>3</v>
      </c>
      <c r="AN125" s="228" t="str">
        <f>IF($AM126&gt;$AM125, IFERROR(MATCH($AM125, $AM126:$AM$156, 0)-1, ROW($AN$156)-ROW()), "")</f>
        <v/>
      </c>
      <c r="AO125" s="230" t="str">
        <f t="shared" ca="1" si="40"/>
        <v/>
      </c>
      <c r="AP125" s="228" t="str">
        <f t="shared" ca="1" si="40"/>
        <v/>
      </c>
      <c r="AQ125" s="233" t="str">
        <f t="shared" ca="1" si="41"/>
        <v/>
      </c>
      <c r="AR125" s="228" t="str">
        <f t="shared" ca="1" si="41"/>
        <v/>
      </c>
      <c r="AS125" s="80" t="str">
        <f t="shared" si="55"/>
        <v/>
      </c>
      <c r="AT125" s="30" t="str">
        <f t="shared" si="56"/>
        <v/>
      </c>
      <c r="AU125" s="82" t="str">
        <f t="shared" si="42"/>
        <v/>
      </c>
      <c r="AV125" s="30" t="str">
        <f t="shared" si="42"/>
        <v/>
      </c>
      <c r="AW125" s="233" t="str">
        <f t="shared" ca="1" si="43"/>
        <v/>
      </c>
      <c r="AX125" s="228" t="str">
        <f t="shared" ca="1" si="43"/>
        <v/>
      </c>
      <c r="AY125" s="234" t="str">
        <f t="shared" si="44"/>
        <v/>
      </c>
      <c r="AZ125" s="228" t="str">
        <f t="shared" si="44"/>
        <v/>
      </c>
      <c r="BA125" s="235"/>
      <c r="BB125" s="236" t="str">
        <f t="shared" ca="1" si="45"/>
        <v/>
      </c>
      <c r="BC125" s="237" t="str">
        <f t="shared" ca="1" si="57"/>
        <v/>
      </c>
      <c r="BD125" s="238" t="str">
        <f t="shared" ca="1" si="58"/>
        <v/>
      </c>
      <c r="BE125" s="239" t="str">
        <f t="shared" ca="1" si="46"/>
        <v/>
      </c>
      <c r="BG125" s="28" t="str">
        <f t="shared" ca="1" si="47"/>
        <v/>
      </c>
    </row>
    <row r="126" spans="1:59" s="228" customFormat="1" ht="14.25" customHeight="1" x14ac:dyDescent="0.25">
      <c r="A126" s="75" t="str">
        <f t="shared" ca="1" si="38"/>
        <v/>
      </c>
      <c r="B126" s="240"/>
      <c r="C126" s="240" t="s">
        <v>36</v>
      </c>
      <c r="D126" s="240" t="s">
        <v>36</v>
      </c>
      <c r="E126" s="240" t="s">
        <v>171</v>
      </c>
      <c r="F126" s="240"/>
      <c r="G126" s="240"/>
      <c r="H126" s="240"/>
      <c r="I126" s="240"/>
      <c r="J126" s="240"/>
      <c r="L126" s="241">
        <v>623</v>
      </c>
      <c r="M126" s="192" t="str">
        <f t="shared" si="54"/>
        <v/>
      </c>
      <c r="N126" s="242"/>
      <c r="O126" s="242"/>
      <c r="Y126" s="229"/>
      <c r="Z126" s="230">
        <v>1</v>
      </c>
      <c r="AB126" s="231"/>
      <c r="AC126" s="232"/>
      <c r="AD126" s="230">
        <f t="shared" si="53"/>
        <v>-1</v>
      </c>
      <c r="AE126" s="228">
        <f t="shared" si="53"/>
        <v>-1</v>
      </c>
      <c r="AF126" s="228">
        <f t="shared" si="53"/>
        <v>-1</v>
      </c>
      <c r="AG126" s="244"/>
      <c r="AH126" s="245"/>
      <c r="AI126" s="245"/>
      <c r="AJ126" s="244"/>
      <c r="AK126" s="245"/>
      <c r="AL126" s="245"/>
      <c r="AM126" s="229">
        <f t="shared" si="39"/>
        <v>3</v>
      </c>
      <c r="AN126" s="228" t="str">
        <f>IF($AM127&gt;$AM126, IFERROR(MATCH($AM126, $AM127:$AM$156, 0)-1, ROW($AN$156)-ROW()), "")</f>
        <v/>
      </c>
      <c r="AO126" s="230" t="str">
        <f t="shared" ca="1" si="40"/>
        <v/>
      </c>
      <c r="AP126" s="228" t="str">
        <f t="shared" ca="1" si="40"/>
        <v/>
      </c>
      <c r="AQ126" s="233" t="str">
        <f t="shared" ca="1" si="41"/>
        <v/>
      </c>
      <c r="AR126" s="228" t="str">
        <f t="shared" ca="1" si="41"/>
        <v/>
      </c>
      <c r="AS126" s="80" t="str">
        <f t="shared" si="55"/>
        <v/>
      </c>
      <c r="AT126" s="30" t="str">
        <f t="shared" si="56"/>
        <v/>
      </c>
      <c r="AU126" s="82" t="str">
        <f t="shared" si="42"/>
        <v/>
      </c>
      <c r="AV126" s="30" t="str">
        <f t="shared" si="42"/>
        <v/>
      </c>
      <c r="AW126" s="233" t="str">
        <f t="shared" ca="1" si="43"/>
        <v/>
      </c>
      <c r="AX126" s="228" t="str">
        <f t="shared" ca="1" si="43"/>
        <v/>
      </c>
      <c r="AY126" s="234" t="str">
        <f t="shared" si="44"/>
        <v/>
      </c>
      <c r="AZ126" s="228" t="str">
        <f t="shared" si="44"/>
        <v/>
      </c>
      <c r="BA126" s="235"/>
      <c r="BB126" s="236" t="str">
        <f t="shared" ca="1" si="45"/>
        <v/>
      </c>
      <c r="BC126" s="237" t="str">
        <f t="shared" ca="1" si="57"/>
        <v/>
      </c>
      <c r="BD126" s="238" t="str">
        <f t="shared" ca="1" si="58"/>
        <v/>
      </c>
      <c r="BE126" s="239" t="str">
        <f t="shared" ca="1" si="46"/>
        <v/>
      </c>
      <c r="BG126" s="28" t="str">
        <f t="shared" ca="1" si="47"/>
        <v/>
      </c>
    </row>
    <row r="127" spans="1:59" s="228" customFormat="1" ht="14.25" customHeight="1" x14ac:dyDescent="0.25">
      <c r="A127" s="75" t="str">
        <f t="shared" ca="1" si="38"/>
        <v/>
      </c>
      <c r="B127" s="240"/>
      <c r="C127" s="240" t="s">
        <v>36</v>
      </c>
      <c r="D127" s="240" t="s">
        <v>36</v>
      </c>
      <c r="E127" s="240" t="s">
        <v>172</v>
      </c>
      <c r="F127" s="240"/>
      <c r="G127" s="240"/>
      <c r="H127" s="240"/>
      <c r="I127" s="240"/>
      <c r="J127" s="240"/>
      <c r="L127" s="241">
        <v>624</v>
      </c>
      <c r="M127" s="192" t="str">
        <f t="shared" si="54"/>
        <v/>
      </c>
      <c r="N127" s="242"/>
      <c r="O127" s="242"/>
      <c r="Y127" s="229"/>
      <c r="Z127" s="230"/>
      <c r="AB127" s="231"/>
      <c r="AC127" s="232"/>
      <c r="AD127" s="230">
        <f t="shared" ref="AD127:AF156" si="62">IF(AD$3, 0, -1)</f>
        <v>-1</v>
      </c>
      <c r="AE127" s="228">
        <f t="shared" si="62"/>
        <v>-1</v>
      </c>
      <c r="AF127" s="228">
        <f t="shared" si="62"/>
        <v>-1</v>
      </c>
      <c r="AG127" s="230"/>
      <c r="AJ127" s="230"/>
      <c r="AM127" s="229">
        <f t="shared" si="39"/>
        <v>3</v>
      </c>
      <c r="AN127" s="228" t="str">
        <f>IF($AM128&gt;$AM127, IFERROR(MATCH($AM127, $AM128:$AM$156, 0)-1, ROW($AN$156)-ROW()), "")</f>
        <v/>
      </c>
      <c r="AO127" s="230" t="str">
        <f t="shared" ca="1" si="40"/>
        <v/>
      </c>
      <c r="AP127" s="228" t="str">
        <f t="shared" ca="1" si="40"/>
        <v/>
      </c>
      <c r="AQ127" s="233" t="str">
        <f t="shared" ca="1" si="41"/>
        <v/>
      </c>
      <c r="AR127" s="228" t="str">
        <f t="shared" ca="1" si="41"/>
        <v/>
      </c>
      <c r="AS127" s="80" t="str">
        <f t="shared" si="55"/>
        <v/>
      </c>
      <c r="AT127" s="30" t="str">
        <f t="shared" si="56"/>
        <v/>
      </c>
      <c r="AU127" s="82" t="str">
        <f t="shared" si="42"/>
        <v/>
      </c>
      <c r="AV127" s="30" t="str">
        <f t="shared" si="42"/>
        <v/>
      </c>
      <c r="AW127" s="233" t="str">
        <f t="shared" ca="1" si="43"/>
        <v/>
      </c>
      <c r="AX127" s="228" t="str">
        <f t="shared" ca="1" si="43"/>
        <v/>
      </c>
      <c r="AY127" s="234" t="str">
        <f t="shared" si="44"/>
        <v/>
      </c>
      <c r="AZ127" s="228" t="str">
        <f t="shared" si="44"/>
        <v/>
      </c>
      <c r="BA127" s="235"/>
      <c r="BB127" s="236" t="str">
        <f t="shared" ca="1" si="45"/>
        <v/>
      </c>
      <c r="BC127" s="237" t="str">
        <f t="shared" ca="1" si="57"/>
        <v/>
      </c>
      <c r="BD127" s="238" t="str">
        <f t="shared" ca="1" si="58"/>
        <v/>
      </c>
      <c r="BE127" s="239" t="str">
        <f t="shared" ca="1" si="46"/>
        <v/>
      </c>
      <c r="BG127" s="28" t="str">
        <f t="shared" ca="1" si="47"/>
        <v/>
      </c>
    </row>
    <row r="128" spans="1:59" s="228" customFormat="1" ht="14.25" customHeight="1" x14ac:dyDescent="0.25">
      <c r="A128" s="75" t="str">
        <f t="shared" ca="1" si="38"/>
        <v/>
      </c>
      <c r="B128" s="240"/>
      <c r="C128" s="240" t="s">
        <v>36</v>
      </c>
      <c r="D128" s="240" t="s">
        <v>639</v>
      </c>
      <c r="E128" s="240"/>
      <c r="F128" s="240"/>
      <c r="G128" s="240"/>
      <c r="H128" s="240"/>
      <c r="I128" s="240"/>
      <c r="J128" s="240"/>
      <c r="L128" s="241">
        <v>630</v>
      </c>
      <c r="M128" s="192" t="str">
        <f t="shared" si="54"/>
        <v/>
      </c>
      <c r="N128" s="242"/>
      <c r="O128" s="242"/>
      <c r="Y128" s="229"/>
      <c r="Z128" s="230"/>
      <c r="AB128" s="231"/>
      <c r="AC128" s="232"/>
      <c r="AD128" s="230">
        <f t="shared" si="62"/>
        <v>-1</v>
      </c>
      <c r="AE128" s="228">
        <f t="shared" si="62"/>
        <v>-1</v>
      </c>
      <c r="AF128" s="228">
        <f t="shared" si="62"/>
        <v>-1</v>
      </c>
      <c r="AG128" s="230"/>
      <c r="AJ128" s="230"/>
      <c r="AM128" s="229">
        <f t="shared" si="39"/>
        <v>2</v>
      </c>
      <c r="AN128" s="228" t="str">
        <f>IF($AM129&gt;$AM128, IFERROR(MATCH($AM128, $AM129:$AM$156, 0)-1, ROW($AN$156)-ROW()), "")</f>
        <v/>
      </c>
      <c r="AO128" s="230" t="str">
        <f t="shared" ca="1" si="40"/>
        <v/>
      </c>
      <c r="AP128" s="228" t="str">
        <f t="shared" ca="1" si="40"/>
        <v/>
      </c>
      <c r="AQ128" s="233" t="str">
        <f t="shared" ca="1" si="41"/>
        <v/>
      </c>
      <c r="AR128" s="228" t="str">
        <f t="shared" ca="1" si="41"/>
        <v/>
      </c>
      <c r="AS128" s="80" t="str">
        <f t="shared" si="55"/>
        <v/>
      </c>
      <c r="AT128" s="30" t="str">
        <f t="shared" si="56"/>
        <v/>
      </c>
      <c r="AU128" s="82" t="str">
        <f t="shared" si="42"/>
        <v/>
      </c>
      <c r="AV128" s="30" t="str">
        <f t="shared" si="42"/>
        <v/>
      </c>
      <c r="AW128" s="233" t="str">
        <f t="shared" ca="1" si="43"/>
        <v/>
      </c>
      <c r="AX128" s="228" t="str">
        <f t="shared" ca="1" si="43"/>
        <v/>
      </c>
      <c r="AY128" s="234" t="str">
        <f t="shared" si="44"/>
        <v/>
      </c>
      <c r="AZ128" s="228" t="str">
        <f t="shared" si="44"/>
        <v/>
      </c>
      <c r="BA128" s="235"/>
      <c r="BB128" s="236" t="str">
        <f t="shared" ca="1" si="45"/>
        <v/>
      </c>
      <c r="BC128" s="237" t="str">
        <f t="shared" ca="1" si="57"/>
        <v/>
      </c>
      <c r="BD128" s="238" t="str">
        <f t="shared" ca="1" si="58"/>
        <v/>
      </c>
      <c r="BE128" s="239" t="str">
        <f t="shared" ca="1" si="46"/>
        <v/>
      </c>
      <c r="BG128" s="28" t="str">
        <f t="shared" ca="1" si="47"/>
        <v/>
      </c>
    </row>
    <row r="129" spans="1:59" s="228" customFormat="1" ht="28.5" customHeight="1" x14ac:dyDescent="0.25">
      <c r="A129" s="75" t="str">
        <f t="shared" ca="1" si="38"/>
        <v/>
      </c>
      <c r="B129" s="240"/>
      <c r="C129" s="240" t="s">
        <v>36</v>
      </c>
      <c r="D129" s="282" t="s">
        <v>128</v>
      </c>
      <c r="E129" s="282"/>
      <c r="F129" s="282"/>
      <c r="G129" s="282"/>
      <c r="H129" s="282"/>
      <c r="I129" s="282"/>
      <c r="J129" s="282"/>
      <c r="K129" s="282"/>
      <c r="L129" s="241" t="s">
        <v>21</v>
      </c>
      <c r="M129" s="192" t="str">
        <f t="shared" si="54"/>
        <v/>
      </c>
      <c r="N129" s="242"/>
      <c r="O129" s="242"/>
      <c r="Y129" s="229"/>
      <c r="Z129" s="230">
        <v>1</v>
      </c>
      <c r="AB129" s="231"/>
      <c r="AC129" s="232"/>
      <c r="AD129" s="230">
        <f t="shared" si="62"/>
        <v>-1</v>
      </c>
      <c r="AE129" s="228">
        <f t="shared" si="62"/>
        <v>-1</v>
      </c>
      <c r="AF129" s="228">
        <f t="shared" si="62"/>
        <v>-1</v>
      </c>
      <c r="AG129" s="231"/>
      <c r="AH129" s="232"/>
      <c r="AI129" s="232"/>
      <c r="AJ129" s="231"/>
      <c r="AK129" s="232"/>
      <c r="AL129" s="232"/>
      <c r="AM129" s="229">
        <f t="shared" si="39"/>
        <v>2</v>
      </c>
      <c r="AN129" s="228" t="str">
        <f>IF($AM130&gt;$AM129, IFERROR(MATCH($AM129, $AM130:$AM$156, 0)-1, ROW($AN$156)-ROW()), "")</f>
        <v/>
      </c>
      <c r="AO129" s="230" t="str">
        <f t="shared" ca="1" si="40"/>
        <v/>
      </c>
      <c r="AP129" s="228" t="str">
        <f t="shared" ca="1" si="40"/>
        <v/>
      </c>
      <c r="AQ129" s="233" t="str">
        <f t="shared" ca="1" si="41"/>
        <v/>
      </c>
      <c r="AR129" s="228" t="str">
        <f t="shared" ca="1" si="41"/>
        <v/>
      </c>
      <c r="AS129" s="80" t="str">
        <f t="shared" si="55"/>
        <v/>
      </c>
      <c r="AT129" s="30" t="str">
        <f t="shared" si="56"/>
        <v/>
      </c>
      <c r="AU129" s="82" t="str">
        <f t="shared" si="42"/>
        <v/>
      </c>
      <c r="AV129" s="30" t="str">
        <f t="shared" si="42"/>
        <v/>
      </c>
      <c r="AW129" s="233" t="str">
        <f t="shared" ca="1" si="43"/>
        <v/>
      </c>
      <c r="AX129" s="228" t="str">
        <f t="shared" ca="1" si="43"/>
        <v/>
      </c>
      <c r="AY129" s="234" t="str">
        <f t="shared" si="44"/>
        <v/>
      </c>
      <c r="AZ129" s="228" t="str">
        <f t="shared" si="44"/>
        <v/>
      </c>
      <c r="BA129" s="235"/>
      <c r="BB129" s="236" t="str">
        <f t="shared" ca="1" si="45"/>
        <v/>
      </c>
      <c r="BC129" s="237" t="str">
        <f t="shared" ca="1" si="57"/>
        <v/>
      </c>
      <c r="BD129" s="238" t="str">
        <f t="shared" ca="1" si="58"/>
        <v/>
      </c>
      <c r="BE129" s="239" t="str">
        <f t="shared" ca="1" si="46"/>
        <v/>
      </c>
      <c r="BG129" s="28" t="str">
        <f t="shared" ca="1" si="47"/>
        <v/>
      </c>
    </row>
    <row r="130" spans="1:59" s="228" customFormat="1" ht="14.25" customHeight="1" x14ac:dyDescent="0.25">
      <c r="A130" s="75" t="str">
        <f t="shared" ca="1" si="38"/>
        <v/>
      </c>
      <c r="B130" s="240"/>
      <c r="C130" s="240" t="s">
        <v>36</v>
      </c>
      <c r="D130" s="240" t="s">
        <v>57</v>
      </c>
      <c r="E130" s="240"/>
      <c r="F130" s="240"/>
      <c r="G130" s="240"/>
      <c r="H130" s="240"/>
      <c r="I130" s="240"/>
      <c r="J130" s="240"/>
      <c r="L130" s="241" t="s">
        <v>22</v>
      </c>
      <c r="M130" s="192" t="str">
        <f t="shared" si="54"/>
        <v/>
      </c>
      <c r="N130" s="242"/>
      <c r="O130" s="242"/>
      <c r="Y130" s="229"/>
      <c r="Z130" s="230">
        <v>1</v>
      </c>
      <c r="AB130" s="231"/>
      <c r="AC130" s="232"/>
      <c r="AD130" s="230">
        <f t="shared" si="62"/>
        <v>-1</v>
      </c>
      <c r="AE130" s="228">
        <f t="shared" si="62"/>
        <v>-1</v>
      </c>
      <c r="AF130" s="228">
        <f t="shared" si="62"/>
        <v>-1</v>
      </c>
      <c r="AG130" s="230"/>
      <c r="AJ130" s="230"/>
      <c r="AM130" s="229">
        <f t="shared" si="39"/>
        <v>2</v>
      </c>
      <c r="AN130" s="228" t="str">
        <f>IF($AM131&gt;$AM130, IFERROR(MATCH($AM130, $AM131:$AM$156, 0)-1, ROW($AN$156)-ROW()), "")</f>
        <v/>
      </c>
      <c r="AO130" s="230" t="str">
        <f t="shared" ca="1" si="40"/>
        <v/>
      </c>
      <c r="AP130" s="228" t="str">
        <f t="shared" ca="1" si="40"/>
        <v/>
      </c>
      <c r="AQ130" s="233" t="str">
        <f t="shared" ca="1" si="41"/>
        <v/>
      </c>
      <c r="AR130" s="228" t="str">
        <f t="shared" ca="1" si="41"/>
        <v/>
      </c>
      <c r="AS130" s="80" t="str">
        <f t="shared" si="55"/>
        <v/>
      </c>
      <c r="AT130" s="30" t="str">
        <f t="shared" si="56"/>
        <v/>
      </c>
      <c r="AU130" s="82" t="str">
        <f t="shared" si="42"/>
        <v/>
      </c>
      <c r="AV130" s="30" t="str">
        <f t="shared" si="42"/>
        <v/>
      </c>
      <c r="AW130" s="233" t="str">
        <f t="shared" ca="1" si="43"/>
        <v/>
      </c>
      <c r="AX130" s="228" t="str">
        <f t="shared" ca="1" si="43"/>
        <v/>
      </c>
      <c r="AY130" s="234" t="str">
        <f t="shared" si="44"/>
        <v/>
      </c>
      <c r="AZ130" s="228" t="str">
        <f t="shared" si="44"/>
        <v/>
      </c>
      <c r="BA130" s="235"/>
      <c r="BB130" s="236" t="str">
        <f t="shared" ca="1" si="45"/>
        <v/>
      </c>
      <c r="BC130" s="237" t="str">
        <f t="shared" ca="1" si="57"/>
        <v/>
      </c>
      <c r="BD130" s="238" t="str">
        <f t="shared" ca="1" si="58"/>
        <v/>
      </c>
      <c r="BE130" s="239" t="str">
        <f t="shared" ca="1" si="46"/>
        <v/>
      </c>
      <c r="BG130" s="28" t="str">
        <f t="shared" ca="1" si="47"/>
        <v/>
      </c>
    </row>
    <row r="131" spans="1:59" s="228" customFormat="1" ht="14.25" customHeight="1" x14ac:dyDescent="0.25">
      <c r="A131" s="75" t="str">
        <f t="shared" ca="1" si="38"/>
        <v/>
      </c>
      <c r="B131" s="240"/>
      <c r="C131" s="240" t="s">
        <v>36</v>
      </c>
      <c r="D131" s="240" t="s">
        <v>4</v>
      </c>
      <c r="E131" s="240"/>
      <c r="F131" s="240"/>
      <c r="G131" s="240"/>
      <c r="H131" s="240"/>
      <c r="I131" s="240"/>
      <c r="J131" s="240"/>
      <c r="L131" s="241" t="s">
        <v>23</v>
      </c>
      <c r="M131" s="192" t="str">
        <f t="shared" si="54"/>
        <v/>
      </c>
      <c r="N131" s="242"/>
      <c r="O131" s="242"/>
      <c r="Y131" s="229"/>
      <c r="Z131" s="230"/>
      <c r="AB131" s="231"/>
      <c r="AC131" s="232"/>
      <c r="AD131" s="230">
        <f t="shared" si="62"/>
        <v>-1</v>
      </c>
      <c r="AE131" s="228">
        <f t="shared" si="62"/>
        <v>-1</v>
      </c>
      <c r="AF131" s="228">
        <f t="shared" si="62"/>
        <v>-1</v>
      </c>
      <c r="AG131" s="230"/>
      <c r="AJ131" s="230"/>
      <c r="AM131" s="229">
        <f t="shared" si="39"/>
        <v>2</v>
      </c>
      <c r="AN131" s="228" t="str">
        <f>IF($AM132&gt;$AM131, IFERROR(MATCH($AM131, $AM132:$AM$156, 0)-1, ROW($AN$156)-ROW()), "")</f>
        <v/>
      </c>
      <c r="AO131" s="230" t="str">
        <f t="shared" ca="1" si="40"/>
        <v/>
      </c>
      <c r="AP131" s="228" t="str">
        <f t="shared" ca="1" si="40"/>
        <v/>
      </c>
      <c r="AQ131" s="233" t="str">
        <f t="shared" ca="1" si="41"/>
        <v/>
      </c>
      <c r="AR131" s="228" t="str">
        <f t="shared" ca="1" si="41"/>
        <v/>
      </c>
      <c r="AS131" s="80" t="str">
        <f t="shared" si="55"/>
        <v/>
      </c>
      <c r="AT131" s="30" t="str">
        <f t="shared" si="56"/>
        <v/>
      </c>
      <c r="AU131" s="82" t="str">
        <f t="shared" si="42"/>
        <v/>
      </c>
      <c r="AV131" s="30" t="str">
        <f t="shared" si="42"/>
        <v/>
      </c>
      <c r="AW131" s="233" t="str">
        <f t="shared" ca="1" si="43"/>
        <v/>
      </c>
      <c r="AX131" s="228" t="str">
        <f t="shared" ca="1" si="43"/>
        <v/>
      </c>
      <c r="AY131" s="234" t="str">
        <f t="shared" si="44"/>
        <v/>
      </c>
      <c r="AZ131" s="228" t="str">
        <f t="shared" si="44"/>
        <v/>
      </c>
      <c r="BA131" s="235"/>
      <c r="BB131" s="236" t="str">
        <f t="shared" ca="1" si="45"/>
        <v/>
      </c>
      <c r="BC131" s="237" t="str">
        <f t="shared" ca="1" si="57"/>
        <v/>
      </c>
      <c r="BD131" s="238" t="str">
        <f t="shared" ca="1" si="58"/>
        <v/>
      </c>
      <c r="BE131" s="239" t="str">
        <f t="shared" ca="1" si="46"/>
        <v/>
      </c>
      <c r="BG131" s="28" t="str">
        <f t="shared" ca="1" si="47"/>
        <v/>
      </c>
    </row>
    <row r="132" spans="1:59" s="228" customFormat="1" ht="14.25" customHeight="1" x14ac:dyDescent="0.25">
      <c r="A132" s="75" t="str">
        <f t="shared" ca="1" si="38"/>
        <v/>
      </c>
      <c r="B132" s="240"/>
      <c r="C132" s="240" t="s">
        <v>36</v>
      </c>
      <c r="D132" s="240" t="s">
        <v>80</v>
      </c>
      <c r="E132" s="240"/>
      <c r="F132" s="240"/>
      <c r="G132" s="240"/>
      <c r="H132" s="240"/>
      <c r="I132" s="240"/>
      <c r="J132" s="240"/>
      <c r="L132" s="241">
        <v>649</v>
      </c>
      <c r="M132" s="192" t="str">
        <f t="shared" si="54"/>
        <v/>
      </c>
      <c r="N132" s="242"/>
      <c r="O132" s="242"/>
      <c r="Y132" s="229"/>
      <c r="Z132" s="230"/>
      <c r="AA132" s="228">
        <v>1</v>
      </c>
      <c r="AB132" s="231"/>
      <c r="AC132" s="232"/>
      <c r="AD132" s="230">
        <f t="shared" si="62"/>
        <v>-1</v>
      </c>
      <c r="AE132" s="228">
        <f t="shared" si="62"/>
        <v>-1</v>
      </c>
      <c r="AF132" s="228">
        <f t="shared" si="62"/>
        <v>-1</v>
      </c>
      <c r="AG132" s="230"/>
      <c r="AJ132" s="230"/>
      <c r="AM132" s="229">
        <f t="shared" si="39"/>
        <v>2</v>
      </c>
      <c r="AN132" s="228" t="str">
        <f>IF($AM133&gt;$AM132, IFERROR(MATCH($AM132, $AM133:$AM$156, 0)-1, ROW($AN$156)-ROW()), "")</f>
        <v/>
      </c>
      <c r="AO132" s="230" t="str">
        <f t="shared" ca="1" si="40"/>
        <v/>
      </c>
      <c r="AP132" s="228" t="str">
        <f t="shared" ca="1" si="40"/>
        <v/>
      </c>
      <c r="AQ132" s="233" t="str">
        <f t="shared" ca="1" si="41"/>
        <v/>
      </c>
      <c r="AR132" s="228" t="str">
        <f t="shared" ca="1" si="41"/>
        <v/>
      </c>
      <c r="AS132" s="80" t="str">
        <f t="shared" si="55"/>
        <v/>
      </c>
      <c r="AT132" s="30" t="str">
        <f t="shared" si="56"/>
        <v/>
      </c>
      <c r="AU132" s="82" t="str">
        <f t="shared" si="42"/>
        <v/>
      </c>
      <c r="AV132" s="30" t="str">
        <f t="shared" si="42"/>
        <v/>
      </c>
      <c r="AW132" s="233" t="str">
        <f t="shared" ca="1" si="43"/>
        <v/>
      </c>
      <c r="AX132" s="228" t="str">
        <f t="shared" ca="1" si="43"/>
        <v/>
      </c>
      <c r="AY132" s="234" t="str">
        <f t="shared" si="44"/>
        <v/>
      </c>
      <c r="AZ132" s="228" t="str">
        <f t="shared" si="44"/>
        <v/>
      </c>
      <c r="BA132" s="235"/>
      <c r="BB132" s="236" t="str">
        <f t="shared" ca="1" si="45"/>
        <v/>
      </c>
      <c r="BC132" s="237" t="str">
        <f t="shared" ca="1" si="57"/>
        <v/>
      </c>
      <c r="BD132" s="238" t="str">
        <f t="shared" ca="1" si="58"/>
        <v/>
      </c>
      <c r="BE132" s="239" t="str">
        <f t="shared" ca="1" si="46"/>
        <v/>
      </c>
      <c r="BG132" s="28" t="str">
        <f t="shared" ca="1" si="47"/>
        <v/>
      </c>
    </row>
    <row r="133" spans="1:59" s="228" customFormat="1" ht="14.25" customHeight="1" x14ac:dyDescent="0.25">
      <c r="A133" s="75" t="str">
        <f t="shared" ca="1" si="38"/>
        <v/>
      </c>
      <c r="B133" s="240"/>
      <c r="C133" s="240" t="s">
        <v>36</v>
      </c>
      <c r="D133" s="240" t="s">
        <v>25</v>
      </c>
      <c r="E133" s="240"/>
      <c r="F133" s="240"/>
      <c r="G133" s="240"/>
      <c r="H133" s="240"/>
      <c r="I133" s="240"/>
      <c r="J133" s="240"/>
      <c r="L133" s="241" t="s">
        <v>24</v>
      </c>
      <c r="M133" s="192" t="str">
        <f t="shared" ref="M133:M156" si="63">IF(_xlfn.CONCAT(N133:O133)&lt;&gt;"", SUM(N133:O133), "")</f>
        <v/>
      </c>
      <c r="N133" s="242"/>
      <c r="O133" s="242"/>
      <c r="Y133" s="229"/>
      <c r="Z133" s="230">
        <v>1</v>
      </c>
      <c r="AB133" s="231"/>
      <c r="AC133" s="232"/>
      <c r="AD133" s="230">
        <f t="shared" si="62"/>
        <v>-1</v>
      </c>
      <c r="AE133" s="228">
        <f t="shared" si="62"/>
        <v>-1</v>
      </c>
      <c r="AF133" s="228">
        <f t="shared" si="62"/>
        <v>-1</v>
      </c>
      <c r="AG133" s="230"/>
      <c r="AJ133" s="230"/>
      <c r="AM133" s="229">
        <f t="shared" si="39"/>
        <v>2</v>
      </c>
      <c r="AN133" s="228" t="str">
        <f>IF($AM134&gt;$AM133, IFERROR(MATCH($AM133, $AM134:$AM$156, 0)-1, ROW($AN$156)-ROW()), "")</f>
        <v/>
      </c>
      <c r="AO133" s="230" t="str">
        <f t="shared" ca="1" si="40"/>
        <v/>
      </c>
      <c r="AP133" s="228" t="str">
        <f t="shared" ca="1" si="40"/>
        <v/>
      </c>
      <c r="AQ133" s="233" t="str">
        <f t="shared" ca="1" si="41"/>
        <v/>
      </c>
      <c r="AR133" s="228" t="str">
        <f t="shared" ca="1" si="41"/>
        <v/>
      </c>
      <c r="AS133" s="80" t="str">
        <f t="shared" ref="AS133:AS156" si="64">IF(AE133&lt;&gt;-1, IF(ISTEXT(N133), IFERROR(IF(SEARCH(".", N133)&lt;&gt;0, "| Veld '"&amp;AS$4&amp;ROW()&amp;"': "&amp;Fout_punt), "| Veld '"&amp;AS$4&amp;ROW()&amp;"': "&amp;Fout_geen_getal), IF(N133&lt;&gt;AQ133, "| Veld '"&amp;AS$4&amp;ROW()&amp;"': "&amp;Fout_som&amp;TEXT(AQ133,"#.##0,00 €")&amp;"  ", IF($AA133&lt;&gt;0, IF(N133&gt;0, "| Veld '"&amp;AS$4&amp;ROW()&amp;"': "&amp;Fout_positief, ""), IF($Z133&lt;&gt;1, IF(N133&lt;0, "| Veld '"&amp;AS$4&amp;ROW()&amp;"': "&amp;Fout_negatief, ""), "")))), "")</f>
        <v/>
      </c>
      <c r="AT133" s="30" t="str">
        <f t="shared" ref="AT133:AT156" si="65">IF(AF133&lt;&gt;-1, IF(ISTEXT(O133), IFERROR(IF(SEARCH(".", O133)&lt;&gt;0, "| Veld '"&amp;AT$4&amp;ROW()&amp;"': "&amp;Fout_punt), "| Veld '"&amp;AT$4&amp;ROW()&amp;"': "&amp;Fout_geen_getal), IF(O133&lt;&gt;AR133, "| Veld '"&amp;AT$4&amp;ROW()&amp;"': "&amp;Fout_som&amp;TEXT(AR133,"#.##0,00 €")&amp;"  ", IF($AA133&lt;&gt;0, IF(O133&gt;0, "| Veld '"&amp;AT$4&amp;ROW()&amp;"': "&amp;Fout_positief, ""), IF($Z133&lt;&gt;1, IF(O133&lt;0, "| Veld '"&amp;AT$4&amp;ROW()&amp;"': "&amp;Fout_negatief, ""), "")))), "")</f>
        <v/>
      </c>
      <c r="AU133" s="82" t="str">
        <f t="shared" si="42"/>
        <v/>
      </c>
      <c r="AV133" s="30" t="str">
        <f t="shared" si="42"/>
        <v/>
      </c>
      <c r="AW133" s="233" t="str">
        <f t="shared" ca="1" si="43"/>
        <v/>
      </c>
      <c r="AX133" s="228" t="str">
        <f t="shared" ca="1" si="43"/>
        <v/>
      </c>
      <c r="AY133" s="234" t="str">
        <f t="shared" si="44"/>
        <v/>
      </c>
      <c r="AZ133" s="228" t="str">
        <f t="shared" si="44"/>
        <v/>
      </c>
      <c r="BA133" s="235"/>
      <c r="BB133" s="236" t="str">
        <f t="shared" ca="1" si="45"/>
        <v/>
      </c>
      <c r="BC133" s="237" t="str">
        <f t="shared" ref="BC133:BC156" ca="1" si="66">IF($AN133&lt;&gt;"", IF(SUMIF(OFFSET($AM133, 1, 0, $AN133), "&gt;"&amp;$AM133, OFFSET(AU133, 1, 0, $AN133))&lt;&gt;0, IFERROR( "| Veld '"&amp;BC$4&amp;ROW()&amp;"': "&amp;Waarschuwing_1&amp;_xlfn.TEXTJOIN(" &amp; ", TRUE, OFFSET(AU133,1,0,$AN133))&amp;" in kolom '"&amp;BC$4&amp;"'"&amp;Waarschuwing_2, "| Veld '"&amp;BC$4&amp;ROW()&amp;"': "&amp;Waarschuwing_legacy), ""), "")</f>
        <v/>
      </c>
      <c r="BD133" s="238" t="str">
        <f t="shared" ref="BD133:BD156" ca="1" si="67">IF($AN133&lt;&gt;"", IF(SUMIF(OFFSET($AM133, 1, 0, $AN133), "&gt;"&amp;$AM133, OFFSET(AV133, 1, 0, $AN133))&lt;&gt;0, IFERROR( "| Veld '"&amp;BD$4&amp;ROW()&amp;"': "&amp;Waarschuwing_1&amp;_xlfn.TEXTJOIN(" &amp; ", TRUE, OFFSET(AV133,1,0,$AN133))&amp;" in kolom '"&amp;BD$4&amp;"'"&amp;Waarschuwing_2, "| Veld '"&amp;BD$4&amp;ROW()&amp;"': "&amp;Waarschuwing_legacy), ""), "")</f>
        <v/>
      </c>
      <c r="BE133" s="239" t="str">
        <f t="shared" ca="1" si="46"/>
        <v/>
      </c>
      <c r="BG133" s="28" t="str">
        <f t="shared" ca="1" si="47"/>
        <v/>
      </c>
    </row>
    <row r="134" spans="1:59" s="228" customFormat="1" ht="14.25" customHeight="1" x14ac:dyDescent="0.25">
      <c r="A134" s="75" t="str">
        <f t="shared" ref="A134:A156" ca="1" si="68">IF(BB134&lt;&gt;"", "✘", "")</f>
        <v/>
      </c>
      <c r="B134" s="240"/>
      <c r="C134" s="240" t="s">
        <v>58</v>
      </c>
      <c r="D134" s="240"/>
      <c r="E134" s="240"/>
      <c r="F134" s="240"/>
      <c r="G134" s="240"/>
      <c r="H134" s="240"/>
      <c r="I134" s="240"/>
      <c r="J134" s="240"/>
      <c r="L134" s="241">
        <v>9901</v>
      </c>
      <c r="M134" s="192">
        <f t="shared" si="63"/>
        <v>0</v>
      </c>
      <c r="N134" s="242">
        <f>N5-N83</f>
        <v>0</v>
      </c>
      <c r="O134" s="242">
        <f>O5-O83</f>
        <v>0</v>
      </c>
      <c r="Y134" s="229"/>
      <c r="Z134" s="230">
        <v>1</v>
      </c>
      <c r="AB134" s="231">
        <f>N5-N83</f>
        <v>0</v>
      </c>
      <c r="AC134" s="232">
        <f>O5-O83</f>
        <v>0</v>
      </c>
      <c r="AD134" s="230">
        <f t="shared" si="62"/>
        <v>-1</v>
      </c>
      <c r="AE134" s="228">
        <f t="shared" si="62"/>
        <v>-1</v>
      </c>
      <c r="AF134" s="228">
        <f t="shared" si="62"/>
        <v>-1</v>
      </c>
      <c r="AG134" s="230"/>
      <c r="AJ134" s="230"/>
      <c r="AM134" s="229">
        <f t="shared" ref="AM134:AM156" si="69">IF(C134&lt;&gt;"",1,IF(D134&lt;&gt;"",2,IF(E134&lt;&gt;"",3,IF(F134&lt;&gt;"",4,IF(G134&lt;&gt;"",5,IF(H134&lt;&gt;"",6,IF(I134&lt;&gt;"",7,IF(J134&lt;&gt;"",8))))))))</f>
        <v>1</v>
      </c>
      <c r="AN134" s="228" t="str">
        <f>IF($AM135&gt;$AM134, IFERROR(MATCH($AM134, $AM135:$AM$156, 0)-1, ROW($AN$156)-ROW()), "")</f>
        <v/>
      </c>
      <c r="AO134" s="230" t="str">
        <f t="shared" ref="AO134:AP156" ca="1" si="70">IF(AE134&lt;&gt;-1, IF(AB134&lt;&gt;"", AB134, IF($AN134&lt;&gt;"", SUMIF(OFFSET($AM134, 1, 0, $AN134), $AM134+1, OFFSET(N134, 1, 0, $AN134)), N134)), "")</f>
        <v/>
      </c>
      <c r="AP134" s="228" t="str">
        <f t="shared" ca="1" si="70"/>
        <v/>
      </c>
      <c r="AQ134" s="233" t="str">
        <f t="shared" ref="AQ134:AR156" ca="1" si="71">IF(AO134&lt;&gt;0, AO134, N134)</f>
        <v/>
      </c>
      <c r="AR134" s="228" t="str">
        <f t="shared" ca="1" si="71"/>
        <v/>
      </c>
      <c r="AS134" s="80" t="str">
        <f t="shared" si="64"/>
        <v/>
      </c>
      <c r="AT134" s="30" t="str">
        <f t="shared" si="65"/>
        <v/>
      </c>
      <c r="AU134" s="82" t="str">
        <f t="shared" ref="AU134:AV156" si="72">IF(AS134&lt;&gt;"", ROW(), "")</f>
        <v/>
      </c>
      <c r="AV134" s="30" t="str">
        <f t="shared" si="72"/>
        <v/>
      </c>
      <c r="AW134" s="233" t="str">
        <f t="shared" ref="AW134:AX156" ca="1" si="73">IF(AO134&lt;&gt;AQ134, "| Veld '"&amp;AW$4&amp;ROW()&amp;"': "&amp;Info_lege_velden, "")</f>
        <v/>
      </c>
      <c r="AX134" s="228" t="str">
        <f t="shared" ca="1" si="73"/>
        <v/>
      </c>
      <c r="AY134" s="234" t="str">
        <f t="shared" ref="AY134:AZ156" si="74">IF(AE134&lt;0, IF(N134&lt;&gt;0, "| Veld '"&amp;AY$4&amp;ROW()&amp;"'"&amp;Fout_redundant, ""), "")</f>
        <v/>
      </c>
      <c r="AZ134" s="228" t="str">
        <f t="shared" si="74"/>
        <v/>
      </c>
      <c r="BA134" s="235"/>
      <c r="BB134" s="236" t="str">
        <f t="shared" ref="BB134:BB156" ca="1" si="75">_xlfn.CONCAT(AS134:AT134,AW134:AX134,AY134:AZ134,AG134:AI134)</f>
        <v/>
      </c>
      <c r="BC134" s="237" t="str">
        <f t="shared" ca="1" si="66"/>
        <v/>
      </c>
      <c r="BD134" s="238" t="str">
        <f t="shared" ca="1" si="67"/>
        <v/>
      </c>
      <c r="BE134" s="239" t="str">
        <f t="shared" ref="BE134:BE156" ca="1" si="76">_xlfn.CONCAT(BC134:BD134, AJ134:AL134)</f>
        <v/>
      </c>
      <c r="BG134" s="28" t="str">
        <f t="shared" ref="BG134:BG156" ca="1" si="77">IF($BB134&lt;&gt;"", $BB134, $BE134)</f>
        <v/>
      </c>
    </row>
    <row r="135" spans="1:59" s="228" customFormat="1" ht="14.25" customHeight="1" x14ac:dyDescent="0.25">
      <c r="A135" s="75" t="str">
        <f t="shared" ca="1" si="68"/>
        <v/>
      </c>
      <c r="B135" s="240"/>
      <c r="C135" s="240" t="s">
        <v>59</v>
      </c>
      <c r="D135" s="240"/>
      <c r="E135" s="240"/>
      <c r="F135" s="240"/>
      <c r="G135" s="240"/>
      <c r="H135" s="240"/>
      <c r="I135" s="240"/>
      <c r="J135" s="240"/>
      <c r="L135" s="241" t="s">
        <v>74</v>
      </c>
      <c r="M135" s="192">
        <f t="shared" si="63"/>
        <v>0</v>
      </c>
      <c r="N135" s="242">
        <f>SUM(N136,N140)</f>
        <v>0</v>
      </c>
      <c r="O135" s="242">
        <f t="shared" ref="O135" si="78">SUM(O136,O140)</f>
        <v>0</v>
      </c>
      <c r="Y135" s="229"/>
      <c r="Z135" s="230"/>
      <c r="AB135" s="231"/>
      <c r="AC135" s="232"/>
      <c r="AD135" s="230">
        <f t="shared" si="62"/>
        <v>-1</v>
      </c>
      <c r="AE135" s="228">
        <f t="shared" si="62"/>
        <v>-1</v>
      </c>
      <c r="AF135" s="228">
        <f t="shared" si="62"/>
        <v>-1</v>
      </c>
      <c r="AG135" s="230"/>
      <c r="AJ135" s="230"/>
      <c r="AM135" s="229">
        <f t="shared" si="69"/>
        <v>1</v>
      </c>
      <c r="AN135" s="228">
        <f>IF($AM136&gt;$AM135, IFERROR(MATCH($AM135, $AM136:$AM$156, 0)-1, ROW($AN$156)-ROW()), "")</f>
        <v>5</v>
      </c>
      <c r="AO135" s="230" t="str">
        <f t="shared" ca="1" si="70"/>
        <v/>
      </c>
      <c r="AP135" s="228" t="str">
        <f t="shared" ca="1" si="70"/>
        <v/>
      </c>
      <c r="AQ135" s="233" t="str">
        <f t="shared" ca="1" si="71"/>
        <v/>
      </c>
      <c r="AR135" s="228" t="str">
        <f t="shared" ca="1" si="71"/>
        <v/>
      </c>
      <c r="AS135" s="80" t="str">
        <f t="shared" si="64"/>
        <v/>
      </c>
      <c r="AT135" s="30" t="str">
        <f t="shared" si="65"/>
        <v/>
      </c>
      <c r="AU135" s="82" t="str">
        <f t="shared" si="72"/>
        <v/>
      </c>
      <c r="AV135" s="30" t="str">
        <f t="shared" si="72"/>
        <v/>
      </c>
      <c r="AW135" s="233" t="str">
        <f t="shared" ca="1" si="73"/>
        <v/>
      </c>
      <c r="AX135" s="228" t="str">
        <f t="shared" ca="1" si="73"/>
        <v/>
      </c>
      <c r="AY135" s="234" t="str">
        <f t="shared" si="74"/>
        <v/>
      </c>
      <c r="AZ135" s="228" t="str">
        <f t="shared" si="74"/>
        <v/>
      </c>
      <c r="BA135" s="235"/>
      <c r="BB135" s="236" t="str">
        <f t="shared" ca="1" si="75"/>
        <v/>
      </c>
      <c r="BC135" s="237" t="str">
        <f t="shared" ca="1" si="66"/>
        <v/>
      </c>
      <c r="BD135" s="238" t="str">
        <f t="shared" ca="1" si="67"/>
        <v/>
      </c>
      <c r="BE135" s="239" t="str">
        <f t="shared" ca="1" si="76"/>
        <v/>
      </c>
      <c r="BG135" s="28" t="str">
        <f t="shared" ca="1" si="77"/>
        <v/>
      </c>
    </row>
    <row r="136" spans="1:59" s="228" customFormat="1" ht="14.25" customHeight="1" x14ac:dyDescent="0.25">
      <c r="A136" s="75" t="str">
        <f t="shared" ca="1" si="68"/>
        <v/>
      </c>
      <c r="B136" s="240"/>
      <c r="C136" s="240" t="s">
        <v>36</v>
      </c>
      <c r="D136" s="240" t="s">
        <v>60</v>
      </c>
      <c r="E136" s="240"/>
      <c r="F136" s="240"/>
      <c r="G136" s="240"/>
      <c r="H136" s="240"/>
      <c r="I136" s="240"/>
      <c r="J136" s="240"/>
      <c r="L136" s="241">
        <v>75</v>
      </c>
      <c r="M136" s="192">
        <f t="shared" si="63"/>
        <v>0</v>
      </c>
      <c r="N136" s="242">
        <f>SUM(N137:N139)</f>
        <v>0</v>
      </c>
      <c r="O136" s="242">
        <f t="shared" ref="O136" si="79">SUM(O137:O139)</f>
        <v>0</v>
      </c>
      <c r="Y136" s="229"/>
      <c r="Z136" s="230"/>
      <c r="AB136" s="231"/>
      <c r="AC136" s="232"/>
      <c r="AD136" s="230">
        <f t="shared" si="62"/>
        <v>-1</v>
      </c>
      <c r="AE136" s="228">
        <f t="shared" si="62"/>
        <v>-1</v>
      </c>
      <c r="AF136" s="228">
        <f t="shared" si="62"/>
        <v>-1</v>
      </c>
      <c r="AG136" s="230"/>
      <c r="AJ136" s="230"/>
      <c r="AM136" s="229">
        <f t="shared" si="69"/>
        <v>2</v>
      </c>
      <c r="AN136" s="228">
        <f>IF($AM137&gt;$AM136, IFERROR(MATCH($AM136, $AM137:$AM$156, 0)-1, ROW($AN$156)-ROW()), "")</f>
        <v>3</v>
      </c>
      <c r="AO136" s="230" t="str">
        <f t="shared" ca="1" si="70"/>
        <v/>
      </c>
      <c r="AP136" s="228" t="str">
        <f t="shared" ca="1" si="70"/>
        <v/>
      </c>
      <c r="AQ136" s="233" t="str">
        <f t="shared" ca="1" si="71"/>
        <v/>
      </c>
      <c r="AR136" s="228" t="str">
        <f t="shared" ca="1" si="71"/>
        <v/>
      </c>
      <c r="AS136" s="80" t="str">
        <f t="shared" si="64"/>
        <v/>
      </c>
      <c r="AT136" s="30" t="str">
        <f t="shared" si="65"/>
        <v/>
      </c>
      <c r="AU136" s="82" t="str">
        <f t="shared" si="72"/>
        <v/>
      </c>
      <c r="AV136" s="30" t="str">
        <f t="shared" si="72"/>
        <v/>
      </c>
      <c r="AW136" s="233" t="str">
        <f t="shared" ca="1" si="73"/>
        <v/>
      </c>
      <c r="AX136" s="228" t="str">
        <f t="shared" ca="1" si="73"/>
        <v/>
      </c>
      <c r="AY136" s="234" t="str">
        <f t="shared" si="74"/>
        <v/>
      </c>
      <c r="AZ136" s="228" t="str">
        <f t="shared" si="74"/>
        <v/>
      </c>
      <c r="BA136" s="235"/>
      <c r="BB136" s="236" t="str">
        <f t="shared" ca="1" si="75"/>
        <v/>
      </c>
      <c r="BC136" s="237" t="str">
        <f t="shared" ca="1" si="66"/>
        <v/>
      </c>
      <c r="BD136" s="238" t="str">
        <f t="shared" ca="1" si="67"/>
        <v/>
      </c>
      <c r="BE136" s="239" t="str">
        <f t="shared" ca="1" si="76"/>
        <v/>
      </c>
      <c r="BG136" s="28" t="str">
        <f t="shared" ca="1" si="77"/>
        <v/>
      </c>
    </row>
    <row r="137" spans="1:59" s="228" customFormat="1" ht="14.25" customHeight="1" x14ac:dyDescent="0.25">
      <c r="A137" s="75" t="str">
        <f t="shared" ca="1" si="68"/>
        <v/>
      </c>
      <c r="B137" s="240"/>
      <c r="C137" s="240" t="s">
        <v>36</v>
      </c>
      <c r="D137" s="240" t="s">
        <v>36</v>
      </c>
      <c r="E137" s="240" t="s">
        <v>61</v>
      </c>
      <c r="F137" s="240"/>
      <c r="G137" s="240"/>
      <c r="H137" s="240"/>
      <c r="I137" s="240"/>
      <c r="J137" s="240"/>
      <c r="L137" s="241">
        <v>750</v>
      </c>
      <c r="M137" s="192" t="str">
        <f t="shared" si="63"/>
        <v/>
      </c>
      <c r="N137" s="242"/>
      <c r="O137" s="242"/>
      <c r="Y137" s="229"/>
      <c r="Z137" s="230"/>
      <c r="AB137" s="231"/>
      <c r="AC137" s="232"/>
      <c r="AD137" s="230">
        <f t="shared" si="62"/>
        <v>-1</v>
      </c>
      <c r="AE137" s="228">
        <f t="shared" si="62"/>
        <v>-1</v>
      </c>
      <c r="AF137" s="228">
        <f t="shared" si="62"/>
        <v>-1</v>
      </c>
      <c r="AG137" s="230"/>
      <c r="AJ137" s="230"/>
      <c r="AM137" s="229">
        <f t="shared" si="69"/>
        <v>3</v>
      </c>
      <c r="AN137" s="228" t="str">
        <f>IF($AM138&gt;$AM137, IFERROR(MATCH($AM137, $AM138:$AM$156, 0)-1, ROW($AN$156)-ROW()), "")</f>
        <v/>
      </c>
      <c r="AO137" s="230" t="str">
        <f t="shared" ca="1" si="70"/>
        <v/>
      </c>
      <c r="AP137" s="228" t="str">
        <f t="shared" ca="1" si="70"/>
        <v/>
      </c>
      <c r="AQ137" s="233" t="str">
        <f t="shared" ca="1" si="71"/>
        <v/>
      </c>
      <c r="AR137" s="228" t="str">
        <f t="shared" ca="1" si="71"/>
        <v/>
      </c>
      <c r="AS137" s="80" t="str">
        <f t="shared" si="64"/>
        <v/>
      </c>
      <c r="AT137" s="30" t="str">
        <f t="shared" si="65"/>
        <v/>
      </c>
      <c r="AU137" s="82" t="str">
        <f t="shared" si="72"/>
        <v/>
      </c>
      <c r="AV137" s="30" t="str">
        <f t="shared" si="72"/>
        <v/>
      </c>
      <c r="AW137" s="233" t="str">
        <f t="shared" ca="1" si="73"/>
        <v/>
      </c>
      <c r="AX137" s="228" t="str">
        <f t="shared" ca="1" si="73"/>
        <v/>
      </c>
      <c r="AY137" s="234" t="str">
        <f t="shared" si="74"/>
        <v/>
      </c>
      <c r="AZ137" s="228" t="str">
        <f t="shared" si="74"/>
        <v/>
      </c>
      <c r="BA137" s="235"/>
      <c r="BB137" s="236" t="str">
        <f t="shared" ca="1" si="75"/>
        <v/>
      </c>
      <c r="BC137" s="237" t="str">
        <f t="shared" ca="1" si="66"/>
        <v/>
      </c>
      <c r="BD137" s="238" t="str">
        <f t="shared" ca="1" si="67"/>
        <v/>
      </c>
      <c r="BE137" s="239" t="str">
        <f t="shared" ca="1" si="76"/>
        <v/>
      </c>
      <c r="BG137" s="28" t="str">
        <f t="shared" ca="1" si="77"/>
        <v/>
      </c>
    </row>
    <row r="138" spans="1:59" s="228" customFormat="1" ht="14.25" customHeight="1" x14ac:dyDescent="0.25">
      <c r="A138" s="75" t="str">
        <f t="shared" ca="1" si="68"/>
        <v/>
      </c>
      <c r="B138" s="240"/>
      <c r="C138" s="240" t="s">
        <v>36</v>
      </c>
      <c r="D138" s="240" t="s">
        <v>36</v>
      </c>
      <c r="E138" s="240" t="s">
        <v>62</v>
      </c>
      <c r="F138" s="240"/>
      <c r="G138" s="240"/>
      <c r="H138" s="240"/>
      <c r="I138" s="240"/>
      <c r="J138" s="240"/>
      <c r="L138" s="241">
        <v>751</v>
      </c>
      <c r="M138" s="192" t="str">
        <f t="shared" si="63"/>
        <v/>
      </c>
      <c r="N138" s="242"/>
      <c r="O138" s="242"/>
      <c r="Y138" s="229"/>
      <c r="Z138" s="230"/>
      <c r="AB138" s="231"/>
      <c r="AC138" s="232"/>
      <c r="AD138" s="230">
        <f t="shared" si="62"/>
        <v>-1</v>
      </c>
      <c r="AE138" s="228">
        <f t="shared" si="62"/>
        <v>-1</v>
      </c>
      <c r="AF138" s="228">
        <f t="shared" si="62"/>
        <v>-1</v>
      </c>
      <c r="AG138" s="230"/>
      <c r="AJ138" s="230"/>
      <c r="AM138" s="229">
        <f t="shared" si="69"/>
        <v>3</v>
      </c>
      <c r="AN138" s="228" t="str">
        <f>IF($AM139&gt;$AM138, IFERROR(MATCH($AM138, $AM139:$AM$156, 0)-1, ROW($AN$156)-ROW()), "")</f>
        <v/>
      </c>
      <c r="AO138" s="230" t="str">
        <f t="shared" ca="1" si="70"/>
        <v/>
      </c>
      <c r="AP138" s="228" t="str">
        <f t="shared" ca="1" si="70"/>
        <v/>
      </c>
      <c r="AQ138" s="233" t="str">
        <f t="shared" ca="1" si="71"/>
        <v/>
      </c>
      <c r="AR138" s="228" t="str">
        <f t="shared" ca="1" si="71"/>
        <v/>
      </c>
      <c r="AS138" s="80" t="str">
        <f t="shared" si="64"/>
        <v/>
      </c>
      <c r="AT138" s="30" t="str">
        <f t="shared" si="65"/>
        <v/>
      </c>
      <c r="AU138" s="82" t="str">
        <f t="shared" si="72"/>
        <v/>
      </c>
      <c r="AV138" s="30" t="str">
        <f t="shared" si="72"/>
        <v/>
      </c>
      <c r="AW138" s="233" t="str">
        <f t="shared" ca="1" si="73"/>
        <v/>
      </c>
      <c r="AX138" s="228" t="str">
        <f t="shared" ca="1" si="73"/>
        <v/>
      </c>
      <c r="AY138" s="234" t="str">
        <f t="shared" si="74"/>
        <v/>
      </c>
      <c r="AZ138" s="228" t="str">
        <f t="shared" si="74"/>
        <v/>
      </c>
      <c r="BA138" s="235"/>
      <c r="BB138" s="236" t="str">
        <f t="shared" ca="1" si="75"/>
        <v/>
      </c>
      <c r="BC138" s="237" t="str">
        <f t="shared" ca="1" si="66"/>
        <v/>
      </c>
      <c r="BD138" s="238" t="str">
        <f t="shared" ca="1" si="67"/>
        <v/>
      </c>
      <c r="BE138" s="239" t="str">
        <f t="shared" ca="1" si="76"/>
        <v/>
      </c>
      <c r="BG138" s="28" t="str">
        <f t="shared" ca="1" si="77"/>
        <v/>
      </c>
    </row>
    <row r="139" spans="1:59" s="228" customFormat="1" ht="14.25" customHeight="1" x14ac:dyDescent="0.25">
      <c r="A139" s="75" t="str">
        <f t="shared" ca="1" si="68"/>
        <v/>
      </c>
      <c r="B139" s="240"/>
      <c r="C139" s="240" t="s">
        <v>36</v>
      </c>
      <c r="D139" s="240" t="s">
        <v>36</v>
      </c>
      <c r="E139" s="240" t="s">
        <v>63</v>
      </c>
      <c r="F139" s="240"/>
      <c r="G139" s="240"/>
      <c r="H139" s="240"/>
      <c r="I139" s="240"/>
      <c r="J139" s="240"/>
      <c r="L139" s="241" t="s">
        <v>75</v>
      </c>
      <c r="M139" s="192" t="str">
        <f t="shared" si="63"/>
        <v/>
      </c>
      <c r="N139" s="242"/>
      <c r="O139" s="242"/>
      <c r="Y139" s="229"/>
      <c r="Z139" s="230"/>
      <c r="AB139" s="231"/>
      <c r="AC139" s="232"/>
      <c r="AD139" s="230">
        <f t="shared" si="62"/>
        <v>-1</v>
      </c>
      <c r="AE139" s="228">
        <f t="shared" si="62"/>
        <v>-1</v>
      </c>
      <c r="AF139" s="228">
        <f t="shared" si="62"/>
        <v>-1</v>
      </c>
      <c r="AG139" s="230"/>
      <c r="AJ139" s="230"/>
      <c r="AM139" s="229">
        <f t="shared" si="69"/>
        <v>3</v>
      </c>
      <c r="AN139" s="228" t="str">
        <f>IF($AM140&gt;$AM139, IFERROR(MATCH($AM139, $AM140:$AM$156, 0)-1, ROW($AN$156)-ROW()), "")</f>
        <v/>
      </c>
      <c r="AO139" s="230" t="str">
        <f t="shared" ca="1" si="70"/>
        <v/>
      </c>
      <c r="AP139" s="228" t="str">
        <f t="shared" ca="1" si="70"/>
        <v/>
      </c>
      <c r="AQ139" s="233" t="str">
        <f t="shared" ca="1" si="71"/>
        <v/>
      </c>
      <c r="AR139" s="228" t="str">
        <f t="shared" ca="1" si="71"/>
        <v/>
      </c>
      <c r="AS139" s="80" t="str">
        <f t="shared" si="64"/>
        <v/>
      </c>
      <c r="AT139" s="30" t="str">
        <f t="shared" si="65"/>
        <v/>
      </c>
      <c r="AU139" s="82" t="str">
        <f t="shared" si="72"/>
        <v/>
      </c>
      <c r="AV139" s="30" t="str">
        <f t="shared" si="72"/>
        <v/>
      </c>
      <c r="AW139" s="233" t="str">
        <f t="shared" ca="1" si="73"/>
        <v/>
      </c>
      <c r="AX139" s="228" t="str">
        <f t="shared" ca="1" si="73"/>
        <v/>
      </c>
      <c r="AY139" s="234" t="str">
        <f t="shared" si="74"/>
        <v/>
      </c>
      <c r="AZ139" s="228" t="str">
        <f t="shared" si="74"/>
        <v/>
      </c>
      <c r="BA139" s="235"/>
      <c r="BB139" s="236" t="str">
        <f t="shared" ca="1" si="75"/>
        <v/>
      </c>
      <c r="BC139" s="237" t="str">
        <f t="shared" ca="1" si="66"/>
        <v/>
      </c>
      <c r="BD139" s="238" t="str">
        <f t="shared" ca="1" si="67"/>
        <v/>
      </c>
      <c r="BE139" s="239" t="str">
        <f t="shared" ca="1" si="76"/>
        <v/>
      </c>
      <c r="BG139" s="28" t="str">
        <f t="shared" ca="1" si="77"/>
        <v/>
      </c>
    </row>
    <row r="140" spans="1:59" s="228" customFormat="1" ht="14.25" customHeight="1" x14ac:dyDescent="0.25">
      <c r="A140" s="75" t="str">
        <f t="shared" ca="1" si="68"/>
        <v/>
      </c>
      <c r="B140" s="240"/>
      <c r="C140" s="240" t="s">
        <v>36</v>
      </c>
      <c r="D140" s="240" t="s">
        <v>64</v>
      </c>
      <c r="E140" s="240"/>
      <c r="F140" s="240"/>
      <c r="G140" s="240"/>
      <c r="H140" s="240"/>
      <c r="I140" s="240"/>
      <c r="J140" s="240"/>
      <c r="L140" s="241" t="s">
        <v>76</v>
      </c>
      <c r="M140" s="192" t="str">
        <f t="shared" si="63"/>
        <v/>
      </c>
      <c r="N140" s="242"/>
      <c r="O140" s="242"/>
      <c r="Y140" s="229"/>
      <c r="Z140" s="230"/>
      <c r="AB140" s="231"/>
      <c r="AC140" s="232"/>
      <c r="AD140" s="230">
        <f t="shared" si="62"/>
        <v>-1</v>
      </c>
      <c r="AE140" s="228">
        <f t="shared" si="62"/>
        <v>-1</v>
      </c>
      <c r="AF140" s="228">
        <f t="shared" si="62"/>
        <v>-1</v>
      </c>
      <c r="AG140" s="230"/>
      <c r="AJ140" s="230"/>
      <c r="AM140" s="229">
        <f t="shared" si="69"/>
        <v>2</v>
      </c>
      <c r="AN140" s="228" t="str">
        <f>IF($AM141&gt;$AM140, IFERROR(MATCH($AM140, $AM141:$AM$156, 0)-1, ROW($AN$156)-ROW()), "")</f>
        <v/>
      </c>
      <c r="AO140" s="230" t="str">
        <f t="shared" ca="1" si="70"/>
        <v/>
      </c>
      <c r="AP140" s="228" t="str">
        <f t="shared" ca="1" si="70"/>
        <v/>
      </c>
      <c r="AQ140" s="233" t="str">
        <f t="shared" ca="1" si="71"/>
        <v/>
      </c>
      <c r="AR140" s="228" t="str">
        <f t="shared" ca="1" si="71"/>
        <v/>
      </c>
      <c r="AS140" s="80" t="str">
        <f t="shared" si="64"/>
        <v/>
      </c>
      <c r="AT140" s="30" t="str">
        <f t="shared" si="65"/>
        <v/>
      </c>
      <c r="AU140" s="82" t="str">
        <f t="shared" si="72"/>
        <v/>
      </c>
      <c r="AV140" s="30" t="str">
        <f t="shared" si="72"/>
        <v/>
      </c>
      <c r="AW140" s="233" t="str">
        <f t="shared" ca="1" si="73"/>
        <v/>
      </c>
      <c r="AX140" s="228" t="str">
        <f t="shared" ca="1" si="73"/>
        <v/>
      </c>
      <c r="AY140" s="234" t="str">
        <f t="shared" si="74"/>
        <v/>
      </c>
      <c r="AZ140" s="228" t="str">
        <f t="shared" si="74"/>
        <v/>
      </c>
      <c r="BA140" s="235"/>
      <c r="BB140" s="236" t="str">
        <f t="shared" ca="1" si="75"/>
        <v/>
      </c>
      <c r="BC140" s="237" t="str">
        <f t="shared" ca="1" si="66"/>
        <v/>
      </c>
      <c r="BD140" s="238" t="str">
        <f t="shared" ca="1" si="67"/>
        <v/>
      </c>
      <c r="BE140" s="239" t="str">
        <f t="shared" ca="1" si="76"/>
        <v/>
      </c>
      <c r="BG140" s="28" t="str">
        <f t="shared" ca="1" si="77"/>
        <v/>
      </c>
    </row>
    <row r="141" spans="1:59" s="228" customFormat="1" ht="14.25" customHeight="1" x14ac:dyDescent="0.25">
      <c r="A141" s="75" t="str">
        <f t="shared" ca="1" si="68"/>
        <v/>
      </c>
      <c r="B141" s="240"/>
      <c r="C141" s="240" t="s">
        <v>65</v>
      </c>
      <c r="D141" s="240"/>
      <c r="E141" s="240"/>
      <c r="F141" s="240"/>
      <c r="G141" s="240"/>
      <c r="H141" s="240"/>
      <c r="I141" s="240"/>
      <c r="J141" s="240"/>
      <c r="L141" s="241" t="s">
        <v>77</v>
      </c>
      <c r="M141" s="192">
        <f t="shared" si="63"/>
        <v>0</v>
      </c>
      <c r="N141" s="242">
        <f>SUM(N142,N146)</f>
        <v>0</v>
      </c>
      <c r="O141" s="242">
        <f t="shared" ref="O141" si="80">SUM(O142,O146)</f>
        <v>0</v>
      </c>
      <c r="Y141" s="229"/>
      <c r="Z141" s="230"/>
      <c r="AB141" s="231"/>
      <c r="AC141" s="232"/>
      <c r="AD141" s="230">
        <f t="shared" si="62"/>
        <v>-1</v>
      </c>
      <c r="AE141" s="228">
        <f t="shared" si="62"/>
        <v>-1</v>
      </c>
      <c r="AF141" s="228">
        <f t="shared" si="62"/>
        <v>-1</v>
      </c>
      <c r="AG141" s="230"/>
      <c r="AJ141" s="230"/>
      <c r="AM141" s="229">
        <f t="shared" si="69"/>
        <v>1</v>
      </c>
      <c r="AN141" s="228">
        <f>IF($AM142&gt;$AM141, IFERROR(MATCH($AM141, $AM142:$AM$156, 0)-1, ROW($AN$156)-ROW()), "")</f>
        <v>5</v>
      </c>
      <c r="AO141" s="230" t="str">
        <f t="shared" ca="1" si="70"/>
        <v/>
      </c>
      <c r="AP141" s="228" t="str">
        <f t="shared" ca="1" si="70"/>
        <v/>
      </c>
      <c r="AQ141" s="233" t="str">
        <f t="shared" ca="1" si="71"/>
        <v/>
      </c>
      <c r="AR141" s="228" t="str">
        <f t="shared" ca="1" si="71"/>
        <v/>
      </c>
      <c r="AS141" s="80" t="str">
        <f t="shared" si="64"/>
        <v/>
      </c>
      <c r="AT141" s="30" t="str">
        <f t="shared" si="65"/>
        <v/>
      </c>
      <c r="AU141" s="82" t="str">
        <f t="shared" si="72"/>
        <v/>
      </c>
      <c r="AV141" s="30" t="str">
        <f t="shared" si="72"/>
        <v/>
      </c>
      <c r="AW141" s="233" t="str">
        <f t="shared" ca="1" si="73"/>
        <v/>
      </c>
      <c r="AX141" s="228" t="str">
        <f t="shared" ca="1" si="73"/>
        <v/>
      </c>
      <c r="AY141" s="234" t="str">
        <f t="shared" si="74"/>
        <v/>
      </c>
      <c r="AZ141" s="228" t="str">
        <f t="shared" si="74"/>
        <v/>
      </c>
      <c r="BA141" s="235"/>
      <c r="BB141" s="236" t="str">
        <f t="shared" ca="1" si="75"/>
        <v/>
      </c>
      <c r="BC141" s="237" t="str">
        <f t="shared" ca="1" si="66"/>
        <v/>
      </c>
      <c r="BD141" s="238" t="str">
        <f t="shared" ca="1" si="67"/>
        <v/>
      </c>
      <c r="BE141" s="239" t="str">
        <f t="shared" ca="1" si="76"/>
        <v/>
      </c>
      <c r="BG141" s="28" t="str">
        <f t="shared" ca="1" si="77"/>
        <v/>
      </c>
    </row>
    <row r="142" spans="1:59" s="228" customFormat="1" ht="14.25" customHeight="1" x14ac:dyDescent="0.25">
      <c r="A142" s="75" t="str">
        <f t="shared" ca="1" si="68"/>
        <v/>
      </c>
      <c r="B142" s="240"/>
      <c r="C142" s="240"/>
      <c r="D142" s="240" t="s">
        <v>66</v>
      </c>
      <c r="E142" s="240"/>
      <c r="F142" s="240"/>
      <c r="G142" s="240"/>
      <c r="H142" s="240"/>
      <c r="I142" s="240"/>
      <c r="J142" s="240"/>
      <c r="L142" s="241">
        <v>65</v>
      </c>
      <c r="M142" s="192">
        <f t="shared" si="63"/>
        <v>0</v>
      </c>
      <c r="N142" s="242">
        <f>SUM(N143:N145)</f>
        <v>0</v>
      </c>
      <c r="O142" s="242">
        <f t="shared" ref="O142" si="81">SUM(O143:O145)</f>
        <v>0</v>
      </c>
      <c r="Y142" s="229"/>
      <c r="Z142" s="230"/>
      <c r="AB142" s="231"/>
      <c r="AC142" s="232"/>
      <c r="AD142" s="230">
        <f t="shared" si="62"/>
        <v>-1</v>
      </c>
      <c r="AE142" s="228">
        <f t="shared" si="62"/>
        <v>-1</v>
      </c>
      <c r="AF142" s="228">
        <f t="shared" si="62"/>
        <v>-1</v>
      </c>
      <c r="AG142" s="230"/>
      <c r="AJ142" s="230"/>
      <c r="AM142" s="229">
        <f t="shared" si="69"/>
        <v>2</v>
      </c>
      <c r="AN142" s="228">
        <f>IF($AM143&gt;$AM142, IFERROR(MATCH($AM142, $AM143:$AM$156, 0)-1, ROW($AN$156)-ROW()), "")</f>
        <v>3</v>
      </c>
      <c r="AO142" s="230" t="str">
        <f t="shared" ca="1" si="70"/>
        <v/>
      </c>
      <c r="AP142" s="228" t="str">
        <f t="shared" ca="1" si="70"/>
        <v/>
      </c>
      <c r="AQ142" s="233" t="str">
        <f t="shared" ca="1" si="71"/>
        <v/>
      </c>
      <c r="AR142" s="228" t="str">
        <f t="shared" ca="1" si="71"/>
        <v/>
      </c>
      <c r="AS142" s="80" t="str">
        <f t="shared" si="64"/>
        <v/>
      </c>
      <c r="AT142" s="30" t="str">
        <f t="shared" si="65"/>
        <v/>
      </c>
      <c r="AU142" s="82" t="str">
        <f t="shared" si="72"/>
        <v/>
      </c>
      <c r="AV142" s="30" t="str">
        <f t="shared" si="72"/>
        <v/>
      </c>
      <c r="AW142" s="233" t="str">
        <f t="shared" ca="1" si="73"/>
        <v/>
      </c>
      <c r="AX142" s="228" t="str">
        <f t="shared" ca="1" si="73"/>
        <v/>
      </c>
      <c r="AY142" s="234" t="str">
        <f t="shared" si="74"/>
        <v/>
      </c>
      <c r="AZ142" s="228" t="str">
        <f t="shared" si="74"/>
        <v/>
      </c>
      <c r="BA142" s="235"/>
      <c r="BB142" s="236" t="str">
        <f t="shared" ca="1" si="75"/>
        <v/>
      </c>
      <c r="BC142" s="237" t="str">
        <f t="shared" ca="1" si="66"/>
        <v/>
      </c>
      <c r="BD142" s="238" t="str">
        <f t="shared" ca="1" si="67"/>
        <v/>
      </c>
      <c r="BE142" s="239" t="str">
        <f t="shared" ca="1" si="76"/>
        <v/>
      </c>
      <c r="BG142" s="28" t="str">
        <f t="shared" ca="1" si="77"/>
        <v/>
      </c>
    </row>
    <row r="143" spans="1:59" s="228" customFormat="1" ht="14.25" customHeight="1" x14ac:dyDescent="0.25">
      <c r="A143" s="75" t="str">
        <f t="shared" ca="1" si="68"/>
        <v/>
      </c>
      <c r="B143" s="240"/>
      <c r="C143" s="240"/>
      <c r="D143" s="240" t="s">
        <v>36</v>
      </c>
      <c r="E143" s="240" t="s">
        <v>67</v>
      </c>
      <c r="F143" s="240"/>
      <c r="G143" s="240"/>
      <c r="H143" s="240"/>
      <c r="I143" s="240"/>
      <c r="J143" s="240"/>
      <c r="L143" s="241">
        <v>650</v>
      </c>
      <c r="M143" s="192" t="str">
        <f t="shared" si="63"/>
        <v/>
      </c>
      <c r="N143" s="242"/>
      <c r="O143" s="242"/>
      <c r="Y143" s="229"/>
      <c r="Z143" s="230"/>
      <c r="AB143" s="231"/>
      <c r="AC143" s="232"/>
      <c r="AD143" s="230">
        <f t="shared" si="62"/>
        <v>-1</v>
      </c>
      <c r="AE143" s="228">
        <f t="shared" si="62"/>
        <v>-1</v>
      </c>
      <c r="AF143" s="228">
        <f t="shared" si="62"/>
        <v>-1</v>
      </c>
      <c r="AG143" s="230"/>
      <c r="AJ143" s="230"/>
      <c r="AM143" s="229">
        <f t="shared" si="69"/>
        <v>3</v>
      </c>
      <c r="AN143" s="228" t="str">
        <f>IF($AM144&gt;$AM143, IFERROR(MATCH($AM143, $AM144:$AM$156, 0)-1, ROW($AN$156)-ROW()), "")</f>
        <v/>
      </c>
      <c r="AO143" s="230" t="str">
        <f t="shared" ca="1" si="70"/>
        <v/>
      </c>
      <c r="AP143" s="228" t="str">
        <f t="shared" ca="1" si="70"/>
        <v/>
      </c>
      <c r="AQ143" s="233" t="str">
        <f t="shared" ca="1" si="71"/>
        <v/>
      </c>
      <c r="AR143" s="228" t="str">
        <f t="shared" ca="1" si="71"/>
        <v/>
      </c>
      <c r="AS143" s="80" t="str">
        <f t="shared" si="64"/>
        <v/>
      </c>
      <c r="AT143" s="30" t="str">
        <f t="shared" si="65"/>
        <v/>
      </c>
      <c r="AU143" s="82" t="str">
        <f t="shared" si="72"/>
        <v/>
      </c>
      <c r="AV143" s="30" t="str">
        <f t="shared" si="72"/>
        <v/>
      </c>
      <c r="AW143" s="233" t="str">
        <f t="shared" ca="1" si="73"/>
        <v/>
      </c>
      <c r="AX143" s="228" t="str">
        <f t="shared" ca="1" si="73"/>
        <v/>
      </c>
      <c r="AY143" s="234" t="str">
        <f t="shared" si="74"/>
        <v/>
      </c>
      <c r="AZ143" s="228" t="str">
        <f t="shared" si="74"/>
        <v/>
      </c>
      <c r="BA143" s="235"/>
      <c r="BB143" s="236" t="str">
        <f t="shared" ca="1" si="75"/>
        <v/>
      </c>
      <c r="BC143" s="237" t="str">
        <f t="shared" ca="1" si="66"/>
        <v/>
      </c>
      <c r="BD143" s="238" t="str">
        <f t="shared" ca="1" si="67"/>
        <v/>
      </c>
      <c r="BE143" s="239" t="str">
        <f t="shared" ca="1" si="76"/>
        <v/>
      </c>
      <c r="BG143" s="28" t="str">
        <f t="shared" ca="1" si="77"/>
        <v/>
      </c>
    </row>
    <row r="144" spans="1:59" s="228" customFormat="1" ht="28.5" customHeight="1" x14ac:dyDescent="0.25">
      <c r="A144" s="75" t="str">
        <f t="shared" ca="1" si="68"/>
        <v/>
      </c>
      <c r="B144" s="240"/>
      <c r="C144" s="240"/>
      <c r="D144" s="240" t="s">
        <v>36</v>
      </c>
      <c r="E144" s="282" t="s">
        <v>68</v>
      </c>
      <c r="F144" s="282"/>
      <c r="G144" s="282"/>
      <c r="H144" s="282"/>
      <c r="I144" s="282"/>
      <c r="J144" s="282"/>
      <c r="K144" s="282"/>
      <c r="L144" s="241">
        <v>651</v>
      </c>
      <c r="M144" s="192" t="str">
        <f t="shared" si="63"/>
        <v/>
      </c>
      <c r="N144" s="242"/>
      <c r="O144" s="242"/>
      <c r="Y144" s="229"/>
      <c r="Z144" s="230">
        <v>1</v>
      </c>
      <c r="AB144" s="231"/>
      <c r="AC144" s="232"/>
      <c r="AD144" s="230">
        <f t="shared" si="62"/>
        <v>-1</v>
      </c>
      <c r="AE144" s="228">
        <f t="shared" si="62"/>
        <v>-1</v>
      </c>
      <c r="AF144" s="228">
        <f t="shared" si="62"/>
        <v>-1</v>
      </c>
      <c r="AG144" s="230"/>
      <c r="AJ144" s="230"/>
      <c r="AM144" s="229">
        <f t="shared" si="69"/>
        <v>3</v>
      </c>
      <c r="AN144" s="228" t="str">
        <f>IF($AM145&gt;$AM144, IFERROR(MATCH($AM144, $AM145:$AM$156, 0)-1, ROW($AN$156)-ROW()), "")</f>
        <v/>
      </c>
      <c r="AO144" s="230" t="str">
        <f t="shared" ca="1" si="70"/>
        <v/>
      </c>
      <c r="AP144" s="228" t="str">
        <f t="shared" ca="1" si="70"/>
        <v/>
      </c>
      <c r="AQ144" s="233" t="str">
        <f t="shared" ca="1" si="71"/>
        <v/>
      </c>
      <c r="AR144" s="228" t="str">
        <f t="shared" ca="1" si="71"/>
        <v/>
      </c>
      <c r="AS144" s="80" t="str">
        <f t="shared" si="64"/>
        <v/>
      </c>
      <c r="AT144" s="30" t="str">
        <f t="shared" si="65"/>
        <v/>
      </c>
      <c r="AU144" s="82" t="str">
        <f t="shared" si="72"/>
        <v/>
      </c>
      <c r="AV144" s="30" t="str">
        <f t="shared" si="72"/>
        <v/>
      </c>
      <c r="AW144" s="233" t="str">
        <f t="shared" ca="1" si="73"/>
        <v/>
      </c>
      <c r="AX144" s="228" t="str">
        <f t="shared" ca="1" si="73"/>
        <v/>
      </c>
      <c r="AY144" s="234" t="str">
        <f t="shared" si="74"/>
        <v/>
      </c>
      <c r="AZ144" s="228" t="str">
        <f t="shared" si="74"/>
        <v/>
      </c>
      <c r="BA144" s="235"/>
      <c r="BB144" s="236" t="str">
        <f t="shared" ca="1" si="75"/>
        <v/>
      </c>
      <c r="BC144" s="237" t="str">
        <f t="shared" ca="1" si="66"/>
        <v/>
      </c>
      <c r="BD144" s="238" t="str">
        <f t="shared" ca="1" si="67"/>
        <v/>
      </c>
      <c r="BE144" s="239" t="str">
        <f t="shared" ca="1" si="76"/>
        <v/>
      </c>
      <c r="BG144" s="28" t="str">
        <f t="shared" ca="1" si="77"/>
        <v/>
      </c>
    </row>
    <row r="145" spans="1:59" s="228" customFormat="1" ht="14.25" customHeight="1" x14ac:dyDescent="0.25">
      <c r="A145" s="75" t="str">
        <f t="shared" ca="1" si="68"/>
        <v/>
      </c>
      <c r="B145" s="240"/>
      <c r="C145" s="240"/>
      <c r="D145" s="240" t="s">
        <v>36</v>
      </c>
      <c r="E145" s="240" t="s">
        <v>69</v>
      </c>
      <c r="F145" s="240"/>
      <c r="G145" s="240"/>
      <c r="H145" s="240"/>
      <c r="I145" s="240"/>
      <c r="J145" s="240"/>
      <c r="L145" s="241" t="s">
        <v>78</v>
      </c>
      <c r="M145" s="192" t="str">
        <f t="shared" si="63"/>
        <v/>
      </c>
      <c r="N145" s="242"/>
      <c r="O145" s="242"/>
      <c r="Y145" s="229"/>
      <c r="Z145" s="230"/>
      <c r="AB145" s="231"/>
      <c r="AC145" s="232"/>
      <c r="AD145" s="230">
        <f t="shared" si="62"/>
        <v>-1</v>
      </c>
      <c r="AE145" s="228">
        <f t="shared" si="62"/>
        <v>-1</v>
      </c>
      <c r="AF145" s="228">
        <f t="shared" si="62"/>
        <v>-1</v>
      </c>
      <c r="AG145" s="230"/>
      <c r="AJ145" s="230"/>
      <c r="AM145" s="229">
        <f t="shared" si="69"/>
        <v>3</v>
      </c>
      <c r="AN145" s="228" t="str">
        <f>IF($AM146&gt;$AM145, IFERROR(MATCH($AM145, $AM146:$AM$156, 0)-1, ROW($AN$156)-ROW()), "")</f>
        <v/>
      </c>
      <c r="AO145" s="230" t="str">
        <f t="shared" ca="1" si="70"/>
        <v/>
      </c>
      <c r="AP145" s="228" t="str">
        <f t="shared" ca="1" si="70"/>
        <v/>
      </c>
      <c r="AQ145" s="233" t="str">
        <f t="shared" ca="1" si="71"/>
        <v/>
      </c>
      <c r="AR145" s="228" t="str">
        <f t="shared" ca="1" si="71"/>
        <v/>
      </c>
      <c r="AS145" s="80" t="str">
        <f t="shared" si="64"/>
        <v/>
      </c>
      <c r="AT145" s="30" t="str">
        <f t="shared" si="65"/>
        <v/>
      </c>
      <c r="AU145" s="82" t="str">
        <f t="shared" si="72"/>
        <v/>
      </c>
      <c r="AV145" s="30" t="str">
        <f t="shared" si="72"/>
        <v/>
      </c>
      <c r="AW145" s="233" t="str">
        <f t="shared" ca="1" si="73"/>
        <v/>
      </c>
      <c r="AX145" s="228" t="str">
        <f t="shared" ca="1" si="73"/>
        <v/>
      </c>
      <c r="AY145" s="234" t="str">
        <f t="shared" si="74"/>
        <v/>
      </c>
      <c r="AZ145" s="228" t="str">
        <f t="shared" si="74"/>
        <v/>
      </c>
      <c r="BA145" s="235"/>
      <c r="BB145" s="236" t="str">
        <f t="shared" ca="1" si="75"/>
        <v/>
      </c>
      <c r="BC145" s="237" t="str">
        <f t="shared" ca="1" si="66"/>
        <v/>
      </c>
      <c r="BD145" s="238" t="str">
        <f t="shared" ca="1" si="67"/>
        <v/>
      </c>
      <c r="BE145" s="239" t="str">
        <f t="shared" ca="1" si="76"/>
        <v/>
      </c>
      <c r="BG145" s="28" t="str">
        <f t="shared" ca="1" si="77"/>
        <v/>
      </c>
    </row>
    <row r="146" spans="1:59" s="228" customFormat="1" ht="14.25" customHeight="1" x14ac:dyDescent="0.25">
      <c r="A146" s="75" t="str">
        <f t="shared" ca="1" si="68"/>
        <v/>
      </c>
      <c r="B146" s="240"/>
      <c r="C146" s="240"/>
      <c r="D146" s="240" t="s">
        <v>70</v>
      </c>
      <c r="E146" s="240"/>
      <c r="F146" s="240"/>
      <c r="G146" s="240"/>
      <c r="H146" s="240"/>
      <c r="I146" s="240"/>
      <c r="J146" s="240"/>
      <c r="L146" s="241" t="s">
        <v>79</v>
      </c>
      <c r="M146" s="192" t="str">
        <f t="shared" si="63"/>
        <v/>
      </c>
      <c r="N146" s="242"/>
      <c r="O146" s="242"/>
      <c r="Y146" s="229"/>
      <c r="Z146" s="230"/>
      <c r="AB146" s="231"/>
      <c r="AC146" s="232"/>
      <c r="AD146" s="230">
        <f t="shared" si="62"/>
        <v>-1</v>
      </c>
      <c r="AE146" s="228">
        <f t="shared" si="62"/>
        <v>-1</v>
      </c>
      <c r="AF146" s="228">
        <f t="shared" si="62"/>
        <v>-1</v>
      </c>
      <c r="AG146" s="230"/>
      <c r="AJ146" s="230"/>
      <c r="AM146" s="229">
        <f t="shared" si="69"/>
        <v>2</v>
      </c>
      <c r="AN146" s="228" t="str">
        <f>IF($AM147&gt;$AM146, IFERROR(MATCH($AM146, $AM147:$AM$156, 0)-1, ROW($AN$156)-ROW()), "")</f>
        <v/>
      </c>
      <c r="AO146" s="230" t="str">
        <f t="shared" ca="1" si="70"/>
        <v/>
      </c>
      <c r="AP146" s="228" t="str">
        <f t="shared" ca="1" si="70"/>
        <v/>
      </c>
      <c r="AQ146" s="233" t="str">
        <f t="shared" ca="1" si="71"/>
        <v/>
      </c>
      <c r="AR146" s="228" t="str">
        <f t="shared" ca="1" si="71"/>
        <v/>
      </c>
      <c r="AS146" s="80" t="str">
        <f t="shared" si="64"/>
        <v/>
      </c>
      <c r="AT146" s="30" t="str">
        <f t="shared" si="65"/>
        <v/>
      </c>
      <c r="AU146" s="82" t="str">
        <f t="shared" si="72"/>
        <v/>
      </c>
      <c r="AV146" s="30" t="str">
        <f t="shared" si="72"/>
        <v/>
      </c>
      <c r="AW146" s="233" t="str">
        <f t="shared" ca="1" si="73"/>
        <v/>
      </c>
      <c r="AX146" s="228" t="str">
        <f t="shared" ca="1" si="73"/>
        <v/>
      </c>
      <c r="AY146" s="234" t="str">
        <f t="shared" si="74"/>
        <v/>
      </c>
      <c r="AZ146" s="228" t="str">
        <f t="shared" si="74"/>
        <v/>
      </c>
      <c r="BA146" s="235"/>
      <c r="BB146" s="236" t="str">
        <f t="shared" ca="1" si="75"/>
        <v/>
      </c>
      <c r="BC146" s="237" t="str">
        <f t="shared" ca="1" si="66"/>
        <v/>
      </c>
      <c r="BD146" s="238" t="str">
        <f t="shared" ca="1" si="67"/>
        <v/>
      </c>
      <c r="BE146" s="239" t="str">
        <f t="shared" ca="1" si="76"/>
        <v/>
      </c>
      <c r="BG146" s="28" t="str">
        <f t="shared" ca="1" si="77"/>
        <v/>
      </c>
    </row>
    <row r="147" spans="1:59" s="228" customFormat="1" ht="14.25" customHeight="1" x14ac:dyDescent="0.25">
      <c r="A147" s="75" t="str">
        <f t="shared" ca="1" si="68"/>
        <v/>
      </c>
      <c r="B147" s="240"/>
      <c r="C147" s="240" t="str">
        <f>"Winst (Verlies)"&amp;IF(Sjabloon_subsidiesoort="Werking", " van het boekjaar", "")&amp;" vóór belastingen (+)/(-)"</f>
        <v>Winst (Verlies) van het boekjaar vóór belastingen (+)/(-)</v>
      </c>
      <c r="D147" s="240"/>
      <c r="E147" s="240"/>
      <c r="F147" s="240"/>
      <c r="G147" s="240"/>
      <c r="H147" s="240"/>
      <c r="I147" s="240"/>
      <c r="J147" s="240"/>
      <c r="L147" s="241" t="s">
        <v>640</v>
      </c>
      <c r="M147" s="192">
        <f t="shared" si="63"/>
        <v>0</v>
      </c>
      <c r="N147" s="242">
        <f>N134+N135-N141</f>
        <v>0</v>
      </c>
      <c r="O147" s="242">
        <f t="shared" ref="O147" si="82">O134+O135-O141</f>
        <v>0</v>
      </c>
      <c r="Y147" s="229"/>
      <c r="Z147" s="230">
        <v>1</v>
      </c>
      <c r="AB147" s="231">
        <f>N134+N135-N141</f>
        <v>0</v>
      </c>
      <c r="AC147" s="232">
        <f>O134+O135-O141</f>
        <v>0</v>
      </c>
      <c r="AD147" s="230">
        <f t="shared" si="62"/>
        <v>-1</v>
      </c>
      <c r="AE147" s="228">
        <f t="shared" si="62"/>
        <v>-1</v>
      </c>
      <c r="AF147" s="228">
        <f t="shared" si="62"/>
        <v>-1</v>
      </c>
      <c r="AG147" s="230"/>
      <c r="AJ147" s="230"/>
      <c r="AM147" s="229">
        <f t="shared" si="69"/>
        <v>1</v>
      </c>
      <c r="AN147" s="228">
        <f>IF($AM148&gt;$AM147, IFERROR(MATCH($AM147, $AM148:$AM$156, 0)-1, ROW($AN$156)-ROW()), "")</f>
        <v>5</v>
      </c>
      <c r="AO147" s="230" t="str">
        <f t="shared" ca="1" si="70"/>
        <v/>
      </c>
      <c r="AP147" s="228" t="str">
        <f t="shared" ca="1" si="70"/>
        <v/>
      </c>
      <c r="AQ147" s="233" t="str">
        <f t="shared" ca="1" si="71"/>
        <v/>
      </c>
      <c r="AR147" s="228" t="str">
        <f t="shared" ca="1" si="71"/>
        <v/>
      </c>
      <c r="AS147" s="80" t="str">
        <f t="shared" si="64"/>
        <v/>
      </c>
      <c r="AT147" s="30" t="str">
        <f t="shared" si="65"/>
        <v/>
      </c>
      <c r="AU147" s="82" t="str">
        <f t="shared" si="72"/>
        <v/>
      </c>
      <c r="AV147" s="30" t="str">
        <f t="shared" si="72"/>
        <v/>
      </c>
      <c r="AW147" s="233" t="str">
        <f t="shared" ca="1" si="73"/>
        <v/>
      </c>
      <c r="AX147" s="228" t="str">
        <f t="shared" ca="1" si="73"/>
        <v/>
      </c>
      <c r="AY147" s="234" t="str">
        <f t="shared" si="74"/>
        <v/>
      </c>
      <c r="AZ147" s="228" t="str">
        <f t="shared" si="74"/>
        <v/>
      </c>
      <c r="BA147" s="235"/>
      <c r="BB147" s="236" t="str">
        <f t="shared" ca="1" si="75"/>
        <v/>
      </c>
      <c r="BC147" s="237" t="str">
        <f t="shared" ca="1" si="66"/>
        <v/>
      </c>
      <c r="BD147" s="238" t="str">
        <f t="shared" ca="1" si="67"/>
        <v/>
      </c>
      <c r="BE147" s="239" t="str">
        <f t="shared" ca="1" si="76"/>
        <v/>
      </c>
      <c r="BG147" s="28" t="str">
        <f t="shared" ca="1" si="77"/>
        <v/>
      </c>
    </row>
    <row r="148" spans="1:59" s="228" customFormat="1" ht="14.25" customHeight="1" x14ac:dyDescent="0.25">
      <c r="A148" s="75" t="str">
        <f t="shared" ca="1" si="68"/>
        <v/>
      </c>
      <c r="B148" s="240"/>
      <c r="C148" s="240"/>
      <c r="D148" s="240" t="s">
        <v>145</v>
      </c>
      <c r="E148" s="240"/>
      <c r="F148" s="240"/>
      <c r="G148" s="240"/>
      <c r="H148" s="240"/>
      <c r="I148" s="240"/>
      <c r="J148" s="240"/>
      <c r="L148" s="241">
        <v>780</v>
      </c>
      <c r="M148" s="192" t="str">
        <f t="shared" si="63"/>
        <v/>
      </c>
      <c r="N148" s="242"/>
      <c r="O148" s="242"/>
      <c r="Y148" s="229"/>
      <c r="Z148" s="230"/>
      <c r="AB148" s="231"/>
      <c r="AC148" s="232"/>
      <c r="AD148" s="230">
        <f t="shared" si="62"/>
        <v>-1</v>
      </c>
      <c r="AE148" s="228">
        <f t="shared" si="62"/>
        <v>-1</v>
      </c>
      <c r="AF148" s="228">
        <f t="shared" si="62"/>
        <v>-1</v>
      </c>
      <c r="AG148" s="230"/>
      <c r="AJ148" s="230"/>
      <c r="AM148" s="229">
        <f t="shared" si="69"/>
        <v>2</v>
      </c>
      <c r="AN148" s="228" t="str">
        <f>IF($AM149&gt;$AM148, IFERROR(MATCH($AM148, $AM149:$AM$156, 0)-1, ROW($AN$156)-ROW()), "")</f>
        <v/>
      </c>
      <c r="AO148" s="230" t="str">
        <f t="shared" ca="1" si="70"/>
        <v/>
      </c>
      <c r="AP148" s="228" t="str">
        <f t="shared" ca="1" si="70"/>
        <v/>
      </c>
      <c r="AQ148" s="233" t="str">
        <f t="shared" ca="1" si="71"/>
        <v/>
      </c>
      <c r="AR148" s="228" t="str">
        <f t="shared" ca="1" si="71"/>
        <v/>
      </c>
      <c r="AS148" s="80" t="str">
        <f t="shared" si="64"/>
        <v/>
      </c>
      <c r="AT148" s="30" t="str">
        <f t="shared" si="65"/>
        <v/>
      </c>
      <c r="AU148" s="82" t="str">
        <f t="shared" si="72"/>
        <v/>
      </c>
      <c r="AV148" s="30" t="str">
        <f t="shared" si="72"/>
        <v/>
      </c>
      <c r="AW148" s="233" t="str">
        <f t="shared" ca="1" si="73"/>
        <v/>
      </c>
      <c r="AX148" s="228" t="str">
        <f t="shared" ca="1" si="73"/>
        <v/>
      </c>
      <c r="AY148" s="234" t="str">
        <f t="shared" si="74"/>
        <v/>
      </c>
      <c r="AZ148" s="228" t="str">
        <f t="shared" si="74"/>
        <v/>
      </c>
      <c r="BA148" s="235"/>
      <c r="BB148" s="236" t="str">
        <f t="shared" ca="1" si="75"/>
        <v/>
      </c>
      <c r="BC148" s="237" t="str">
        <f t="shared" ca="1" si="66"/>
        <v/>
      </c>
      <c r="BD148" s="238" t="str">
        <f t="shared" ca="1" si="67"/>
        <v/>
      </c>
      <c r="BE148" s="239" t="str">
        <f t="shared" ca="1" si="76"/>
        <v/>
      </c>
      <c r="BG148" s="28" t="str">
        <f t="shared" ca="1" si="77"/>
        <v/>
      </c>
    </row>
    <row r="149" spans="1:59" s="228" customFormat="1" ht="14.25" customHeight="1" x14ac:dyDescent="0.25">
      <c r="A149" s="75" t="str">
        <f t="shared" ca="1" si="68"/>
        <v/>
      </c>
      <c r="B149" s="240"/>
      <c r="C149" s="240"/>
      <c r="D149" s="240" t="s">
        <v>146</v>
      </c>
      <c r="E149" s="240"/>
      <c r="F149" s="240"/>
      <c r="G149" s="240"/>
      <c r="H149" s="240"/>
      <c r="I149" s="240"/>
      <c r="J149" s="240"/>
      <c r="L149" s="241">
        <v>680</v>
      </c>
      <c r="M149" s="192" t="str">
        <f t="shared" si="63"/>
        <v/>
      </c>
      <c r="N149" s="242"/>
      <c r="O149" s="242"/>
      <c r="Y149" s="229"/>
      <c r="Z149" s="230"/>
      <c r="AB149" s="231"/>
      <c r="AC149" s="232"/>
      <c r="AD149" s="230">
        <f t="shared" si="62"/>
        <v>-1</v>
      </c>
      <c r="AE149" s="228">
        <f t="shared" si="62"/>
        <v>-1</v>
      </c>
      <c r="AF149" s="228">
        <f t="shared" si="62"/>
        <v>-1</v>
      </c>
      <c r="AG149" s="230"/>
      <c r="AJ149" s="230"/>
      <c r="AM149" s="229">
        <f t="shared" si="69"/>
        <v>2</v>
      </c>
      <c r="AN149" s="228" t="str">
        <f>IF($AM150&gt;$AM149, IFERROR(MATCH($AM149, $AM150:$AM$156, 0)-1, ROW($AN$156)-ROW()), "")</f>
        <v/>
      </c>
      <c r="AO149" s="230" t="str">
        <f t="shared" ca="1" si="70"/>
        <v/>
      </c>
      <c r="AP149" s="228" t="str">
        <f t="shared" ca="1" si="70"/>
        <v/>
      </c>
      <c r="AQ149" s="233" t="str">
        <f t="shared" ca="1" si="71"/>
        <v/>
      </c>
      <c r="AR149" s="228" t="str">
        <f t="shared" ca="1" si="71"/>
        <v/>
      </c>
      <c r="AS149" s="80" t="str">
        <f t="shared" si="64"/>
        <v/>
      </c>
      <c r="AT149" s="30" t="str">
        <f t="shared" si="65"/>
        <v/>
      </c>
      <c r="AU149" s="82" t="str">
        <f t="shared" si="72"/>
        <v/>
      </c>
      <c r="AV149" s="30" t="str">
        <f t="shared" si="72"/>
        <v/>
      </c>
      <c r="AW149" s="233" t="str">
        <f t="shared" ca="1" si="73"/>
        <v/>
      </c>
      <c r="AX149" s="228" t="str">
        <f t="shared" ca="1" si="73"/>
        <v/>
      </c>
      <c r="AY149" s="234" t="str">
        <f t="shared" si="74"/>
        <v/>
      </c>
      <c r="AZ149" s="228" t="str">
        <f t="shared" si="74"/>
        <v/>
      </c>
      <c r="BA149" s="235"/>
      <c r="BB149" s="236" t="str">
        <f t="shared" ca="1" si="75"/>
        <v/>
      </c>
      <c r="BC149" s="237" t="str">
        <f t="shared" ca="1" si="66"/>
        <v/>
      </c>
      <c r="BD149" s="238" t="str">
        <f t="shared" ca="1" si="67"/>
        <v/>
      </c>
      <c r="BE149" s="239" t="str">
        <f t="shared" ca="1" si="76"/>
        <v/>
      </c>
      <c r="BG149" s="28" t="str">
        <f t="shared" ca="1" si="77"/>
        <v/>
      </c>
    </row>
    <row r="150" spans="1:59" s="228" customFormat="1" ht="14.25" customHeight="1" x14ac:dyDescent="0.25">
      <c r="A150" s="75" t="str">
        <f t="shared" ca="1" si="68"/>
        <v/>
      </c>
      <c r="B150" s="240"/>
      <c r="C150" s="240"/>
      <c r="D150" s="240" t="s">
        <v>147</v>
      </c>
      <c r="E150" s="240"/>
      <c r="F150" s="240"/>
      <c r="G150" s="240"/>
      <c r="H150" s="240"/>
      <c r="I150" s="240"/>
      <c r="J150" s="240"/>
      <c r="L150" s="241" t="s">
        <v>154</v>
      </c>
      <c r="M150" s="192">
        <f t="shared" si="63"/>
        <v>0</v>
      </c>
      <c r="N150" s="242">
        <f>N151-N152</f>
        <v>0</v>
      </c>
      <c r="O150" s="242">
        <f t="shared" ref="O150" si="83">O151-O152</f>
        <v>0</v>
      </c>
      <c r="Y150" s="229"/>
      <c r="Z150" s="230">
        <v>1</v>
      </c>
      <c r="AB150" s="231">
        <f>N151-N152</f>
        <v>0</v>
      </c>
      <c r="AC150" s="232">
        <f>O151-O152</f>
        <v>0</v>
      </c>
      <c r="AD150" s="230">
        <f t="shared" si="62"/>
        <v>-1</v>
      </c>
      <c r="AE150" s="228">
        <f t="shared" si="62"/>
        <v>-1</v>
      </c>
      <c r="AF150" s="228">
        <f t="shared" si="62"/>
        <v>-1</v>
      </c>
      <c r="AG150" s="230"/>
      <c r="AJ150" s="230"/>
      <c r="AM150" s="229">
        <f t="shared" si="69"/>
        <v>2</v>
      </c>
      <c r="AN150" s="228">
        <f>IF($AM151&gt;$AM150, IFERROR(MATCH($AM150, $AM151:$AM$156, 0)-1, ROW($AN$156)-ROW()), "")</f>
        <v>3</v>
      </c>
      <c r="AO150" s="230" t="str">
        <f t="shared" ca="1" si="70"/>
        <v/>
      </c>
      <c r="AP150" s="228" t="str">
        <f t="shared" ca="1" si="70"/>
        <v/>
      </c>
      <c r="AQ150" s="233" t="str">
        <f t="shared" ca="1" si="71"/>
        <v/>
      </c>
      <c r="AR150" s="228" t="str">
        <f t="shared" ca="1" si="71"/>
        <v/>
      </c>
      <c r="AS150" s="80" t="str">
        <f t="shared" si="64"/>
        <v/>
      </c>
      <c r="AT150" s="30" t="str">
        <f t="shared" si="65"/>
        <v/>
      </c>
      <c r="AU150" s="82" t="str">
        <f t="shared" si="72"/>
        <v/>
      </c>
      <c r="AV150" s="30" t="str">
        <f t="shared" si="72"/>
        <v/>
      </c>
      <c r="AW150" s="233" t="str">
        <f t="shared" ca="1" si="73"/>
        <v/>
      </c>
      <c r="AX150" s="228" t="str">
        <f t="shared" ca="1" si="73"/>
        <v/>
      </c>
      <c r="AY150" s="234" t="str">
        <f t="shared" si="74"/>
        <v/>
      </c>
      <c r="AZ150" s="228" t="str">
        <f t="shared" si="74"/>
        <v/>
      </c>
      <c r="BA150" s="235"/>
      <c r="BB150" s="236" t="str">
        <f t="shared" ca="1" si="75"/>
        <v/>
      </c>
      <c r="BC150" s="237" t="str">
        <f t="shared" ca="1" si="66"/>
        <v/>
      </c>
      <c r="BD150" s="238" t="str">
        <f t="shared" ca="1" si="67"/>
        <v/>
      </c>
      <c r="BE150" s="239" t="str">
        <f t="shared" ca="1" si="76"/>
        <v/>
      </c>
      <c r="BG150" s="28" t="str">
        <f t="shared" ca="1" si="77"/>
        <v/>
      </c>
    </row>
    <row r="151" spans="1:59" s="228" customFormat="1" ht="14.25" customHeight="1" x14ac:dyDescent="0.25">
      <c r="A151" s="75" t="str">
        <f t="shared" ca="1" si="68"/>
        <v/>
      </c>
      <c r="B151" s="240"/>
      <c r="C151" s="240" t="s">
        <v>36</v>
      </c>
      <c r="D151" s="240"/>
      <c r="E151" s="240" t="s">
        <v>148</v>
      </c>
      <c r="F151" s="240"/>
      <c r="G151" s="240"/>
      <c r="H151" s="240"/>
      <c r="I151" s="240"/>
      <c r="J151" s="240"/>
      <c r="L151" s="241" t="s">
        <v>155</v>
      </c>
      <c r="M151" s="192" t="str">
        <f t="shared" si="63"/>
        <v/>
      </c>
      <c r="N151" s="242"/>
      <c r="O151" s="242"/>
      <c r="Y151" s="229"/>
      <c r="Z151" s="230"/>
      <c r="AB151" s="231"/>
      <c r="AC151" s="232"/>
      <c r="AD151" s="230">
        <f t="shared" si="62"/>
        <v>-1</v>
      </c>
      <c r="AE151" s="228">
        <f t="shared" si="62"/>
        <v>-1</v>
      </c>
      <c r="AF151" s="228">
        <f t="shared" si="62"/>
        <v>-1</v>
      </c>
      <c r="AG151" s="230"/>
      <c r="AJ151" s="230"/>
      <c r="AM151" s="229">
        <f t="shared" si="69"/>
        <v>3</v>
      </c>
      <c r="AN151" s="228" t="str">
        <f>IF($AM152&gt;$AM151, IFERROR(MATCH($AM151, $AM152:$AM$156, 0)-1, ROW($AN$156)-ROW()), "")</f>
        <v/>
      </c>
      <c r="AO151" s="230" t="str">
        <f t="shared" ca="1" si="70"/>
        <v/>
      </c>
      <c r="AP151" s="228" t="str">
        <f t="shared" ca="1" si="70"/>
        <v/>
      </c>
      <c r="AQ151" s="233" t="str">
        <f t="shared" ca="1" si="71"/>
        <v/>
      </c>
      <c r="AR151" s="228" t="str">
        <f t="shared" ca="1" si="71"/>
        <v/>
      </c>
      <c r="AS151" s="80" t="str">
        <f t="shared" si="64"/>
        <v/>
      </c>
      <c r="AT151" s="30" t="str">
        <f t="shared" si="65"/>
        <v/>
      </c>
      <c r="AU151" s="82" t="str">
        <f t="shared" si="72"/>
        <v/>
      </c>
      <c r="AV151" s="30" t="str">
        <f t="shared" si="72"/>
        <v/>
      </c>
      <c r="AW151" s="233" t="str">
        <f t="shared" ca="1" si="73"/>
        <v/>
      </c>
      <c r="AX151" s="228" t="str">
        <f t="shared" ca="1" si="73"/>
        <v/>
      </c>
      <c r="AY151" s="234" t="str">
        <f t="shared" si="74"/>
        <v/>
      </c>
      <c r="AZ151" s="228" t="str">
        <f t="shared" si="74"/>
        <v/>
      </c>
      <c r="BA151" s="235"/>
      <c r="BB151" s="236" t="str">
        <f t="shared" ca="1" si="75"/>
        <v/>
      </c>
      <c r="BC151" s="237" t="str">
        <f t="shared" ca="1" si="66"/>
        <v/>
      </c>
      <c r="BD151" s="238" t="str">
        <f t="shared" ca="1" si="67"/>
        <v/>
      </c>
      <c r="BE151" s="239" t="str">
        <f t="shared" ca="1" si="76"/>
        <v/>
      </c>
      <c r="BG151" s="28" t="str">
        <f t="shared" ca="1" si="77"/>
        <v/>
      </c>
    </row>
    <row r="152" spans="1:59" s="228" customFormat="1" ht="14.25" customHeight="1" x14ac:dyDescent="0.25">
      <c r="A152" s="75" t="str">
        <f t="shared" ca="1" si="68"/>
        <v/>
      </c>
      <c r="B152" s="240"/>
      <c r="C152" s="240" t="s">
        <v>36</v>
      </c>
      <c r="D152" s="240"/>
      <c r="E152" s="240" t="s">
        <v>149</v>
      </c>
      <c r="F152" s="240"/>
      <c r="G152" s="240"/>
      <c r="H152" s="240"/>
      <c r="I152" s="240"/>
      <c r="J152" s="240"/>
      <c r="L152" s="241" t="s">
        <v>156</v>
      </c>
      <c r="M152" s="192" t="str">
        <f t="shared" si="63"/>
        <v/>
      </c>
      <c r="N152" s="242"/>
      <c r="O152" s="242"/>
      <c r="Y152" s="229"/>
      <c r="Z152" s="230"/>
      <c r="AB152" s="231"/>
      <c r="AC152" s="232"/>
      <c r="AD152" s="230">
        <f t="shared" si="62"/>
        <v>-1</v>
      </c>
      <c r="AE152" s="228">
        <f t="shared" si="62"/>
        <v>-1</v>
      </c>
      <c r="AF152" s="228">
        <f t="shared" si="62"/>
        <v>-1</v>
      </c>
      <c r="AG152" s="230"/>
      <c r="AJ152" s="230"/>
      <c r="AM152" s="229">
        <f t="shared" si="69"/>
        <v>3</v>
      </c>
      <c r="AN152" s="228" t="str">
        <f>IF($AM153&gt;$AM152, IFERROR(MATCH($AM152, $AM153:$AM$156, 0)-1, ROW($AN$156)-ROW()), "")</f>
        <v/>
      </c>
      <c r="AO152" s="230" t="str">
        <f t="shared" ca="1" si="70"/>
        <v/>
      </c>
      <c r="AP152" s="228" t="str">
        <f t="shared" ca="1" si="70"/>
        <v/>
      </c>
      <c r="AQ152" s="233" t="str">
        <f t="shared" ca="1" si="71"/>
        <v/>
      </c>
      <c r="AR152" s="228" t="str">
        <f t="shared" ca="1" si="71"/>
        <v/>
      </c>
      <c r="AS152" s="80" t="str">
        <f t="shared" si="64"/>
        <v/>
      </c>
      <c r="AT152" s="30" t="str">
        <f t="shared" si="65"/>
        <v/>
      </c>
      <c r="AU152" s="82" t="str">
        <f t="shared" si="72"/>
        <v/>
      </c>
      <c r="AV152" s="30" t="str">
        <f t="shared" si="72"/>
        <v/>
      </c>
      <c r="AW152" s="233" t="str">
        <f t="shared" ca="1" si="73"/>
        <v/>
      </c>
      <c r="AX152" s="228" t="str">
        <f t="shared" ca="1" si="73"/>
        <v/>
      </c>
      <c r="AY152" s="234" t="str">
        <f t="shared" si="74"/>
        <v/>
      </c>
      <c r="AZ152" s="228" t="str">
        <f t="shared" si="74"/>
        <v/>
      </c>
      <c r="BA152" s="235"/>
      <c r="BB152" s="236" t="str">
        <f t="shared" ca="1" si="75"/>
        <v/>
      </c>
      <c r="BC152" s="237" t="str">
        <f t="shared" ca="1" si="66"/>
        <v/>
      </c>
      <c r="BD152" s="238" t="str">
        <f t="shared" ca="1" si="67"/>
        <v/>
      </c>
      <c r="BE152" s="239" t="str">
        <f t="shared" ca="1" si="76"/>
        <v/>
      </c>
      <c r="BG152" s="28" t="str">
        <f t="shared" ca="1" si="77"/>
        <v/>
      </c>
    </row>
    <row r="153" spans="1:59" s="228" customFormat="1" ht="14.25" customHeight="1" x14ac:dyDescent="0.25">
      <c r="A153" s="75" t="str">
        <f t="shared" ca="1" si="68"/>
        <v/>
      </c>
      <c r="B153" s="240"/>
      <c r="C153" s="240" t="s">
        <v>150</v>
      </c>
      <c r="D153" s="240"/>
      <c r="E153" s="240"/>
      <c r="F153" s="240"/>
      <c r="G153" s="240"/>
      <c r="H153" s="240"/>
      <c r="I153" s="240"/>
      <c r="J153" s="240"/>
      <c r="L153" s="241" t="s">
        <v>157</v>
      </c>
      <c r="M153" s="192">
        <f t="shared" si="63"/>
        <v>0</v>
      </c>
      <c r="N153" s="242">
        <f>N147+N148-N149-N150</f>
        <v>0</v>
      </c>
      <c r="O153" s="242">
        <f t="shared" ref="O153" si="84">O147+O148-O149-O150</f>
        <v>0</v>
      </c>
      <c r="Y153" s="229"/>
      <c r="Z153" s="230">
        <v>1</v>
      </c>
      <c r="AB153" s="231">
        <f>N147+N148-N149-N150</f>
        <v>0</v>
      </c>
      <c r="AC153" s="232">
        <f>O147+O148-O149-O150</f>
        <v>0</v>
      </c>
      <c r="AD153" s="230">
        <f t="shared" si="62"/>
        <v>-1</v>
      </c>
      <c r="AE153" s="228">
        <f t="shared" si="62"/>
        <v>-1</v>
      </c>
      <c r="AF153" s="228">
        <f t="shared" si="62"/>
        <v>-1</v>
      </c>
      <c r="AG153" s="230"/>
      <c r="AJ153" s="230"/>
      <c r="AM153" s="229">
        <f t="shared" si="69"/>
        <v>1</v>
      </c>
      <c r="AN153" s="228">
        <f>IF($AM154&gt;$AM153, IFERROR(MATCH($AM153, $AM154:$AM$156, 0)-1, ROW($AN$156)-ROW()), "")</f>
        <v>2</v>
      </c>
      <c r="AO153" s="230" t="str">
        <f t="shared" ca="1" si="70"/>
        <v/>
      </c>
      <c r="AP153" s="228" t="str">
        <f t="shared" ca="1" si="70"/>
        <v/>
      </c>
      <c r="AQ153" s="233" t="str">
        <f t="shared" ca="1" si="71"/>
        <v/>
      </c>
      <c r="AR153" s="228" t="str">
        <f t="shared" ca="1" si="71"/>
        <v/>
      </c>
      <c r="AS153" s="80" t="str">
        <f t="shared" si="64"/>
        <v/>
      </c>
      <c r="AT153" s="30" t="str">
        <f t="shared" si="65"/>
        <v/>
      </c>
      <c r="AU153" s="82" t="str">
        <f t="shared" si="72"/>
        <v/>
      </c>
      <c r="AV153" s="30" t="str">
        <f t="shared" si="72"/>
        <v/>
      </c>
      <c r="AW153" s="233" t="str">
        <f t="shared" ca="1" si="73"/>
        <v/>
      </c>
      <c r="AX153" s="228" t="str">
        <f t="shared" ca="1" si="73"/>
        <v/>
      </c>
      <c r="AY153" s="234" t="str">
        <f t="shared" si="74"/>
        <v/>
      </c>
      <c r="AZ153" s="228" t="str">
        <f t="shared" si="74"/>
        <v/>
      </c>
      <c r="BA153" s="235"/>
      <c r="BB153" s="236" t="str">
        <f t="shared" ca="1" si="75"/>
        <v/>
      </c>
      <c r="BC153" s="237" t="str">
        <f t="shared" ca="1" si="66"/>
        <v/>
      </c>
      <c r="BD153" s="238" t="str">
        <f t="shared" ca="1" si="67"/>
        <v/>
      </c>
      <c r="BE153" s="239" t="str">
        <f t="shared" ca="1" si="76"/>
        <v/>
      </c>
      <c r="BG153" s="28" t="str">
        <f t="shared" ca="1" si="77"/>
        <v/>
      </c>
    </row>
    <row r="154" spans="1:59" s="228" customFormat="1" ht="14.25" customHeight="1" x14ac:dyDescent="0.25">
      <c r="A154" s="75" t="str">
        <f t="shared" ca="1" si="68"/>
        <v/>
      </c>
      <c r="B154" s="240"/>
      <c r="C154" s="240"/>
      <c r="D154" s="240" t="s">
        <v>151</v>
      </c>
      <c r="E154" s="240"/>
      <c r="F154" s="240"/>
      <c r="G154" s="240"/>
      <c r="H154" s="240"/>
      <c r="I154" s="240"/>
      <c r="J154" s="240"/>
      <c r="L154" s="241" t="s">
        <v>158</v>
      </c>
      <c r="M154" s="192" t="str">
        <f t="shared" si="63"/>
        <v/>
      </c>
      <c r="N154" s="242"/>
      <c r="O154" s="242"/>
      <c r="Y154" s="229"/>
      <c r="Z154" s="230"/>
      <c r="AB154" s="231"/>
      <c r="AC154" s="232"/>
      <c r="AD154" s="230">
        <f t="shared" si="62"/>
        <v>-1</v>
      </c>
      <c r="AE154" s="228">
        <f t="shared" si="62"/>
        <v>-1</v>
      </c>
      <c r="AF154" s="228">
        <f t="shared" si="62"/>
        <v>-1</v>
      </c>
      <c r="AG154" s="230"/>
      <c r="AJ154" s="230"/>
      <c r="AM154" s="229">
        <f t="shared" si="69"/>
        <v>2</v>
      </c>
      <c r="AN154" s="228" t="str">
        <f>IF($AM155&gt;$AM154, IFERROR(MATCH($AM154, $AM155:$AM$156, 0)-1, ROW($AN$156)-ROW()), "")</f>
        <v/>
      </c>
      <c r="AO154" s="230" t="str">
        <f t="shared" ca="1" si="70"/>
        <v/>
      </c>
      <c r="AP154" s="228" t="str">
        <f t="shared" ca="1" si="70"/>
        <v/>
      </c>
      <c r="AQ154" s="233" t="str">
        <f t="shared" ca="1" si="71"/>
        <v/>
      </c>
      <c r="AR154" s="228" t="str">
        <f t="shared" ca="1" si="71"/>
        <v/>
      </c>
      <c r="AS154" s="80" t="str">
        <f t="shared" si="64"/>
        <v/>
      </c>
      <c r="AT154" s="30" t="str">
        <f t="shared" si="65"/>
        <v/>
      </c>
      <c r="AU154" s="82" t="str">
        <f t="shared" si="72"/>
        <v/>
      </c>
      <c r="AV154" s="30" t="str">
        <f t="shared" si="72"/>
        <v/>
      </c>
      <c r="AW154" s="233" t="str">
        <f t="shared" ca="1" si="73"/>
        <v/>
      </c>
      <c r="AX154" s="228" t="str">
        <f t="shared" ca="1" si="73"/>
        <v/>
      </c>
      <c r="AY154" s="234" t="str">
        <f t="shared" si="74"/>
        <v/>
      </c>
      <c r="AZ154" s="228" t="str">
        <f t="shared" si="74"/>
        <v/>
      </c>
      <c r="BA154" s="235"/>
      <c r="BB154" s="236" t="str">
        <f t="shared" ca="1" si="75"/>
        <v/>
      </c>
      <c r="BC154" s="237" t="str">
        <f t="shared" ca="1" si="66"/>
        <v/>
      </c>
      <c r="BD154" s="238" t="str">
        <f t="shared" ca="1" si="67"/>
        <v/>
      </c>
      <c r="BE154" s="239" t="str">
        <f t="shared" ca="1" si="76"/>
        <v/>
      </c>
      <c r="BG154" s="28" t="str">
        <f t="shared" ca="1" si="77"/>
        <v/>
      </c>
    </row>
    <row r="155" spans="1:59" s="228" customFormat="1" ht="14.25" customHeight="1" x14ac:dyDescent="0.25">
      <c r="A155" s="75" t="str">
        <f t="shared" ca="1" si="68"/>
        <v/>
      </c>
      <c r="B155" s="240"/>
      <c r="C155" s="240"/>
      <c r="D155" s="240" t="s">
        <v>152</v>
      </c>
      <c r="E155" s="240"/>
      <c r="F155" s="240"/>
      <c r="G155" s="240"/>
      <c r="H155" s="240"/>
      <c r="I155" s="240"/>
      <c r="J155" s="240"/>
      <c r="L155" s="241" t="s">
        <v>159</v>
      </c>
      <c r="M155" s="192" t="str">
        <f t="shared" si="63"/>
        <v/>
      </c>
      <c r="N155" s="242"/>
      <c r="O155" s="242"/>
      <c r="Y155" s="229"/>
      <c r="Z155" s="230"/>
      <c r="AB155" s="231"/>
      <c r="AC155" s="232"/>
      <c r="AD155" s="230">
        <f t="shared" si="62"/>
        <v>-1</v>
      </c>
      <c r="AE155" s="228">
        <f t="shared" si="62"/>
        <v>-1</v>
      </c>
      <c r="AF155" s="228">
        <f t="shared" si="62"/>
        <v>-1</v>
      </c>
      <c r="AG155" s="230"/>
      <c r="AJ155" s="230"/>
      <c r="AM155" s="229">
        <f t="shared" si="69"/>
        <v>2</v>
      </c>
      <c r="AN155" s="228" t="str">
        <f>IF($AM156&gt;$AM155, IFERROR(MATCH($AM155, $AM156:$AM$156, 0)-1, ROW($AN$156)-ROW()), "")</f>
        <v/>
      </c>
      <c r="AO155" s="230" t="str">
        <f t="shared" ca="1" si="70"/>
        <v/>
      </c>
      <c r="AP155" s="228" t="str">
        <f t="shared" ca="1" si="70"/>
        <v/>
      </c>
      <c r="AQ155" s="233" t="str">
        <f t="shared" ca="1" si="71"/>
        <v/>
      </c>
      <c r="AR155" s="228" t="str">
        <f t="shared" ca="1" si="71"/>
        <v/>
      </c>
      <c r="AS155" s="80" t="str">
        <f t="shared" si="64"/>
        <v/>
      </c>
      <c r="AT155" s="30" t="str">
        <f t="shared" si="65"/>
        <v/>
      </c>
      <c r="AU155" s="82" t="str">
        <f t="shared" si="72"/>
        <v/>
      </c>
      <c r="AV155" s="30" t="str">
        <f t="shared" si="72"/>
        <v/>
      </c>
      <c r="AW155" s="233" t="str">
        <f t="shared" ca="1" si="73"/>
        <v/>
      </c>
      <c r="AX155" s="228" t="str">
        <f t="shared" ca="1" si="73"/>
        <v/>
      </c>
      <c r="AY155" s="234" t="str">
        <f t="shared" si="74"/>
        <v/>
      </c>
      <c r="AZ155" s="228" t="str">
        <f t="shared" si="74"/>
        <v/>
      </c>
      <c r="BA155" s="235"/>
      <c r="BB155" s="236" t="str">
        <f t="shared" ca="1" si="75"/>
        <v/>
      </c>
      <c r="BC155" s="237" t="str">
        <f t="shared" ca="1" si="66"/>
        <v/>
      </c>
      <c r="BD155" s="238" t="str">
        <f t="shared" ca="1" si="67"/>
        <v/>
      </c>
      <c r="BE155" s="239" t="str">
        <f t="shared" ca="1" si="76"/>
        <v/>
      </c>
      <c r="BG155" s="28" t="str">
        <f t="shared" ca="1" si="77"/>
        <v/>
      </c>
    </row>
    <row r="156" spans="1:59" s="228" customFormat="1" ht="14.25" customHeight="1" x14ac:dyDescent="0.25">
      <c r="A156" s="75" t="str">
        <f t="shared" ca="1" si="68"/>
        <v/>
      </c>
      <c r="B156" s="240"/>
      <c r="C156" s="240" t="s">
        <v>153</v>
      </c>
      <c r="D156" s="240"/>
      <c r="E156" s="240"/>
      <c r="F156" s="240"/>
      <c r="G156" s="240"/>
      <c r="H156" s="240"/>
      <c r="I156" s="240"/>
      <c r="J156" s="240"/>
      <c r="L156" s="241" t="s">
        <v>160</v>
      </c>
      <c r="M156" s="192">
        <f t="shared" si="63"/>
        <v>0</v>
      </c>
      <c r="N156" s="242">
        <f>N153+N154-N155</f>
        <v>0</v>
      </c>
      <c r="O156" s="242">
        <f t="shared" ref="O156" si="85">O153+O154-O155</f>
        <v>0</v>
      </c>
      <c r="Y156" s="229"/>
      <c r="Z156" s="230">
        <v>1</v>
      </c>
      <c r="AB156" s="231">
        <f>N153+N154-N155</f>
        <v>0</v>
      </c>
      <c r="AC156" s="232">
        <f>O153+O154-O155</f>
        <v>0</v>
      </c>
      <c r="AD156" s="230">
        <f t="shared" si="62"/>
        <v>-1</v>
      </c>
      <c r="AE156" s="228">
        <f t="shared" si="62"/>
        <v>-1</v>
      </c>
      <c r="AF156" s="228">
        <f t="shared" si="62"/>
        <v>-1</v>
      </c>
      <c r="AG156" s="230"/>
      <c r="AJ156" s="230"/>
      <c r="AM156" s="229">
        <f t="shared" si="69"/>
        <v>1</v>
      </c>
      <c r="AN156" s="228" t="str">
        <f>IF($AM157&gt;$AM156, IFERROR(MATCH($AM156, $AM$156:$AM157, 0)-1, ROW($AN$156)-ROW()), "")</f>
        <v/>
      </c>
      <c r="AO156" s="230" t="str">
        <f t="shared" ca="1" si="70"/>
        <v/>
      </c>
      <c r="AP156" s="228" t="str">
        <f t="shared" ca="1" si="70"/>
        <v/>
      </c>
      <c r="AQ156" s="233" t="str">
        <f t="shared" ca="1" si="71"/>
        <v/>
      </c>
      <c r="AR156" s="228" t="str">
        <f t="shared" ca="1" si="71"/>
        <v/>
      </c>
      <c r="AS156" s="80" t="str">
        <f t="shared" si="64"/>
        <v/>
      </c>
      <c r="AT156" s="30" t="str">
        <f t="shared" si="65"/>
        <v/>
      </c>
      <c r="AU156" s="82" t="str">
        <f t="shared" si="72"/>
        <v/>
      </c>
      <c r="AV156" s="30" t="str">
        <f t="shared" si="72"/>
        <v/>
      </c>
      <c r="AW156" s="233" t="str">
        <f t="shared" ca="1" si="73"/>
        <v/>
      </c>
      <c r="AX156" s="228" t="str">
        <f t="shared" ca="1" si="73"/>
        <v/>
      </c>
      <c r="AY156" s="234" t="str">
        <f t="shared" si="74"/>
        <v/>
      </c>
      <c r="AZ156" s="228" t="str">
        <f t="shared" si="74"/>
        <v/>
      </c>
      <c r="BA156" s="235"/>
      <c r="BB156" s="236" t="str">
        <f t="shared" ca="1" si="75"/>
        <v/>
      </c>
      <c r="BC156" s="237" t="str">
        <f t="shared" ca="1" si="66"/>
        <v/>
      </c>
      <c r="BD156" s="238" t="str">
        <f t="shared" ca="1" si="67"/>
        <v/>
      </c>
      <c r="BE156" s="239" t="str">
        <f t="shared" ca="1" si="76"/>
        <v/>
      </c>
      <c r="BG156" s="28" t="str">
        <f t="shared" ca="1" si="77"/>
        <v/>
      </c>
    </row>
    <row r="157" spans="1:59" ht="14.45" customHeight="1" x14ac:dyDescent="0.2">
      <c r="A157" s="246"/>
      <c r="B157" s="247"/>
      <c r="C157" s="246"/>
      <c r="D157" s="247"/>
      <c r="E157" s="246"/>
      <c r="F157" s="247"/>
      <c r="G157" s="246"/>
      <c r="H157" s="247"/>
      <c r="I157" s="246"/>
      <c r="J157" s="247"/>
      <c r="K157" s="246"/>
      <c r="L157" s="247"/>
      <c r="M157" s="246"/>
      <c r="N157" s="246"/>
      <c r="O157" s="247"/>
      <c r="P157" s="246"/>
      <c r="Q157" s="247"/>
      <c r="R157" s="246"/>
      <c r="S157" s="247"/>
      <c r="T157" s="246"/>
      <c r="U157" s="247"/>
      <c r="V157" s="246"/>
      <c r="W157" s="247"/>
      <c r="X157" s="246"/>
      <c r="Y157" s="248"/>
      <c r="Z157" s="248"/>
      <c r="AA157" s="248"/>
      <c r="AB157" s="248"/>
      <c r="AC157" s="248"/>
      <c r="AD157" s="248"/>
      <c r="AE157" s="248"/>
      <c r="AF157" s="248"/>
      <c r="AG157" s="248"/>
      <c r="AH157" s="248"/>
      <c r="AI157" s="248"/>
      <c r="AJ157" s="248"/>
      <c r="AK157" s="248"/>
      <c r="AL157" s="248"/>
      <c r="AM157" s="248"/>
      <c r="AN157" s="248"/>
      <c r="AO157" s="248"/>
      <c r="AP157" s="248"/>
      <c r="AQ157" s="248"/>
      <c r="AR157" s="248"/>
      <c r="AS157" s="122"/>
      <c r="AT157" s="122"/>
      <c r="AU157" s="122"/>
      <c r="AV157" s="122"/>
      <c r="AW157" s="248"/>
      <c r="AX157" s="248"/>
      <c r="AY157" s="248"/>
      <c r="AZ157" s="248"/>
      <c r="BA157" s="248"/>
      <c r="BB157" s="248"/>
      <c r="BC157" s="248"/>
      <c r="BD157" s="248"/>
      <c r="BE157" s="248"/>
      <c r="BF157" s="248" t="s">
        <v>13</v>
      </c>
      <c r="BG157" s="123"/>
    </row>
    <row r="158" spans="1:59" ht="14.45" customHeight="1" x14ac:dyDescent="0.2">
      <c r="B158" s="223"/>
      <c r="C158" s="223"/>
      <c r="D158" s="223"/>
      <c r="E158" s="223"/>
      <c r="F158" s="223"/>
      <c r="G158" s="223"/>
      <c r="H158" s="223"/>
      <c r="I158" s="223"/>
      <c r="J158" s="223"/>
      <c r="L158" s="223"/>
      <c r="M158" s="223"/>
      <c r="N158" s="223"/>
      <c r="O158" s="223"/>
      <c r="Y158" s="223">
        <f>SUM(Y5:Y156)</f>
        <v>0</v>
      </c>
      <c r="AD158" s="223">
        <f>SUMIF(AD5:AD156, 1)</f>
        <v>0</v>
      </c>
      <c r="AE158" s="223">
        <f>SUMIF(AE5:AE156, 1)</f>
        <v>0</v>
      </c>
      <c r="AF158" s="223">
        <f>SUMIF(AF5:AF156, 1)</f>
        <v>0</v>
      </c>
      <c r="AG158" s="223" cm="1">
        <f t="array" ref="AG158">SUMPRODUCT(--((AG5:AG156)&lt;&gt;""))</f>
        <v>0</v>
      </c>
      <c r="AH158" s="223" cm="1">
        <f t="array" ref="AH158">SUMPRODUCT(--((AH5:AH156)&lt;&gt;""))</f>
        <v>0</v>
      </c>
      <c r="AI158" s="223" cm="1">
        <f t="array" ref="AI158">SUMPRODUCT(--((AI5:AI156)&lt;&gt;""))</f>
        <v>0</v>
      </c>
      <c r="AS158" s="223">
        <f>COUNTA(AS5:AS156)-COUNTBLANK(AS5:AS156)</f>
        <v>0</v>
      </c>
      <c r="AT158" s="223">
        <f>COUNTA(AT5:AT156)-COUNTBLANK(AT5:AT156)</f>
        <v>0</v>
      </c>
      <c r="AU158" s="223"/>
      <c r="AV158" s="223"/>
      <c r="AW158" s="223">
        <f ca="1">COUNTA(AW5:AW156)-COUNTBLANK(AW5:AW156)</f>
        <v>0</v>
      </c>
      <c r="AX158" s="223">
        <f ca="1">COUNTA(AX5:AX156)-COUNTBLANK(AX5:AX156)</f>
        <v>0</v>
      </c>
      <c r="AY158" s="223">
        <f>COUNTA(AY5:AY156)-COUNTBLANK(AY5:AY156)</f>
        <v>0</v>
      </c>
      <c r="AZ158" s="223">
        <f>COUNTA(AZ5:AZ156)-COUNTBLANK(AZ5:AZ156)</f>
        <v>0</v>
      </c>
    </row>
    <row r="159" spans="1:59" ht="14.45" customHeight="1" x14ac:dyDescent="0.2">
      <c r="C159" s="90" t="s">
        <v>137</v>
      </c>
    </row>
    <row r="160" spans="1:59" ht="14.45" customHeight="1" x14ac:dyDescent="0.2">
      <c r="C160" s="90" t="s">
        <v>138</v>
      </c>
    </row>
  </sheetData>
  <sheetProtection algorithmName="SHA-512" hashValue="1ZZwtmmGSpxTsMTCDp8+zAX4ay2MOoDiZ08Ltop+xkAjj2hJtbDum+6/s9V4NbPn2fDSIkjNAbi00o4g1R5xqg==" saltValue="nrT2cZm25OJ8u83YIA16GA==" spinCount="100000" sheet="1" objects="1" scenarios="1" selectLockedCells="1"/>
  <mergeCells count="5">
    <mergeCell ref="B2:J3"/>
    <mergeCell ref="M2:O2"/>
    <mergeCell ref="E120:K120"/>
    <mergeCell ref="D129:K129"/>
    <mergeCell ref="E144:K144"/>
  </mergeCells>
  <conditionalFormatting sqref="B5:W156">
    <cfRule type="expression" dxfId="39" priority="18">
      <formula>$AM5=1</formula>
    </cfRule>
  </conditionalFormatting>
  <conditionalFormatting sqref="C5:V156">
    <cfRule type="expression" dxfId="38" priority="19">
      <formula>$AM5=2</formula>
    </cfRule>
  </conditionalFormatting>
  <conditionalFormatting sqref="D5:U156">
    <cfRule type="expression" dxfId="37" priority="20">
      <formula>$AM5=3</formula>
    </cfRule>
  </conditionalFormatting>
  <conditionalFormatting sqref="E5:T156">
    <cfRule type="expression" dxfId="36" priority="21">
      <formula>$AM5=4</formula>
    </cfRule>
  </conditionalFormatting>
  <conditionalFormatting sqref="F5:S156">
    <cfRule type="expression" dxfId="35" priority="22">
      <formula>$AM5=5</formula>
    </cfRule>
  </conditionalFormatting>
  <conditionalFormatting sqref="G5:R156">
    <cfRule type="expression" dxfId="34" priority="23">
      <formula>$AM5=6</formula>
    </cfRule>
  </conditionalFormatting>
  <conditionalFormatting sqref="H5:Q156">
    <cfRule type="expression" dxfId="33" priority="24">
      <formula>$AM5=7</formula>
    </cfRule>
  </conditionalFormatting>
  <conditionalFormatting sqref="I5:P156">
    <cfRule type="expression" dxfId="32" priority="25">
      <formula>$AM5=8</formula>
    </cfRule>
  </conditionalFormatting>
  <conditionalFormatting sqref="M2:O2">
    <cfRule type="expression" dxfId="31" priority="9">
      <formula>Structuur_werking=""</formula>
    </cfRule>
  </conditionalFormatting>
  <conditionalFormatting sqref="M5:O156">
    <cfRule type="expression" dxfId="30" priority="2">
      <formula>AD5=-1</formula>
    </cfRule>
    <cfRule type="expression" dxfId="29" priority="3">
      <formula>AG5&lt;&gt;""</formula>
    </cfRule>
    <cfRule type="expression" dxfId="28" priority="7">
      <formula>AG5&lt;&gt;""</formula>
    </cfRule>
    <cfRule type="expression" dxfId="27" priority="11">
      <formula>AND(NOT(_xlfn.ISFORMULA(M5)), AD5&lt;&gt;-1)</formula>
    </cfRule>
  </conditionalFormatting>
  <conditionalFormatting sqref="N5:O156">
    <cfRule type="expression" dxfId="26" priority="4">
      <formula>AY5&lt;&gt;""</formula>
    </cfRule>
    <cfRule type="expression" dxfId="25" priority="5">
      <formula>AW5&lt;&gt;""</formula>
    </cfRule>
    <cfRule type="expression" dxfId="24" priority="6">
      <formula>AS5&lt;&gt;""</formula>
    </cfRule>
    <cfRule type="expression" dxfId="23" priority="8">
      <formula>BC5&lt;&gt;""</formula>
    </cfRule>
    <cfRule type="expression" dxfId="22" priority="10">
      <formula>AE5=1</formula>
    </cfRule>
  </conditionalFormatting>
  <conditionalFormatting sqref="Y5:AL156">
    <cfRule type="expression" dxfId="21" priority="16">
      <formula>_xlfn.ISFORMULA(Y5)</formula>
    </cfRule>
    <cfRule type="expression" dxfId="20" priority="17">
      <formula>OR(_xlfn.ISFORMULA(Y5), Y5&lt;&gt;"")</formula>
    </cfRule>
  </conditionalFormatting>
  <conditionalFormatting sqref="AD3:AF3">
    <cfRule type="expression" dxfId="19" priority="14">
      <formula>_xlfn.ISFORMULA(AD3)</formula>
    </cfRule>
    <cfRule type="expression" dxfId="18" priority="15">
      <formula>AD3&lt;&gt;""</formula>
    </cfRule>
  </conditionalFormatting>
  <conditionalFormatting sqref="BG2:BS2">
    <cfRule type="expression" dxfId="17" priority="1">
      <formula>Structuur_werking&lt;&gt;""</formula>
    </cfRule>
  </conditionalFormatting>
  <conditionalFormatting sqref="BG5:CB156">
    <cfRule type="expression" dxfId="16" priority="12">
      <formula>$BB5&lt;&gt;""</formula>
    </cfRule>
    <cfRule type="expression" dxfId="15" priority="13">
      <formula>$BG5&lt;&gt;""</formula>
    </cfRule>
  </conditionalFormatting>
  <pageMargins left="0.70866141732283472" right="0.70866141732283472" top="0.74803149606299213" bottom="0.74803149606299213" header="0.31496062992125984" footer="0.31496062992125984"/>
  <pageSetup paperSize="9" scale="59" fitToHeight="0" orientation="portrait" r:id="rId1"/>
  <headerFooter>
    <oddHeader>&amp;L&amp;G&amp;R&amp;A</oddHeader>
    <oddFooter>Pagina &amp;P van &amp;N</oddFooter>
  </headerFooter>
  <drawing r:id="rId2"/>
  <legacyDrawingHF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2962E7-AAE5-4CEE-8F4B-767B8552FD2E}">
  <sheetPr codeName="Blad10">
    <pageSetUpPr fitToPage="1"/>
  </sheetPr>
  <dimension ref="A1:BZ506"/>
  <sheetViews>
    <sheetView showGridLines="0" zoomScaleNormal="100" zoomScaleSheetLayoutView="100" workbookViewId="0">
      <pane xSplit="1" ySplit="4" topLeftCell="B5" activePane="bottomRight" state="frozen"/>
      <selection activeCell="C6" sqref="C6:K6"/>
      <selection pane="topRight" activeCell="C6" sqref="C6:K6"/>
      <selection pane="bottomLeft" activeCell="C6" sqref="C6:K6"/>
      <selection pane="bottomRight"/>
    </sheetView>
  </sheetViews>
  <sheetFormatPr defaultColWidth="8.85546875" defaultRowHeight="15" x14ac:dyDescent="0.25"/>
  <cols>
    <col min="1" max="1" width="2.42578125" style="171" customWidth="1"/>
    <col min="2" max="2" width="6.42578125" customWidth="1"/>
    <col min="3" max="3" width="15.42578125" customWidth="1"/>
    <col min="4" max="4" width="33.5703125" customWidth="1"/>
    <col min="5" max="6" width="22" customWidth="1"/>
    <col min="7" max="7" width="22.85546875" customWidth="1"/>
    <col min="8" max="8" width="53.42578125" customWidth="1"/>
    <col min="9" max="9" width="25.42578125" customWidth="1"/>
    <col min="10" max="10" width="47.5703125" bestFit="1" customWidth="1"/>
    <col min="11" max="11" width="20" customWidth="1"/>
    <col min="12" max="12" width="18.85546875" customWidth="1"/>
    <col min="13" max="13" width="8.85546875" style="29" hidden="1" customWidth="1"/>
    <col min="14" max="51" width="8.85546875" hidden="1" customWidth="1"/>
    <col min="52" max="52" width="2.42578125" style="25" customWidth="1"/>
  </cols>
  <sheetData>
    <row r="1" spans="1:78" ht="24.6" customHeight="1" x14ac:dyDescent="0.25">
      <c r="A1" s="155"/>
      <c r="M1" s="95" t="str">
        <f ca="1">IF(M4&lt;&gt;1, IF(AY506=1, AY506&amp;" rij bevat nog foutmeldingen. Controleer het blad.", IF(AY506&gt;1, AY506&amp;" rijen bevatten nog foutmeldingen. Controleer het blad.", "")), "Vul de onderstaande tabel in.")</f>
        <v/>
      </c>
      <c r="AZ1" s="156"/>
    </row>
    <row r="2" spans="1:78" s="1" customFormat="1" ht="9.6" customHeight="1" x14ac:dyDescent="0.25">
      <c r="A2" s="157"/>
      <c r="B2" s="278" t="str">
        <f>"WERKNEMERS MET RSZ-BIJDRAGE IN "&amp;Datum_werkingsjaar</f>
        <v>WERKNEMERS MET RSZ-BIJDRAGE IN 2024</v>
      </c>
      <c r="C2" s="278"/>
      <c r="D2" s="278"/>
      <c r="E2" s="278"/>
      <c r="F2" s="278"/>
      <c r="G2" s="50"/>
      <c r="H2" s="50"/>
      <c r="I2" s="50"/>
      <c r="J2" s="50"/>
      <c r="K2" s="50"/>
      <c r="L2" s="50"/>
      <c r="M2" s="29"/>
      <c r="AZ2" s="156"/>
    </row>
    <row r="3" spans="1:78" s="1" customFormat="1" ht="14.1" customHeight="1" x14ac:dyDescent="0.25">
      <c r="B3" s="278"/>
      <c r="C3" s="278"/>
      <c r="D3" s="278"/>
      <c r="E3" s="278"/>
      <c r="F3" s="278"/>
      <c r="G3" s="158"/>
      <c r="H3" s="175"/>
      <c r="I3" s="158"/>
      <c r="J3" s="158"/>
      <c r="K3" s="158"/>
      <c r="L3" s="158"/>
      <c r="M3" s="29" t="s">
        <v>339</v>
      </c>
      <c r="N3" t="s">
        <v>340</v>
      </c>
      <c r="O3" s="76" t="s">
        <v>591</v>
      </c>
      <c r="P3"/>
      <c r="Q3"/>
      <c r="R3"/>
      <c r="S3" s="76" t="s">
        <v>90</v>
      </c>
      <c r="T3"/>
      <c r="U3"/>
      <c r="V3"/>
      <c r="W3"/>
      <c r="X3"/>
      <c r="Y3"/>
      <c r="Z3"/>
      <c r="AA3"/>
      <c r="AB3"/>
      <c r="AC3" s="76" t="s">
        <v>592</v>
      </c>
      <c r="AK3"/>
      <c r="AL3"/>
      <c r="AM3" s="76" t="s">
        <v>593</v>
      </c>
      <c r="AN3"/>
      <c r="AO3"/>
      <c r="AP3"/>
      <c r="AQ3"/>
      <c r="AR3"/>
      <c r="AS3"/>
      <c r="AT3"/>
      <c r="AU3"/>
      <c r="AV3"/>
      <c r="AW3" s="76" t="s">
        <v>341</v>
      </c>
      <c r="AX3" t="s">
        <v>342</v>
      </c>
      <c r="AY3"/>
      <c r="AZ3" s="156"/>
    </row>
    <row r="4" spans="1:78" s="161" customFormat="1" ht="14.25" customHeight="1" x14ac:dyDescent="0.2">
      <c r="A4" s="159"/>
      <c r="B4" s="74" t="s">
        <v>682</v>
      </c>
      <c r="C4" s="74" t="s">
        <v>594</v>
      </c>
      <c r="D4" s="74" t="s">
        <v>358</v>
      </c>
      <c r="E4" s="74" t="s">
        <v>343</v>
      </c>
      <c r="F4" s="74" t="s">
        <v>344</v>
      </c>
      <c r="G4" s="74" t="s">
        <v>595</v>
      </c>
      <c r="H4" s="74" t="s">
        <v>596</v>
      </c>
      <c r="I4" s="74" t="s">
        <v>597</v>
      </c>
      <c r="J4" s="74" t="s">
        <v>598</v>
      </c>
      <c r="K4" s="74" t="s">
        <v>345</v>
      </c>
      <c r="L4" s="74" t="s">
        <v>346</v>
      </c>
      <c r="M4" s="160">
        <f>IF(SUM('Werknemers met RSZ'!N5:N504)&lt;&gt;0, 0, 0)</f>
        <v>0</v>
      </c>
      <c r="O4" s="162" t="str">
        <f>SUBSTITUTE(ADDRESS(1, COLUMN(G5), 4, 1), "1", "")</f>
        <v>G</v>
      </c>
      <c r="P4" s="161" t="str">
        <f>SUBSTITUTE(ADDRESS(1, COLUMN(H5), 4, 1), "1", "")</f>
        <v>H</v>
      </c>
      <c r="Q4" s="161" t="str">
        <f>SUBSTITUTE(ADDRESS(1, COLUMN(I5), 4, 1), "1", "")</f>
        <v>I</v>
      </c>
      <c r="R4" s="161" t="str">
        <f>SUBSTITUTE(ADDRESS(1, COLUMN(J5), 4, 1), "1", "")</f>
        <v>J</v>
      </c>
      <c r="S4" s="162" t="str">
        <f>SUBSTITUTE(ADDRESS(1, COLUMN(C5), 4, 1), "1", "")</f>
        <v>C</v>
      </c>
      <c r="T4" s="161" t="str">
        <f>SUBSTITUTE(ADDRESS(1, COLUMN(D5), 4, 1), "1", "")</f>
        <v>D</v>
      </c>
      <c r="U4" s="161" t="str">
        <f t="shared" ref="U4:V4" si="0">SUBSTITUTE(ADDRESS(1, COLUMN(E5), 4, 1), "1", "")</f>
        <v>E</v>
      </c>
      <c r="V4" s="161" t="str">
        <f t="shared" si="0"/>
        <v>F</v>
      </c>
      <c r="W4" s="161" t="str">
        <f t="shared" ref="W4:AB4" si="1">SUBSTITUTE(ADDRESS(1, COLUMN(G5), 4, 1), "1", "")</f>
        <v>G</v>
      </c>
      <c r="X4" s="161" t="str">
        <f t="shared" si="1"/>
        <v>H</v>
      </c>
      <c r="Y4" s="161" t="str">
        <f t="shared" si="1"/>
        <v>I</v>
      </c>
      <c r="Z4" s="161" t="str">
        <f t="shared" si="1"/>
        <v>J</v>
      </c>
      <c r="AA4" s="161" t="str">
        <f t="shared" si="1"/>
        <v>K</v>
      </c>
      <c r="AB4" s="161" t="str">
        <f t="shared" si="1"/>
        <v>L</v>
      </c>
      <c r="AC4" s="162" t="str">
        <f>SUBSTITUTE(ADDRESS(1, COLUMN(C5), 4, 1), "1", "")</f>
        <v>C</v>
      </c>
      <c r="AD4" s="161" t="str">
        <f>SUBSTITUTE(ADDRESS(1, COLUMN(D5), 4, 1), "1", "")</f>
        <v>D</v>
      </c>
      <c r="AE4" s="161" t="str">
        <f t="shared" ref="AE4:AF4" si="2">SUBSTITUTE(ADDRESS(1, COLUMN(E5), 4, 1), "1", "")</f>
        <v>E</v>
      </c>
      <c r="AF4" s="161" t="str">
        <f t="shared" si="2"/>
        <v>F</v>
      </c>
      <c r="AG4" s="161" t="str">
        <f t="shared" ref="AG4:AL4" si="3">SUBSTITUTE(ADDRESS(1, COLUMN(G5), 4, 1), "1", "")</f>
        <v>G</v>
      </c>
      <c r="AH4" s="161" t="str">
        <f t="shared" si="3"/>
        <v>H</v>
      </c>
      <c r="AI4" s="161" t="str">
        <f t="shared" si="3"/>
        <v>I</v>
      </c>
      <c r="AJ4" s="161" t="str">
        <f t="shared" si="3"/>
        <v>J</v>
      </c>
      <c r="AK4" s="161" t="str">
        <f t="shared" si="3"/>
        <v>K</v>
      </c>
      <c r="AL4" s="161" t="str">
        <f t="shared" si="3"/>
        <v>L</v>
      </c>
      <c r="AM4" s="162" t="str">
        <f>SUBSTITUTE(ADDRESS(1, COLUMN(C5), 4, 1), "1", "")</f>
        <v>C</v>
      </c>
      <c r="AN4" s="161" t="str">
        <f>SUBSTITUTE(ADDRESS(1, COLUMN(D5), 4, 1), "1", "")</f>
        <v>D</v>
      </c>
      <c r="AO4" s="161" t="str">
        <f t="shared" ref="AO4:AP4" si="4">SUBSTITUTE(ADDRESS(1, COLUMN(E5), 4, 1), "1", "")</f>
        <v>E</v>
      </c>
      <c r="AP4" s="161" t="str">
        <f t="shared" si="4"/>
        <v>F</v>
      </c>
      <c r="AQ4" s="161" t="str">
        <f t="shared" ref="AQ4:AV4" si="5">SUBSTITUTE(ADDRESS(1, COLUMN(G5), 4, 1), "1", "")</f>
        <v>G</v>
      </c>
      <c r="AR4" s="161" t="str">
        <f t="shared" si="5"/>
        <v>H</v>
      </c>
      <c r="AS4" s="161" t="str">
        <f t="shared" si="5"/>
        <v>I</v>
      </c>
      <c r="AT4" s="161" t="str">
        <f t="shared" si="5"/>
        <v>J</v>
      </c>
      <c r="AU4" s="161" t="str">
        <f t="shared" si="5"/>
        <v>K</v>
      </c>
      <c r="AV4" s="161" t="str">
        <f t="shared" si="5"/>
        <v>L</v>
      </c>
      <c r="AW4" s="162"/>
      <c r="AZ4" s="163"/>
      <c r="BZ4" s="97" t="s">
        <v>144</v>
      </c>
    </row>
    <row r="5" spans="1:78" s="166" customFormat="1" ht="14.45" customHeight="1" x14ac:dyDescent="0.25">
      <c r="A5" s="172" t="str">
        <f ca="1">IF(AZ5&lt;&gt;"", "✘", "")</f>
        <v/>
      </c>
      <c r="B5" s="164" t="str">
        <f t="shared" ref="B5:B68" si="6">IF(OR(N5&lt;&gt;0, AX5&lt;&gt;""), ROW()-4, "")</f>
        <v/>
      </c>
      <c r="C5" s="176" t="str">
        <f t="shared" ref="C5:C68" si="7">IF(OR(N5&lt;&gt;0, AX5&lt;&gt;""), "Loondienst", "")</f>
        <v/>
      </c>
      <c r="D5" s="177"/>
      <c r="E5" s="178"/>
      <c r="F5" s="178"/>
      <c r="G5" s="179"/>
      <c r="H5" s="180"/>
      <c r="I5" s="179"/>
      <c r="J5" s="181"/>
      <c r="K5" s="182"/>
      <c r="L5" s="183"/>
      <c r="M5" s="165" t="s">
        <v>85</v>
      </c>
      <c r="N5" s="166">
        <f>IF(D5&amp;E5&amp;F5&amp;G5&amp;H5&amp;I5&amp;J5&amp;K5&amp;L5&lt;&gt;"", 1, 0)</f>
        <v>0</v>
      </c>
      <c r="O5" s="167" t="s">
        <v>387</v>
      </c>
      <c r="P5" s="166" t="str">
        <f>IF(AND($G5&lt;&gt;"", $G5&lt;&gt;"Ambtenaar"), "lstParitairComite", "")</f>
        <v/>
      </c>
      <c r="Q5" s="166" t="str">
        <f>IF(G5="Ambtenaar", "",
IF(H5&lt;&gt;"",
IF(H5="PC121", "lstPC121Kwalificatie",
IF(H5="PC200", "lstPC200Kwalificatie",
IF(H5="PC218", "lstPC218Kwalificatie",
IF(H5="PC227", "lstPC227Kwalificatie",
IF(H5="PC302", "lstPC302Kwalificatie",
IF(H5="PC303", "lstPC303Kwalificatie",
IF(H5="PC304 - Muziek", "lstPC304Kwalificatie",
IF(H5="PC304 - Podiumkunsten", "lstPC304Kwalificatie",
IF(H5="PC329.01 - Cultuurspreiding", "lstPC32901Kwalificatie",
IF(H5="PC329.01 - Beroepsopleiding", "lstPC32901Kwalificatie",
IF(H5="PC329.01 - Erkende integratiecentra", "lstPC32901Kwalificatie",
IF(H5="PC329.01 - Maatschappelijk opbouwwerk", "lstPC32901Kwalificatie",
IF(H5="PC329.01 - Socio-culturele sector", "lstPC32901Kwalificatie",
IF(H5="PC329.03", "lstPC32901Kwalificatie",
"")))))))))))))),
""))</f>
        <v/>
      </c>
      <c r="R5" s="166" t="str">
        <f>IF(G5="Ambtenaar", "lstAmbtenaarFunctieGroep",
IF(H5&lt;&gt;"",
IF(H5="PC121", "lstPC121FunctieGroep",
IF(H5="PC200", "lstPC200FunctieGroep",
IF(H5="PC227", "lstPC227FunctieGroep",
IF(H5="PC302", "lstPC302FunctieGroep",
IF(H5="PC303", "lstPC303FunctieGroep",
IF(H5="PC304 - Muziek", "lstPC304FunctieGroep",
IF(H5="PC304 - Podiumkunsten", "lstPC304FunctieGroep",
""))))))), ""))</f>
        <v/>
      </c>
      <c r="S5" s="167">
        <f>IF($N5&lt;&gt;0, IF(C5&lt;&gt;"", 0, 1), 0)</f>
        <v>0</v>
      </c>
      <c r="T5" s="166">
        <f>IF($N5&lt;&gt;0, IF(D5&lt;&gt;"", 0, 1), 0)</f>
        <v>0</v>
      </c>
      <c r="U5" s="166">
        <f>IF($N5&lt;&gt;0, IF(E5&lt;&gt;"", 0, 1), 0)</f>
        <v>0</v>
      </c>
      <c r="V5" s="166">
        <f>IF($N5&lt;&gt;0, IF(F5&lt;&gt;"", 0, 0), 0)</f>
        <v>0</v>
      </c>
      <c r="W5" s="166">
        <f>IF($N5&lt;&gt;0, IF(G5&lt;&gt;"", 0, 1), 0)</f>
        <v>0</v>
      </c>
      <c r="X5" s="166">
        <f>IF($N5&lt;&gt;0, IF(P5&lt;&gt;"", IF(H5&lt;&gt;"", 0, 1), -1), 0)</f>
        <v>0</v>
      </c>
      <c r="Y5" s="166">
        <f>IF($N5&lt;&gt;0, IF($Q5&lt;&gt;"", IF(I5&lt;&gt;"", 0, 1), -1), 0)</f>
        <v>0</v>
      </c>
      <c r="Z5" s="166">
        <f>IF($N5&lt;&gt;0, IF($R5&lt;&gt;"", IF(J5&lt;&gt;"", 0, 1), -1), 0)</f>
        <v>0</v>
      </c>
      <c r="AA5" s="166">
        <f>IF($N5&lt;&gt;0, IF(D5&lt;&gt;"", IF(K5&lt;&gt;"", 0, 1), -1), 0)</f>
        <v>0</v>
      </c>
      <c r="AB5" s="166">
        <f>IF($N5&lt;&gt;0, IF(L5&lt;&gt;"", 0, 1), 0)</f>
        <v>0</v>
      </c>
      <c r="AC5" s="167"/>
      <c r="AE5" s="166" t="str" cm="1">
        <f t="array" ref="AE5">IF($E5&lt;&gt;"", IF(ISTEXT(E5), "| Veld '"&amp;AE$4&amp;ROW()&amp;"': "&amp;Fout_datum, IF(F5&lt;&gt;"", IF(E5&gt;F5, "| Velden '"&amp;$AE$4&amp;ROW()&amp;"' en '"&amp;$AF$4&amp;ROW()&amp;"': De datum uit dienst mag niet voor de datum in dienst vallen.", ""), IF(E5&gt;Datum_werkingsjaar_einde, "| Veld '"&amp;$AE$4&amp;ROW()&amp;"': De datum in dienst mag niet na 31/12/"&amp;Datum_werkingsjaar&amp;" vallen.  ", ""))), "")</f>
        <v/>
      </c>
      <c r="AF5" s="166" t="str" cm="1">
        <f t="array" ref="AF5">IF($F5&lt;&gt;"", IF(ISTEXT(F5), "| Veld '"&amp;AF$4&amp;ROW()&amp;"': "&amp;Fout_datum, IF(E5&gt;F5, IF(F5&lt;&gt;"", "  ", ""), IF(F5&lt;&gt;"", IF(F5&lt;Datum_werkingsjaar_begin, "| Veld '"&amp;$AF$4&amp;ROW()&amp;"': De datum uit dienst mag niet vóór 1/01/"&amp;Datum_werkingsjaar&amp;" vallen.  ", ""), ""))), "")</f>
        <v/>
      </c>
      <c r="AG5" s="166" t="str">
        <f ca="1">IF(W5&lt;0, "", IF(G5&lt;&gt;"", _xlfn.IFNA(IF(MATCH(G5, OFFSET(Keuzelijsten!$A$1, 0, MATCH(O5, Keuzelijsten!$A$1:$AA$1, 0)-1, 50, 1), 0)&lt;&gt;"", ""), "| Veld '"&amp;AG$4&amp;ROW()&amp;"': de selectie komt niet overeen met een keuze in een afhankelijk veld.  "), ""))</f>
        <v/>
      </c>
      <c r="AH5" s="166" t="str">
        <f ca="1">IF(X5&lt;0, "", IF(H5&lt;&gt;"", _xlfn.IFNA(IF(MATCH(H5, OFFSET(Keuzelijsten!$A$1, 0, MATCH(P5, Keuzelijsten!$A$1:$AA$1, 0)-1, 50, 1), 0)&lt;&gt;"", ""), "| Veld '"&amp;AH$4&amp;ROW()&amp;"': de selectie komt niet overeen met een keuze in een afhankelijk veld.  "), ""))</f>
        <v/>
      </c>
      <c r="AI5" s="166" t="str">
        <f ca="1">IF(Y5&lt;0, "", IF(I5&lt;&gt;"", _xlfn.IFNA(IF(MATCH(I5, OFFSET(Keuzelijsten!$A$1, 0, MATCH(Q5, Keuzelijsten!$A$1:$AA$1, 0)-1, 50, 1), 0)&lt;&gt;"", ""), "| Veld '"&amp;AI$4&amp;ROW()&amp;"': de selectie komt niet overeen met een keuze in een afhankelijk veld.  "), ""))</f>
        <v/>
      </c>
      <c r="AJ5" s="166" t="str">
        <f ca="1">IF(Z5&lt;0, "", IF(J5&lt;&gt;"", _xlfn.IFNA(IF(MATCH(J5, OFFSET(Keuzelijsten!$A$1, 0, MATCH(R5, Keuzelijsten!$A$1:$AA$1, 0)-1, 50, 1), 0)&lt;&gt;"", ""), "| Veld '"&amp;AJ$4&amp;ROW()&amp;"': de selectie komt niet overeen met een keuze in een afhankelijk veld.  "), ""))</f>
        <v/>
      </c>
      <c r="AK5" s="166" t="str">
        <f t="shared" ref="AK5:AK68" si="8">IF(ISTEXT(K5), IFERROR(IF(SEARCH(".", K5)&lt;&gt;0, "| Veld '"&amp;AK$4&amp;ROW()&amp;"': "&amp;Fout_punt), "| Veld '"&amp;AK$4&amp;ROW()&amp;"': "&amp;Fout_geen_getal), IF(K5&lt;0, "| Veld '"&amp;AK$4&amp;ROW()&amp;"': "&amp;Fout_negatief, IF(K5&gt;1, "| Veld '"&amp;AK$4&amp;ROW()&amp;"': Dit getal mag niet groter dan 1 zijn.  ", "")))</f>
        <v/>
      </c>
      <c r="AL5" s="166" t="str">
        <f t="shared" ref="AL5:AL68" si="9">IF(ISTEXT(L5), IFERROR(IF(SEARCH(".", L5)&lt;&gt;0, "| Veld '"&amp;AL$4&amp;ROW()&amp;"': "&amp;Fout_punt), "| Veld '"&amp;AL$4&amp;ROW()&amp;"': "&amp;Fout_geen_getal), IF(L5&lt;0, "| Veld '"&amp;AL$4&amp;ROW()&amp;"': "&amp;Fout_negatief, ""))</f>
        <v/>
      </c>
      <c r="AM5" s="167" t="str">
        <f t="shared" ref="AM5:AV5" si="10">IF(S5&lt;0, IF(C5&lt;&gt;"", "| Veld '"&amp;AM$4&amp;ROW()&amp;"'"&amp;Fout_redundant, ""), "")</f>
        <v/>
      </c>
      <c r="AN5" s="166" t="str">
        <f t="shared" si="10"/>
        <v/>
      </c>
      <c r="AO5" s="166" t="str">
        <f t="shared" si="10"/>
        <v/>
      </c>
      <c r="AP5" s="166" t="str">
        <f t="shared" si="10"/>
        <v/>
      </c>
      <c r="AQ5" s="166" t="str">
        <f t="shared" si="10"/>
        <v/>
      </c>
      <c r="AR5" s="166" t="str">
        <f t="shared" si="10"/>
        <v/>
      </c>
      <c r="AS5" s="166" t="str">
        <f t="shared" si="10"/>
        <v/>
      </c>
      <c r="AT5" s="166" t="str">
        <f t="shared" si="10"/>
        <v/>
      </c>
      <c r="AU5" s="166" t="str">
        <f t="shared" si="10"/>
        <v/>
      </c>
      <c r="AV5" s="166" t="str">
        <f t="shared" si="10"/>
        <v/>
      </c>
      <c r="AW5" s="167" t="str">
        <f>IF(SUMIF(S5:AB5, "&gt;0")&gt;0, "| Vul verplichte velden in.", "")</f>
        <v/>
      </c>
      <c r="AX5" s="166" t="str">
        <f>IF(N5&lt;&gt;1, IF(SUM(N5:$N$504)&lt;&gt;0, "| Laat geen witruimte tussen ingevulde rijen.", ""), "")</f>
        <v/>
      </c>
      <c r="AZ5" s="75" t="str">
        <f ca="1">IF(_xlfn.CONCAT(AC5:AV5)&lt;&gt;"", AC5&amp;AM5&amp;AD5&amp;AN5&amp;AE5&amp;AO5&amp;AF5&amp;AP5&amp;AG5&amp;AQ5&amp;AH5&amp;AR5&amp;AI5&amp;AS5&amp;AJ5&amp;AT5&amp;AK5&amp;AU5&amp;AL5&amp;AV5, AW5&amp;AX5)</f>
        <v/>
      </c>
    </row>
    <row r="6" spans="1:78" s="166" customFormat="1" ht="14.45" customHeight="1" x14ac:dyDescent="0.25">
      <c r="A6" s="172" t="str">
        <f t="shared" ref="A6:A69" ca="1" si="11">IF(AZ6&lt;&gt;"", "✘", "")</f>
        <v/>
      </c>
      <c r="B6" s="164" t="str">
        <f t="shared" si="6"/>
        <v/>
      </c>
      <c r="C6" s="176" t="str">
        <f t="shared" si="7"/>
        <v/>
      </c>
      <c r="D6" s="177"/>
      <c r="E6" s="178"/>
      <c r="F6" s="178"/>
      <c r="G6" s="179"/>
      <c r="H6" s="180"/>
      <c r="I6" s="179"/>
      <c r="J6" s="181"/>
      <c r="K6" s="182"/>
      <c r="L6" s="183"/>
      <c r="M6" s="165" t="s">
        <v>85</v>
      </c>
      <c r="N6" s="166">
        <f t="shared" ref="N6:N69" si="12">IF(D6&amp;E6&amp;F6&amp;G6&amp;H6&amp;I6&amp;J6&amp;K6&amp;L6&lt;&gt;"", 1, 0)</f>
        <v>0</v>
      </c>
      <c r="O6" s="167" t="s">
        <v>387</v>
      </c>
      <c r="P6" s="166" t="str">
        <f t="shared" ref="P6:P69" si="13">IF(AND($G6&lt;&gt;"", $G6&lt;&gt;"(Gemeente)ambtenaar"), "lstParitairComite", "")</f>
        <v/>
      </c>
      <c r="Q6" s="166" t="str">
        <f t="shared" ref="Q6:Q69" si="14">IF(G6="(Gemeente)ambtenaar", "",
IF(H6&lt;&gt;"",
IF(H6="PC121", "lstPC121Kwalificatie",
IF(H6="PC200", "lstPC200Kwalificatie",
IF(H6="PC218", "lstPC218Kwalificatie",
IF(H6="PC227", "lstPC227Kwalificatie",
IF(H6="PC302", "lstPC302Kwalificatie",
IF(H6="PC303", "lstPC303Kwalificatie",
IF(H6="PC304 - Muziek", "lstPC304Kwalificatie",
IF(H6="PC304 - Podiumkunsten", "lstPC304Kwalificatie",
IF(H6="PC329.01 - Cultuurspreiding", "lstPC32901Kwalificatie",
IF(H6="PC329.01 - Beroepsopleiding", "lstPC32901Kwalificatie",
IF(H6="PC329.01 - Erkende integratiecentra", "lstPC32901Kwalificatie",
IF(H6="PC329.01 - Maatschappelijk opbouwwerk", "lstPC32901Kwalificatie",
IF(H6="PC329.01 - Socio-culturele sector", "lstPC32901Kwalificatie",
IF(H6="PC329.03 - Federale en bicommunautaire socio-culturele organisaties", "lstPC32901Kwalificatie",
"")))))))))))))),
""))</f>
        <v/>
      </c>
      <c r="R6" s="166" t="str">
        <f t="shared" ref="R6:R69" si="15">IF(G6="(Gemeente)ambtenaar", "lstAmbtenaarFunctieGroep",
IF(H6&lt;&gt;"",
IF(H6="PC121", "lstPC121FunctieGroep",
IF(H6="PC200", "lstPC200FunctieGroep",
IF(H6="PC227", "lstPC227FunctieGroep",
IF(H6="PC302", "lstPC302FunctieGroep",
IF(H6="PC303", "lstPC303FunctieGroep",
IF(H6="PC304 - Muziek", "lstPC304FunctieGroep",
IF(H6="PC304 - Podiumkunsten", "lstPC304FunctieGroep",
""))))))), ""))</f>
        <v/>
      </c>
      <c r="S6" s="167">
        <f t="shared" ref="S6:S69" si="16">IF($N6&lt;&gt;0, IF(C6&lt;&gt;"", 0, 1), 0)</f>
        <v>0</v>
      </c>
      <c r="T6" s="166">
        <f t="shared" ref="T6:T69" si="17">IF($N6&lt;&gt;0, IF(D6&lt;&gt;"", 0, 1), 0)</f>
        <v>0</v>
      </c>
      <c r="U6" s="166">
        <f t="shared" ref="U6:U69" si="18">IF($N6&lt;&gt;0, IF(E6&lt;&gt;"", 0, 1), 0)</f>
        <v>0</v>
      </c>
      <c r="V6" s="166">
        <f t="shared" ref="V6:V69" si="19">IF($N6&lt;&gt;0, IF(F6&lt;&gt;"", 0, 0), 0)</f>
        <v>0</v>
      </c>
      <c r="W6" s="166">
        <f t="shared" ref="W6:W69" si="20">IF($N6&lt;&gt;0, IF(G6&lt;&gt;"", 0, 1), 0)</f>
        <v>0</v>
      </c>
      <c r="X6" s="166">
        <f t="shared" ref="X6:X69" si="21">IF($N6&lt;&gt;0, IF(P6&lt;&gt;"", IF(H6&lt;&gt;"", 0, 1), -1), 0)</f>
        <v>0</v>
      </c>
      <c r="Y6" s="166">
        <f t="shared" ref="Y6:Y69" si="22">IF($N6&lt;&gt;0, IF($Q6&lt;&gt;"", IF(I6&lt;&gt;"", 0, 1), -1), 0)</f>
        <v>0</v>
      </c>
      <c r="Z6" s="166">
        <f t="shared" ref="Z6:Z69" si="23">IF($N6&lt;&gt;0, IF($R6&lt;&gt;"", IF(J6&lt;&gt;"", 0, 1), -1), 0)</f>
        <v>0</v>
      </c>
      <c r="AA6" s="166">
        <f t="shared" ref="AA6:AA69" si="24">IF($N6&lt;&gt;0, IF(D6&lt;&gt;"", IF(K6&lt;&gt;"", 0, 1), -1), 0)</f>
        <v>0</v>
      </c>
      <c r="AB6" s="166">
        <f t="shared" ref="AB6:AB69" si="25">IF($N6&lt;&gt;0, IF(L6&lt;&gt;"", 0, 1), 0)</f>
        <v>0</v>
      </c>
      <c r="AC6" s="167"/>
      <c r="AE6" s="166" t="str" cm="1">
        <f t="array" ref="AE6">IF($E6&lt;&gt;"", IF(ISTEXT(E6), "| Veld '"&amp;AE$4&amp;ROW()&amp;"': "&amp;Fout_datum, IF(F6&lt;&gt;"", IF(E6&gt;F6, "| Velden '"&amp;$AE$4&amp;ROW()&amp;"' en '"&amp;$AF$4&amp;ROW()&amp;"': De datum uit dienst mag niet voor de datum in dienst vallen.", ""), IF(E6&gt;Datum_werkingsjaar_einde, "| Veld '"&amp;$AE$4&amp;ROW()&amp;"': De datum in dienst mag niet na 31/12/"&amp;Datum_werkingsjaar&amp;" vallen.  ", ""))), "")</f>
        <v/>
      </c>
      <c r="AF6" s="166" t="str" cm="1">
        <f t="array" ref="AF6">IF($F6&lt;&gt;"", IF(ISTEXT(F6), "| Veld '"&amp;AF$4&amp;ROW()&amp;"': "&amp;Fout_datum, IF(E6&gt;F6, IF(F6&lt;&gt;"", "  ", ""), IF(F6&lt;&gt;"", IF(F6&lt;Datum_werkingsjaar_begin, "| Veld '"&amp;$AF$4&amp;ROW()&amp;"': De datum uit dienst mag niet vóór 1/01/"&amp;Datum_werkingsjaar&amp;" vallen.  ", ""), ""))), "")</f>
        <v/>
      </c>
      <c r="AG6" s="166" t="str">
        <f ca="1">IF(W6&lt;0, "", IF(G6&lt;&gt;"", _xlfn.IFNA(IF(MATCH(G6, OFFSET(Keuzelijsten!$A$1, 0, MATCH(O6, Keuzelijsten!$A$1:$AA$1, 0)-1, 50, 1), 0)&lt;&gt;"", ""), "| Veld '"&amp;AG$4&amp;ROW()&amp;"': de selectie komt niet overeen met een keuze in een afhankelijk veld.  "), ""))</f>
        <v/>
      </c>
      <c r="AH6" s="166" t="str">
        <f ca="1">IF(X6&lt;0, "", IF(H6&lt;&gt;"", _xlfn.IFNA(IF(MATCH(H6, OFFSET(Keuzelijsten!$A$1, 0, MATCH(P6, Keuzelijsten!$A$1:$AA$1, 0)-1, 50, 1), 0)&lt;&gt;"", ""), "| Veld '"&amp;AH$4&amp;ROW()&amp;"': de selectie komt niet overeen met een keuze in een afhankelijk veld.  "), ""))</f>
        <v/>
      </c>
      <c r="AI6" s="166" t="str">
        <f ca="1">IF(Y6&lt;0, "", IF(I6&lt;&gt;"", _xlfn.IFNA(IF(MATCH(I6, OFFSET(Keuzelijsten!$A$1, 0, MATCH(Q6, Keuzelijsten!$A$1:$AA$1, 0)-1, 50, 1), 0)&lt;&gt;"", ""), "| Veld '"&amp;AI$4&amp;ROW()&amp;"': de selectie komt niet overeen met een keuze in een afhankelijk veld.  "), ""))</f>
        <v/>
      </c>
      <c r="AJ6" s="166" t="str">
        <f ca="1">IF(Z6&lt;0, "", IF(J6&lt;&gt;"", _xlfn.IFNA(IF(MATCH(J6, OFFSET(Keuzelijsten!$A$1, 0, MATCH(R6, Keuzelijsten!$A$1:$AA$1, 0)-1, 50, 1), 0)&lt;&gt;"", ""), "| Veld '"&amp;AJ$4&amp;ROW()&amp;"': de selectie komt niet overeen met een keuze in een afhankelijk veld.  "), ""))</f>
        <v/>
      </c>
      <c r="AK6" s="166" t="str">
        <f t="shared" si="8"/>
        <v/>
      </c>
      <c r="AL6" s="166" t="str">
        <f t="shared" si="9"/>
        <v/>
      </c>
      <c r="AM6" s="167" t="str">
        <f t="shared" ref="AM6:AM69" si="26">IF(S6&lt;0, IF(C6&lt;&gt;"", "| Veld '"&amp;AM$4&amp;ROW()&amp;"'"&amp;Fout_redundant, ""), "")</f>
        <v/>
      </c>
      <c r="AN6" s="166" t="str">
        <f t="shared" ref="AN6:AN69" si="27">IF(T6&lt;0, IF(D6&lt;&gt;"", "| Veld '"&amp;AN$4&amp;ROW()&amp;"'"&amp;Fout_redundant, ""), "")</f>
        <v/>
      </c>
      <c r="AO6" s="166" t="str">
        <f t="shared" ref="AO6:AO69" si="28">IF(U6&lt;0, IF(E6&lt;&gt;"", "| Veld '"&amp;AO$4&amp;ROW()&amp;"'"&amp;Fout_redundant, ""), "")</f>
        <v/>
      </c>
      <c r="AP6" s="166" t="str">
        <f t="shared" ref="AP6:AP69" si="29">IF(V6&lt;0, IF(F6&lt;&gt;"", "| Veld '"&amp;AP$4&amp;ROW()&amp;"'"&amp;Fout_redundant, ""), "")</f>
        <v/>
      </c>
      <c r="AQ6" s="166" t="str">
        <f t="shared" ref="AQ6:AQ69" si="30">IF(W6&lt;0, IF(G6&lt;&gt;"", "| Veld '"&amp;AQ$4&amp;ROW()&amp;"'"&amp;Fout_redundant, ""), "")</f>
        <v/>
      </c>
      <c r="AR6" s="166" t="str">
        <f t="shared" ref="AR6:AR69" si="31">IF(X6&lt;0, IF(H6&lt;&gt;"", "| Veld '"&amp;AR$4&amp;ROW()&amp;"'"&amp;Fout_redundant, ""), "")</f>
        <v/>
      </c>
      <c r="AS6" s="166" t="str">
        <f t="shared" ref="AS6:AS69" si="32">IF(Y6&lt;0, IF(I6&lt;&gt;"", "| Veld '"&amp;AS$4&amp;ROW()&amp;"'"&amp;Fout_redundant, ""), "")</f>
        <v/>
      </c>
      <c r="AT6" s="166" t="str">
        <f t="shared" ref="AT6:AT69" si="33">IF(Z6&lt;0, IF(J6&lt;&gt;"", "| Veld '"&amp;AT$4&amp;ROW()&amp;"'"&amp;Fout_redundant, ""), "")</f>
        <v/>
      </c>
      <c r="AU6" s="166" t="str">
        <f t="shared" ref="AU6:AU69" si="34">IF(AA6&lt;0, IF(K6&lt;&gt;"", "| Veld '"&amp;AU$4&amp;ROW()&amp;"'"&amp;Fout_redundant, ""), "")</f>
        <v/>
      </c>
      <c r="AV6" s="166" t="str">
        <f t="shared" ref="AV6:AV69" si="35">IF(AB6&lt;0, IF(L6&lt;&gt;"", "| Veld '"&amp;AV$4&amp;ROW()&amp;"'"&amp;Fout_redundant, ""), "")</f>
        <v/>
      </c>
      <c r="AW6" s="167" t="str">
        <f t="shared" ref="AW6:AW69" si="36">IF(SUMIF(S6:AB6, "&gt;0")&gt;0, "| Vul verplichte velden in.", "")</f>
        <v/>
      </c>
      <c r="AX6" s="166" t="str">
        <f>IF(N6&lt;&gt;1, IF(SUM(N6:$N$504)&lt;&gt;0, "| Laat geen witruimte tussen ingevulde rijen.", ""), "")</f>
        <v/>
      </c>
      <c r="AZ6" s="75" t="str">
        <f t="shared" ref="AZ6:AZ69" ca="1" si="37">IF(_xlfn.CONCAT(AC6:AV6)&lt;&gt;"", AC6&amp;AM6&amp;AD6&amp;AN6&amp;AE6&amp;AO6&amp;AF6&amp;AP6&amp;AG6&amp;AQ6&amp;AH6&amp;AR6&amp;AI6&amp;AS6&amp;AJ6&amp;AT6&amp;AK6&amp;AU6&amp;AL6&amp;AV6, AW6&amp;AX6)</f>
        <v/>
      </c>
    </row>
    <row r="7" spans="1:78" s="166" customFormat="1" ht="14.45" customHeight="1" x14ac:dyDescent="0.25">
      <c r="A7" s="172" t="str">
        <f t="shared" ca="1" si="11"/>
        <v/>
      </c>
      <c r="B7" s="164" t="str">
        <f t="shared" si="6"/>
        <v/>
      </c>
      <c r="C7" s="176" t="str">
        <f t="shared" si="7"/>
        <v/>
      </c>
      <c r="D7" s="177"/>
      <c r="E7" s="178"/>
      <c r="F7" s="178"/>
      <c r="G7" s="179"/>
      <c r="H7" s="180"/>
      <c r="I7" s="179"/>
      <c r="J7" s="181"/>
      <c r="K7" s="182"/>
      <c r="L7" s="183"/>
      <c r="M7" s="165" t="s">
        <v>85</v>
      </c>
      <c r="N7" s="166">
        <f t="shared" si="12"/>
        <v>0</v>
      </c>
      <c r="O7" s="167" t="s">
        <v>387</v>
      </c>
      <c r="P7" s="166" t="str">
        <f t="shared" si="13"/>
        <v/>
      </c>
      <c r="Q7" s="166" t="str">
        <f t="shared" si="14"/>
        <v/>
      </c>
      <c r="R7" s="166" t="str">
        <f t="shared" si="15"/>
        <v/>
      </c>
      <c r="S7" s="167">
        <f t="shared" si="16"/>
        <v>0</v>
      </c>
      <c r="T7" s="166">
        <f t="shared" si="17"/>
        <v>0</v>
      </c>
      <c r="U7" s="166">
        <f t="shared" si="18"/>
        <v>0</v>
      </c>
      <c r="V7" s="166">
        <f t="shared" si="19"/>
        <v>0</v>
      </c>
      <c r="W7" s="166">
        <f t="shared" si="20"/>
        <v>0</v>
      </c>
      <c r="X7" s="166">
        <f t="shared" si="21"/>
        <v>0</v>
      </c>
      <c r="Y7" s="166">
        <f t="shared" si="22"/>
        <v>0</v>
      </c>
      <c r="Z7" s="166">
        <f t="shared" si="23"/>
        <v>0</v>
      </c>
      <c r="AA7" s="166">
        <f t="shared" si="24"/>
        <v>0</v>
      </c>
      <c r="AB7" s="166">
        <f t="shared" si="25"/>
        <v>0</v>
      </c>
      <c r="AC7" s="167"/>
      <c r="AE7" s="166" t="str" cm="1">
        <f t="array" ref="AE7">IF($E7&lt;&gt;"", IF(ISTEXT(E7), "| Veld '"&amp;AE$4&amp;ROW()&amp;"': "&amp;Fout_datum, IF(F7&lt;&gt;"", IF(E7&gt;F7, "| Velden '"&amp;$AE$4&amp;ROW()&amp;"' en '"&amp;$AF$4&amp;ROW()&amp;"': De datum uit dienst mag niet voor de datum in dienst vallen.", ""), IF(E7&gt;Datum_werkingsjaar_einde, "| Veld '"&amp;$AE$4&amp;ROW()&amp;"': De datum in dienst mag niet na 31/12/"&amp;Datum_werkingsjaar&amp;" vallen.  ", ""))), "")</f>
        <v/>
      </c>
      <c r="AF7" s="166" t="str" cm="1">
        <f t="array" ref="AF7">IF($F7&lt;&gt;"", IF(ISTEXT(F7), "| Veld '"&amp;AF$4&amp;ROW()&amp;"': "&amp;Fout_datum, IF(E7&gt;F7, IF(F7&lt;&gt;"", "  ", ""), IF(F7&lt;&gt;"", IF(F7&lt;Datum_werkingsjaar_begin, "| Veld '"&amp;$AF$4&amp;ROW()&amp;"': De datum uit dienst mag niet vóór 1/01/"&amp;Datum_werkingsjaar&amp;" vallen.  ", ""), ""))), "")</f>
        <v/>
      </c>
      <c r="AG7" s="166" t="str">
        <f ca="1">IF(W7&lt;0, "", IF(G7&lt;&gt;"", _xlfn.IFNA(IF(MATCH(G7, OFFSET(Keuzelijsten!$A$1, 0, MATCH(O7, Keuzelijsten!$A$1:$AA$1, 0)-1, 50, 1), 0)&lt;&gt;"", ""), "| Veld '"&amp;AG$4&amp;ROW()&amp;"': de selectie komt niet overeen met een keuze in een afhankelijk veld.  "), ""))</f>
        <v/>
      </c>
      <c r="AH7" s="166" t="str">
        <f ca="1">IF(X7&lt;0, "", IF(H7&lt;&gt;"", _xlfn.IFNA(IF(MATCH(H7, OFFSET(Keuzelijsten!$A$1, 0, MATCH(P7, Keuzelijsten!$A$1:$AA$1, 0)-1, 50, 1), 0)&lt;&gt;"", ""), "| Veld '"&amp;AH$4&amp;ROW()&amp;"': de selectie komt niet overeen met een keuze in een afhankelijk veld.  "), ""))</f>
        <v/>
      </c>
      <c r="AI7" s="166" t="str">
        <f ca="1">IF(Y7&lt;0, "", IF(I7&lt;&gt;"", _xlfn.IFNA(IF(MATCH(I7, OFFSET(Keuzelijsten!$A$1, 0, MATCH(Q7, Keuzelijsten!$A$1:$AA$1, 0)-1, 50, 1), 0)&lt;&gt;"", ""), "| Veld '"&amp;AI$4&amp;ROW()&amp;"': de selectie komt niet overeen met een keuze in een afhankelijk veld.  "), ""))</f>
        <v/>
      </c>
      <c r="AJ7" s="166" t="str">
        <f ca="1">IF(Z7&lt;0, "", IF(J7&lt;&gt;"", _xlfn.IFNA(IF(MATCH(J7, OFFSET(Keuzelijsten!$A$1, 0, MATCH(R7, Keuzelijsten!$A$1:$AA$1, 0)-1, 50, 1), 0)&lt;&gt;"", ""), "| Veld '"&amp;AJ$4&amp;ROW()&amp;"': de selectie komt niet overeen met een keuze in een afhankelijk veld.  "), ""))</f>
        <v/>
      </c>
      <c r="AK7" s="166" t="str">
        <f t="shared" si="8"/>
        <v/>
      </c>
      <c r="AL7" s="166" t="str">
        <f t="shared" si="9"/>
        <v/>
      </c>
      <c r="AM7" s="167" t="str">
        <f t="shared" si="26"/>
        <v/>
      </c>
      <c r="AN7" s="166" t="str">
        <f t="shared" si="27"/>
        <v/>
      </c>
      <c r="AO7" s="166" t="str">
        <f t="shared" si="28"/>
        <v/>
      </c>
      <c r="AP7" s="166" t="str">
        <f t="shared" si="29"/>
        <v/>
      </c>
      <c r="AQ7" s="166" t="str">
        <f t="shared" si="30"/>
        <v/>
      </c>
      <c r="AR7" s="166" t="str">
        <f t="shared" si="31"/>
        <v/>
      </c>
      <c r="AS7" s="166" t="str">
        <f t="shared" si="32"/>
        <v/>
      </c>
      <c r="AT7" s="166" t="str">
        <f t="shared" si="33"/>
        <v/>
      </c>
      <c r="AU7" s="166" t="str">
        <f t="shared" si="34"/>
        <v/>
      </c>
      <c r="AV7" s="166" t="str">
        <f t="shared" si="35"/>
        <v/>
      </c>
      <c r="AW7" s="167" t="str">
        <f t="shared" si="36"/>
        <v/>
      </c>
      <c r="AX7" s="166" t="str">
        <f>IF(N7&lt;&gt;1, IF(SUM(N7:$N$504)&lt;&gt;0, "| Laat geen witruimte tussen ingevulde rijen.", ""), "")</f>
        <v/>
      </c>
      <c r="AZ7" s="75" t="str">
        <f t="shared" ca="1" si="37"/>
        <v/>
      </c>
    </row>
    <row r="8" spans="1:78" s="166" customFormat="1" ht="14.45" customHeight="1" x14ac:dyDescent="0.25">
      <c r="A8" s="172" t="str">
        <f t="shared" ca="1" si="11"/>
        <v/>
      </c>
      <c r="B8" s="164" t="str">
        <f t="shared" si="6"/>
        <v/>
      </c>
      <c r="C8" s="176" t="str">
        <f t="shared" si="7"/>
        <v/>
      </c>
      <c r="D8" s="177"/>
      <c r="E8" s="178"/>
      <c r="F8" s="178"/>
      <c r="G8" s="179"/>
      <c r="H8" s="180"/>
      <c r="I8" s="179"/>
      <c r="J8" s="181"/>
      <c r="K8" s="182"/>
      <c r="L8" s="183"/>
      <c r="M8" s="165" t="s">
        <v>85</v>
      </c>
      <c r="N8" s="166">
        <f t="shared" si="12"/>
        <v>0</v>
      </c>
      <c r="O8" s="167" t="s">
        <v>387</v>
      </c>
      <c r="P8" s="166" t="str">
        <f t="shared" si="13"/>
        <v/>
      </c>
      <c r="Q8" s="166" t="str">
        <f t="shared" si="14"/>
        <v/>
      </c>
      <c r="R8" s="166" t="str">
        <f t="shared" si="15"/>
        <v/>
      </c>
      <c r="S8" s="167">
        <f t="shared" si="16"/>
        <v>0</v>
      </c>
      <c r="T8" s="166">
        <f t="shared" si="17"/>
        <v>0</v>
      </c>
      <c r="U8" s="166">
        <f t="shared" si="18"/>
        <v>0</v>
      </c>
      <c r="V8" s="166">
        <f t="shared" si="19"/>
        <v>0</v>
      </c>
      <c r="W8" s="166">
        <f t="shared" si="20"/>
        <v>0</v>
      </c>
      <c r="X8" s="166">
        <f t="shared" si="21"/>
        <v>0</v>
      </c>
      <c r="Y8" s="166">
        <f t="shared" si="22"/>
        <v>0</v>
      </c>
      <c r="Z8" s="166">
        <f t="shared" si="23"/>
        <v>0</v>
      </c>
      <c r="AA8" s="166">
        <f t="shared" si="24"/>
        <v>0</v>
      </c>
      <c r="AB8" s="166">
        <f t="shared" si="25"/>
        <v>0</v>
      </c>
      <c r="AC8" s="167"/>
      <c r="AE8" s="166" t="str" cm="1">
        <f t="array" ref="AE8">IF($E8&lt;&gt;"", IF(ISTEXT(E8), "| Veld '"&amp;AE$4&amp;ROW()&amp;"': "&amp;Fout_datum, IF(F8&lt;&gt;"", IF(E8&gt;F8, "| Velden '"&amp;$AE$4&amp;ROW()&amp;"' en '"&amp;$AF$4&amp;ROW()&amp;"': De datum uit dienst mag niet voor de datum in dienst vallen.", ""), IF(E8&gt;Datum_werkingsjaar_einde, "| Veld '"&amp;$AE$4&amp;ROW()&amp;"': De datum in dienst mag niet na 31/12/"&amp;Datum_werkingsjaar&amp;" vallen.  ", ""))), "")</f>
        <v/>
      </c>
      <c r="AF8" s="166" t="str" cm="1">
        <f t="array" ref="AF8">IF($F8&lt;&gt;"", IF(ISTEXT(F8), "| Veld '"&amp;AF$4&amp;ROW()&amp;"': "&amp;Fout_datum, IF(E8&gt;F8, IF(F8&lt;&gt;"", "  ", ""), IF(F8&lt;&gt;"", IF(F8&lt;Datum_werkingsjaar_begin, "| Veld '"&amp;$AF$4&amp;ROW()&amp;"': De datum uit dienst mag niet vóór 1/01/"&amp;Datum_werkingsjaar&amp;" vallen.  ", ""), ""))), "")</f>
        <v/>
      </c>
      <c r="AG8" s="166" t="str">
        <f ca="1">IF(W8&lt;0, "", IF(G8&lt;&gt;"", _xlfn.IFNA(IF(MATCH(G8, OFFSET(Keuzelijsten!$A$1, 0, MATCH(O8, Keuzelijsten!$A$1:$AA$1, 0)-1, 50, 1), 0)&lt;&gt;"", ""), "| Veld '"&amp;AG$4&amp;ROW()&amp;"': de selectie komt niet overeen met een keuze in een afhankelijk veld.  "), ""))</f>
        <v/>
      </c>
      <c r="AH8" s="166" t="str">
        <f ca="1">IF(X8&lt;0, "", IF(H8&lt;&gt;"", _xlfn.IFNA(IF(MATCH(H8, OFFSET(Keuzelijsten!$A$1, 0, MATCH(P8, Keuzelijsten!$A$1:$AA$1, 0)-1, 50, 1), 0)&lt;&gt;"", ""), "| Veld '"&amp;AH$4&amp;ROW()&amp;"': de selectie komt niet overeen met een keuze in een afhankelijk veld.  "), ""))</f>
        <v/>
      </c>
      <c r="AI8" s="166" t="str">
        <f ca="1">IF(Y8&lt;0, "", IF(I8&lt;&gt;"", _xlfn.IFNA(IF(MATCH(I8, OFFSET(Keuzelijsten!$A$1, 0, MATCH(Q8, Keuzelijsten!$A$1:$AA$1, 0)-1, 50, 1), 0)&lt;&gt;"", ""), "| Veld '"&amp;AI$4&amp;ROW()&amp;"': de selectie komt niet overeen met een keuze in een afhankelijk veld.  "), ""))</f>
        <v/>
      </c>
      <c r="AJ8" s="166" t="str">
        <f ca="1">IF(Z8&lt;0, "", IF(J8&lt;&gt;"", _xlfn.IFNA(IF(MATCH(J8, OFFSET(Keuzelijsten!$A$1, 0, MATCH(R8, Keuzelijsten!$A$1:$AA$1, 0)-1, 50, 1), 0)&lt;&gt;"", ""), "| Veld '"&amp;AJ$4&amp;ROW()&amp;"': de selectie komt niet overeen met een keuze in een afhankelijk veld.  "), ""))</f>
        <v/>
      </c>
      <c r="AK8" s="166" t="str">
        <f t="shared" si="8"/>
        <v/>
      </c>
      <c r="AL8" s="166" t="str">
        <f t="shared" si="9"/>
        <v/>
      </c>
      <c r="AM8" s="167" t="str">
        <f t="shared" si="26"/>
        <v/>
      </c>
      <c r="AN8" s="166" t="str">
        <f t="shared" si="27"/>
        <v/>
      </c>
      <c r="AO8" s="166" t="str">
        <f t="shared" si="28"/>
        <v/>
      </c>
      <c r="AP8" s="166" t="str">
        <f t="shared" si="29"/>
        <v/>
      </c>
      <c r="AQ8" s="166" t="str">
        <f t="shared" si="30"/>
        <v/>
      </c>
      <c r="AR8" s="166" t="str">
        <f t="shared" si="31"/>
        <v/>
      </c>
      <c r="AS8" s="166" t="str">
        <f t="shared" si="32"/>
        <v/>
      </c>
      <c r="AT8" s="166" t="str">
        <f t="shared" si="33"/>
        <v/>
      </c>
      <c r="AU8" s="166" t="str">
        <f t="shared" si="34"/>
        <v/>
      </c>
      <c r="AV8" s="166" t="str">
        <f t="shared" si="35"/>
        <v/>
      </c>
      <c r="AW8" s="167" t="str">
        <f t="shared" si="36"/>
        <v/>
      </c>
      <c r="AX8" s="166" t="str">
        <f>IF(N8&lt;&gt;1, IF(SUM(N8:$N$504)&lt;&gt;0, "| Laat geen witruimte tussen ingevulde rijen.", ""), "")</f>
        <v/>
      </c>
      <c r="AZ8" s="75" t="str">
        <f t="shared" ca="1" si="37"/>
        <v/>
      </c>
    </row>
    <row r="9" spans="1:78" s="166" customFormat="1" ht="14.45" customHeight="1" x14ac:dyDescent="0.25">
      <c r="A9" s="172" t="str">
        <f t="shared" ca="1" si="11"/>
        <v/>
      </c>
      <c r="B9" s="164" t="str">
        <f t="shared" si="6"/>
        <v/>
      </c>
      <c r="C9" s="176" t="str">
        <f t="shared" si="7"/>
        <v/>
      </c>
      <c r="D9" s="177"/>
      <c r="E9" s="178"/>
      <c r="F9" s="178"/>
      <c r="G9" s="179"/>
      <c r="H9" s="180"/>
      <c r="I9" s="179"/>
      <c r="J9" s="181"/>
      <c r="K9" s="182"/>
      <c r="L9" s="183"/>
      <c r="M9" s="165" t="s">
        <v>85</v>
      </c>
      <c r="N9" s="166">
        <f t="shared" si="12"/>
        <v>0</v>
      </c>
      <c r="O9" s="167" t="s">
        <v>387</v>
      </c>
      <c r="P9" s="166" t="str">
        <f t="shared" si="13"/>
        <v/>
      </c>
      <c r="Q9" s="166" t="str">
        <f t="shared" si="14"/>
        <v/>
      </c>
      <c r="R9" s="166" t="str">
        <f t="shared" si="15"/>
        <v/>
      </c>
      <c r="S9" s="167">
        <f t="shared" si="16"/>
        <v>0</v>
      </c>
      <c r="T9" s="166">
        <f t="shared" si="17"/>
        <v>0</v>
      </c>
      <c r="U9" s="166">
        <f t="shared" si="18"/>
        <v>0</v>
      </c>
      <c r="V9" s="166">
        <f t="shared" si="19"/>
        <v>0</v>
      </c>
      <c r="W9" s="166">
        <f t="shared" si="20"/>
        <v>0</v>
      </c>
      <c r="X9" s="166">
        <f t="shared" si="21"/>
        <v>0</v>
      </c>
      <c r="Y9" s="166">
        <f t="shared" si="22"/>
        <v>0</v>
      </c>
      <c r="Z9" s="166">
        <f t="shared" si="23"/>
        <v>0</v>
      </c>
      <c r="AA9" s="166">
        <f t="shared" si="24"/>
        <v>0</v>
      </c>
      <c r="AB9" s="166">
        <f t="shared" si="25"/>
        <v>0</v>
      </c>
      <c r="AC9" s="167"/>
      <c r="AE9" s="166" t="str" cm="1">
        <f t="array" ref="AE9">IF($E9&lt;&gt;"", IF(ISTEXT(E9), "| Veld '"&amp;AE$4&amp;ROW()&amp;"': "&amp;Fout_datum, IF(F9&lt;&gt;"", IF(E9&gt;F9, "| Velden '"&amp;$AE$4&amp;ROW()&amp;"' en '"&amp;$AF$4&amp;ROW()&amp;"': De datum uit dienst mag niet voor de datum in dienst vallen.", ""), IF(E9&gt;Datum_werkingsjaar_einde, "| Veld '"&amp;$AE$4&amp;ROW()&amp;"': De datum in dienst mag niet na 31/12/"&amp;Datum_werkingsjaar&amp;" vallen.  ", ""))), "")</f>
        <v/>
      </c>
      <c r="AF9" s="166" t="str" cm="1">
        <f t="array" ref="AF9">IF($F9&lt;&gt;"", IF(ISTEXT(F9), "| Veld '"&amp;AF$4&amp;ROW()&amp;"': "&amp;Fout_datum, IF(E9&gt;F9, IF(F9&lt;&gt;"", "  ", ""), IF(F9&lt;&gt;"", IF(F9&lt;Datum_werkingsjaar_begin, "| Veld '"&amp;$AF$4&amp;ROW()&amp;"': De datum uit dienst mag niet vóór 1/01/"&amp;Datum_werkingsjaar&amp;" vallen.  ", ""), ""))), "")</f>
        <v/>
      </c>
      <c r="AG9" s="166" t="str">
        <f ca="1">IF(W9&lt;0, "", IF(G9&lt;&gt;"", _xlfn.IFNA(IF(MATCH(G9, OFFSET(Keuzelijsten!$A$1, 0, MATCH(O9, Keuzelijsten!$A$1:$AA$1, 0)-1, 50, 1), 0)&lt;&gt;"", ""), "| Veld '"&amp;AG$4&amp;ROW()&amp;"': de selectie komt niet overeen met een keuze in een afhankelijk veld.  "), ""))</f>
        <v/>
      </c>
      <c r="AH9" s="166" t="str">
        <f ca="1">IF(X9&lt;0, "", IF(H9&lt;&gt;"", _xlfn.IFNA(IF(MATCH(H9, OFFSET(Keuzelijsten!$A$1, 0, MATCH(P9, Keuzelijsten!$A$1:$AA$1, 0)-1, 50, 1), 0)&lt;&gt;"", ""), "| Veld '"&amp;AH$4&amp;ROW()&amp;"': de selectie komt niet overeen met een keuze in een afhankelijk veld.  "), ""))</f>
        <v/>
      </c>
      <c r="AI9" s="166" t="str">
        <f ca="1">IF(Y9&lt;0, "", IF(I9&lt;&gt;"", _xlfn.IFNA(IF(MATCH(I9, OFFSET(Keuzelijsten!$A$1, 0, MATCH(Q9, Keuzelijsten!$A$1:$AA$1, 0)-1, 50, 1), 0)&lt;&gt;"", ""), "| Veld '"&amp;AI$4&amp;ROW()&amp;"': de selectie komt niet overeen met een keuze in een afhankelijk veld.  "), ""))</f>
        <v/>
      </c>
      <c r="AJ9" s="166" t="str">
        <f ca="1">IF(Z9&lt;0, "", IF(J9&lt;&gt;"", _xlfn.IFNA(IF(MATCH(J9, OFFSET(Keuzelijsten!$A$1, 0, MATCH(R9, Keuzelijsten!$A$1:$AA$1, 0)-1, 50, 1), 0)&lt;&gt;"", ""), "| Veld '"&amp;AJ$4&amp;ROW()&amp;"': de selectie komt niet overeen met een keuze in een afhankelijk veld.  "), ""))</f>
        <v/>
      </c>
      <c r="AK9" s="166" t="str">
        <f t="shared" si="8"/>
        <v/>
      </c>
      <c r="AL9" s="166" t="str">
        <f t="shared" si="9"/>
        <v/>
      </c>
      <c r="AM9" s="167" t="str">
        <f t="shared" si="26"/>
        <v/>
      </c>
      <c r="AN9" s="166" t="str">
        <f t="shared" si="27"/>
        <v/>
      </c>
      <c r="AO9" s="166" t="str">
        <f t="shared" si="28"/>
        <v/>
      </c>
      <c r="AP9" s="166" t="str">
        <f t="shared" si="29"/>
        <v/>
      </c>
      <c r="AQ9" s="166" t="str">
        <f t="shared" si="30"/>
        <v/>
      </c>
      <c r="AR9" s="166" t="str">
        <f t="shared" si="31"/>
        <v/>
      </c>
      <c r="AS9" s="166" t="str">
        <f t="shared" si="32"/>
        <v/>
      </c>
      <c r="AT9" s="166" t="str">
        <f t="shared" si="33"/>
        <v/>
      </c>
      <c r="AU9" s="166" t="str">
        <f t="shared" si="34"/>
        <v/>
      </c>
      <c r="AV9" s="166" t="str">
        <f t="shared" si="35"/>
        <v/>
      </c>
      <c r="AW9" s="167" t="str">
        <f t="shared" si="36"/>
        <v/>
      </c>
      <c r="AX9" s="166" t="str">
        <f>IF(N9&lt;&gt;1, IF(SUM(N9:$N$504)&lt;&gt;0, "| Laat geen witruimte tussen ingevulde rijen.", ""), "")</f>
        <v/>
      </c>
      <c r="AZ9" s="75" t="str">
        <f t="shared" ca="1" si="37"/>
        <v/>
      </c>
    </row>
    <row r="10" spans="1:78" s="166" customFormat="1" ht="14.45" customHeight="1" x14ac:dyDescent="0.25">
      <c r="A10" s="172" t="str">
        <f t="shared" ca="1" si="11"/>
        <v/>
      </c>
      <c r="B10" s="164" t="str">
        <f t="shared" si="6"/>
        <v/>
      </c>
      <c r="C10" s="176" t="str">
        <f t="shared" si="7"/>
        <v/>
      </c>
      <c r="D10" s="177"/>
      <c r="E10" s="178"/>
      <c r="F10" s="178"/>
      <c r="G10" s="179"/>
      <c r="H10" s="180"/>
      <c r="I10" s="179"/>
      <c r="J10" s="181"/>
      <c r="K10" s="182"/>
      <c r="L10" s="183"/>
      <c r="M10" s="165" t="s">
        <v>85</v>
      </c>
      <c r="N10" s="166">
        <f t="shared" si="12"/>
        <v>0</v>
      </c>
      <c r="O10" s="167" t="s">
        <v>387</v>
      </c>
      <c r="P10" s="166" t="str">
        <f t="shared" si="13"/>
        <v/>
      </c>
      <c r="Q10" s="166" t="str">
        <f t="shared" si="14"/>
        <v/>
      </c>
      <c r="R10" s="166" t="str">
        <f t="shared" si="15"/>
        <v/>
      </c>
      <c r="S10" s="167">
        <f t="shared" si="16"/>
        <v>0</v>
      </c>
      <c r="T10" s="166">
        <f t="shared" si="17"/>
        <v>0</v>
      </c>
      <c r="U10" s="166">
        <f t="shared" si="18"/>
        <v>0</v>
      </c>
      <c r="V10" s="166">
        <f t="shared" si="19"/>
        <v>0</v>
      </c>
      <c r="W10" s="166">
        <f t="shared" si="20"/>
        <v>0</v>
      </c>
      <c r="X10" s="166">
        <f t="shared" si="21"/>
        <v>0</v>
      </c>
      <c r="Y10" s="166">
        <f t="shared" si="22"/>
        <v>0</v>
      </c>
      <c r="Z10" s="166">
        <f t="shared" si="23"/>
        <v>0</v>
      </c>
      <c r="AA10" s="166">
        <f t="shared" si="24"/>
        <v>0</v>
      </c>
      <c r="AB10" s="166">
        <f t="shared" si="25"/>
        <v>0</v>
      </c>
      <c r="AC10" s="167"/>
      <c r="AE10" s="166" t="str" cm="1">
        <f t="array" ref="AE10">IF($E10&lt;&gt;"", IF(ISTEXT(E10), "| Veld '"&amp;AE$4&amp;ROW()&amp;"': "&amp;Fout_datum, IF(F10&lt;&gt;"", IF(E10&gt;F10, "| Velden '"&amp;$AE$4&amp;ROW()&amp;"' en '"&amp;$AF$4&amp;ROW()&amp;"': De datum uit dienst mag niet voor de datum in dienst vallen.", ""), IF(E10&gt;Datum_werkingsjaar_einde, "| Veld '"&amp;$AE$4&amp;ROW()&amp;"': De datum in dienst mag niet na 31/12/"&amp;Datum_werkingsjaar&amp;" vallen.  ", ""))), "")</f>
        <v/>
      </c>
      <c r="AF10" s="166" t="str" cm="1">
        <f t="array" ref="AF10">IF($F10&lt;&gt;"", IF(ISTEXT(F10), "| Veld '"&amp;AF$4&amp;ROW()&amp;"': "&amp;Fout_datum, IF(E10&gt;F10, IF(F10&lt;&gt;"", "  ", ""), IF(F10&lt;&gt;"", IF(F10&lt;Datum_werkingsjaar_begin, "| Veld '"&amp;$AF$4&amp;ROW()&amp;"': De datum uit dienst mag niet vóór 1/01/"&amp;Datum_werkingsjaar&amp;" vallen.  ", ""), ""))), "")</f>
        <v/>
      </c>
      <c r="AG10" s="166" t="str">
        <f ca="1">IF(W10&lt;0, "", IF(G10&lt;&gt;"", _xlfn.IFNA(IF(MATCH(G10, OFFSET(Keuzelijsten!$A$1, 0, MATCH(O10, Keuzelijsten!$A$1:$AA$1, 0)-1, 50, 1), 0)&lt;&gt;"", ""), "| Veld '"&amp;AG$4&amp;ROW()&amp;"': de selectie komt niet overeen met een keuze in een afhankelijk veld.  "), ""))</f>
        <v/>
      </c>
      <c r="AH10" s="166" t="str">
        <f ca="1">IF(X10&lt;0, "", IF(H10&lt;&gt;"", _xlfn.IFNA(IF(MATCH(H10, OFFSET(Keuzelijsten!$A$1, 0, MATCH(P10, Keuzelijsten!$A$1:$AA$1, 0)-1, 50, 1), 0)&lt;&gt;"", ""), "| Veld '"&amp;AH$4&amp;ROW()&amp;"': de selectie komt niet overeen met een keuze in een afhankelijk veld.  "), ""))</f>
        <v/>
      </c>
      <c r="AI10" s="166" t="str">
        <f ca="1">IF(Y10&lt;0, "", IF(I10&lt;&gt;"", _xlfn.IFNA(IF(MATCH(I10, OFFSET(Keuzelijsten!$A$1, 0, MATCH(Q10, Keuzelijsten!$A$1:$AA$1, 0)-1, 50, 1), 0)&lt;&gt;"", ""), "| Veld '"&amp;AI$4&amp;ROW()&amp;"': de selectie komt niet overeen met een keuze in een afhankelijk veld.  "), ""))</f>
        <v/>
      </c>
      <c r="AJ10" s="166" t="str">
        <f ca="1">IF(Z10&lt;0, "", IF(J10&lt;&gt;"", _xlfn.IFNA(IF(MATCH(J10, OFFSET(Keuzelijsten!$A$1, 0, MATCH(R10, Keuzelijsten!$A$1:$AA$1, 0)-1, 50, 1), 0)&lt;&gt;"", ""), "| Veld '"&amp;AJ$4&amp;ROW()&amp;"': de selectie komt niet overeen met een keuze in een afhankelijk veld.  "), ""))</f>
        <v/>
      </c>
      <c r="AK10" s="166" t="str">
        <f t="shared" si="8"/>
        <v/>
      </c>
      <c r="AL10" s="166" t="str">
        <f t="shared" si="9"/>
        <v/>
      </c>
      <c r="AM10" s="167" t="str">
        <f t="shared" si="26"/>
        <v/>
      </c>
      <c r="AN10" s="166" t="str">
        <f t="shared" si="27"/>
        <v/>
      </c>
      <c r="AO10" s="166" t="str">
        <f t="shared" si="28"/>
        <v/>
      </c>
      <c r="AP10" s="166" t="str">
        <f t="shared" si="29"/>
        <v/>
      </c>
      <c r="AQ10" s="166" t="str">
        <f t="shared" si="30"/>
        <v/>
      </c>
      <c r="AR10" s="166" t="str">
        <f t="shared" si="31"/>
        <v/>
      </c>
      <c r="AS10" s="166" t="str">
        <f t="shared" si="32"/>
        <v/>
      </c>
      <c r="AT10" s="166" t="str">
        <f t="shared" si="33"/>
        <v/>
      </c>
      <c r="AU10" s="166" t="str">
        <f t="shared" si="34"/>
        <v/>
      </c>
      <c r="AV10" s="166" t="str">
        <f t="shared" si="35"/>
        <v/>
      </c>
      <c r="AW10" s="167" t="str">
        <f t="shared" si="36"/>
        <v/>
      </c>
      <c r="AX10" s="166" t="str">
        <f>IF(N10&lt;&gt;1, IF(SUM(N10:$N$504)&lt;&gt;0, "| Laat geen witruimte tussen ingevulde rijen.", ""), "")</f>
        <v/>
      </c>
      <c r="AZ10" s="75" t="str">
        <f t="shared" ca="1" si="37"/>
        <v/>
      </c>
    </row>
    <row r="11" spans="1:78" s="166" customFormat="1" ht="14.45" customHeight="1" x14ac:dyDescent="0.25">
      <c r="A11" s="172" t="str">
        <f t="shared" ca="1" si="11"/>
        <v/>
      </c>
      <c r="B11" s="164" t="str">
        <f t="shared" si="6"/>
        <v/>
      </c>
      <c r="C11" s="176" t="str">
        <f t="shared" si="7"/>
        <v/>
      </c>
      <c r="D11" s="177"/>
      <c r="E11" s="178"/>
      <c r="F11" s="178"/>
      <c r="G11" s="179"/>
      <c r="H11" s="180"/>
      <c r="I11" s="179"/>
      <c r="J11" s="181"/>
      <c r="K11" s="182"/>
      <c r="L11" s="183"/>
      <c r="M11" s="165" t="s">
        <v>85</v>
      </c>
      <c r="N11" s="166">
        <f t="shared" si="12"/>
        <v>0</v>
      </c>
      <c r="O11" s="167" t="s">
        <v>387</v>
      </c>
      <c r="P11" s="166" t="str">
        <f t="shared" si="13"/>
        <v/>
      </c>
      <c r="Q11" s="166" t="str">
        <f t="shared" si="14"/>
        <v/>
      </c>
      <c r="R11" s="166" t="str">
        <f t="shared" si="15"/>
        <v/>
      </c>
      <c r="S11" s="167">
        <f t="shared" si="16"/>
        <v>0</v>
      </c>
      <c r="T11" s="166">
        <f t="shared" si="17"/>
        <v>0</v>
      </c>
      <c r="U11" s="166">
        <f t="shared" si="18"/>
        <v>0</v>
      </c>
      <c r="V11" s="166">
        <f t="shared" si="19"/>
        <v>0</v>
      </c>
      <c r="W11" s="166">
        <f t="shared" si="20"/>
        <v>0</v>
      </c>
      <c r="X11" s="166">
        <f t="shared" si="21"/>
        <v>0</v>
      </c>
      <c r="Y11" s="166">
        <f t="shared" si="22"/>
        <v>0</v>
      </c>
      <c r="Z11" s="166">
        <f t="shared" si="23"/>
        <v>0</v>
      </c>
      <c r="AA11" s="166">
        <f t="shared" si="24"/>
        <v>0</v>
      </c>
      <c r="AB11" s="166">
        <f t="shared" si="25"/>
        <v>0</v>
      </c>
      <c r="AC11" s="167"/>
      <c r="AE11" s="166" t="str" cm="1">
        <f t="array" ref="AE11">IF($E11&lt;&gt;"", IF(ISTEXT(E11), "| Veld '"&amp;AE$4&amp;ROW()&amp;"': "&amp;Fout_datum, IF(F11&lt;&gt;"", IF(E11&gt;F11, "| Velden '"&amp;$AE$4&amp;ROW()&amp;"' en '"&amp;$AF$4&amp;ROW()&amp;"': De datum uit dienst mag niet voor de datum in dienst vallen.", ""), IF(E11&gt;Datum_werkingsjaar_einde, "| Veld '"&amp;$AE$4&amp;ROW()&amp;"': De datum in dienst mag niet na 31/12/"&amp;Datum_werkingsjaar&amp;" vallen.  ", ""))), "")</f>
        <v/>
      </c>
      <c r="AF11" s="166" t="str" cm="1">
        <f t="array" ref="AF11">IF($F11&lt;&gt;"", IF(ISTEXT(F11), "| Veld '"&amp;AF$4&amp;ROW()&amp;"': "&amp;Fout_datum, IF(E11&gt;F11, IF(F11&lt;&gt;"", "  ", ""), IF(F11&lt;&gt;"", IF(F11&lt;Datum_werkingsjaar_begin, "| Veld '"&amp;$AF$4&amp;ROW()&amp;"': De datum uit dienst mag niet vóór 1/01/"&amp;Datum_werkingsjaar&amp;" vallen.  ", ""), ""))), "")</f>
        <v/>
      </c>
      <c r="AG11" s="166" t="str">
        <f ca="1">IF(W11&lt;0, "", IF(G11&lt;&gt;"", _xlfn.IFNA(IF(MATCH(G11, OFFSET(Keuzelijsten!$A$1, 0, MATCH(O11, Keuzelijsten!$A$1:$AA$1, 0)-1, 50, 1), 0)&lt;&gt;"", ""), "| Veld '"&amp;AG$4&amp;ROW()&amp;"': de selectie komt niet overeen met een keuze in een afhankelijk veld.  "), ""))</f>
        <v/>
      </c>
      <c r="AH11" s="166" t="str">
        <f ca="1">IF(X11&lt;0, "", IF(H11&lt;&gt;"", _xlfn.IFNA(IF(MATCH(H11, OFFSET(Keuzelijsten!$A$1, 0, MATCH(P11, Keuzelijsten!$A$1:$AA$1, 0)-1, 50, 1), 0)&lt;&gt;"", ""), "| Veld '"&amp;AH$4&amp;ROW()&amp;"': de selectie komt niet overeen met een keuze in een afhankelijk veld.  "), ""))</f>
        <v/>
      </c>
      <c r="AI11" s="166" t="str">
        <f ca="1">IF(Y11&lt;0, "", IF(I11&lt;&gt;"", _xlfn.IFNA(IF(MATCH(I11, OFFSET(Keuzelijsten!$A$1, 0, MATCH(Q11, Keuzelijsten!$A$1:$AA$1, 0)-1, 50, 1), 0)&lt;&gt;"", ""), "| Veld '"&amp;AI$4&amp;ROW()&amp;"': de selectie komt niet overeen met een keuze in een afhankelijk veld.  "), ""))</f>
        <v/>
      </c>
      <c r="AJ11" s="166" t="str">
        <f ca="1">IF(Z11&lt;0, "", IF(J11&lt;&gt;"", _xlfn.IFNA(IF(MATCH(J11, OFFSET(Keuzelijsten!$A$1, 0, MATCH(R11, Keuzelijsten!$A$1:$AA$1, 0)-1, 50, 1), 0)&lt;&gt;"", ""), "| Veld '"&amp;AJ$4&amp;ROW()&amp;"': de selectie komt niet overeen met een keuze in een afhankelijk veld.  "), ""))</f>
        <v/>
      </c>
      <c r="AK11" s="166" t="str">
        <f t="shared" si="8"/>
        <v/>
      </c>
      <c r="AL11" s="166" t="str">
        <f t="shared" si="9"/>
        <v/>
      </c>
      <c r="AM11" s="167" t="str">
        <f t="shared" si="26"/>
        <v/>
      </c>
      <c r="AN11" s="166" t="str">
        <f t="shared" si="27"/>
        <v/>
      </c>
      <c r="AO11" s="166" t="str">
        <f t="shared" si="28"/>
        <v/>
      </c>
      <c r="AP11" s="166" t="str">
        <f t="shared" si="29"/>
        <v/>
      </c>
      <c r="AQ11" s="166" t="str">
        <f t="shared" si="30"/>
        <v/>
      </c>
      <c r="AR11" s="166" t="str">
        <f t="shared" si="31"/>
        <v/>
      </c>
      <c r="AS11" s="166" t="str">
        <f t="shared" si="32"/>
        <v/>
      </c>
      <c r="AT11" s="166" t="str">
        <f t="shared" si="33"/>
        <v/>
      </c>
      <c r="AU11" s="166" t="str">
        <f t="shared" si="34"/>
        <v/>
      </c>
      <c r="AV11" s="166" t="str">
        <f t="shared" si="35"/>
        <v/>
      </c>
      <c r="AW11" s="167" t="str">
        <f t="shared" si="36"/>
        <v/>
      </c>
      <c r="AX11" s="166" t="str">
        <f>IF(N11&lt;&gt;1, IF(SUM(N11:$N$504)&lt;&gt;0, "| Laat geen witruimte tussen ingevulde rijen.", ""), "")</f>
        <v/>
      </c>
      <c r="AZ11" s="75" t="str">
        <f t="shared" ca="1" si="37"/>
        <v/>
      </c>
    </row>
    <row r="12" spans="1:78" s="166" customFormat="1" ht="14.45" customHeight="1" x14ac:dyDescent="0.25">
      <c r="A12" s="172" t="str">
        <f t="shared" ca="1" si="11"/>
        <v/>
      </c>
      <c r="B12" s="164" t="str">
        <f t="shared" si="6"/>
        <v/>
      </c>
      <c r="C12" s="176" t="str">
        <f t="shared" si="7"/>
        <v/>
      </c>
      <c r="D12" s="177"/>
      <c r="E12" s="178"/>
      <c r="F12" s="178"/>
      <c r="G12" s="179"/>
      <c r="H12" s="180"/>
      <c r="I12" s="179"/>
      <c r="J12" s="181"/>
      <c r="K12" s="182"/>
      <c r="L12" s="183"/>
      <c r="M12" s="165" t="s">
        <v>85</v>
      </c>
      <c r="N12" s="166">
        <f t="shared" si="12"/>
        <v>0</v>
      </c>
      <c r="O12" s="167" t="s">
        <v>387</v>
      </c>
      <c r="P12" s="166" t="str">
        <f t="shared" si="13"/>
        <v/>
      </c>
      <c r="Q12" s="166" t="str">
        <f t="shared" si="14"/>
        <v/>
      </c>
      <c r="R12" s="166" t="str">
        <f t="shared" si="15"/>
        <v/>
      </c>
      <c r="S12" s="167">
        <f t="shared" si="16"/>
        <v>0</v>
      </c>
      <c r="T12" s="166">
        <f t="shared" si="17"/>
        <v>0</v>
      </c>
      <c r="U12" s="166">
        <f t="shared" si="18"/>
        <v>0</v>
      </c>
      <c r="V12" s="166">
        <f t="shared" si="19"/>
        <v>0</v>
      </c>
      <c r="W12" s="166">
        <f t="shared" si="20"/>
        <v>0</v>
      </c>
      <c r="X12" s="166">
        <f t="shared" si="21"/>
        <v>0</v>
      </c>
      <c r="Y12" s="166">
        <f t="shared" si="22"/>
        <v>0</v>
      </c>
      <c r="Z12" s="166">
        <f t="shared" si="23"/>
        <v>0</v>
      </c>
      <c r="AA12" s="166">
        <f t="shared" si="24"/>
        <v>0</v>
      </c>
      <c r="AB12" s="166">
        <f t="shared" si="25"/>
        <v>0</v>
      </c>
      <c r="AC12" s="167"/>
      <c r="AE12" s="166" t="str" cm="1">
        <f t="array" ref="AE12">IF($E12&lt;&gt;"", IF(ISTEXT(E12), "| Veld '"&amp;AE$4&amp;ROW()&amp;"': "&amp;Fout_datum, IF(F12&lt;&gt;"", IF(E12&gt;F12, "| Velden '"&amp;$AE$4&amp;ROW()&amp;"' en '"&amp;$AF$4&amp;ROW()&amp;"': De datum uit dienst mag niet voor de datum in dienst vallen.", ""), IF(E12&gt;Datum_werkingsjaar_einde, "| Veld '"&amp;$AE$4&amp;ROW()&amp;"': De datum in dienst mag niet na 31/12/"&amp;Datum_werkingsjaar&amp;" vallen.  ", ""))), "")</f>
        <v/>
      </c>
      <c r="AF12" s="166" t="str" cm="1">
        <f t="array" ref="AF12">IF($F12&lt;&gt;"", IF(ISTEXT(F12), "| Veld '"&amp;AF$4&amp;ROW()&amp;"': "&amp;Fout_datum, IF(E12&gt;F12, IF(F12&lt;&gt;"", "  ", ""), IF(F12&lt;&gt;"", IF(F12&lt;Datum_werkingsjaar_begin, "| Veld '"&amp;$AF$4&amp;ROW()&amp;"': De datum uit dienst mag niet vóór 1/01/"&amp;Datum_werkingsjaar&amp;" vallen.  ", ""), ""))), "")</f>
        <v/>
      </c>
      <c r="AG12" s="166" t="str">
        <f ca="1">IF(W12&lt;0, "", IF(G12&lt;&gt;"", _xlfn.IFNA(IF(MATCH(G12, OFFSET(Keuzelijsten!$A$1, 0, MATCH(O12, Keuzelijsten!$A$1:$AA$1, 0)-1, 50, 1), 0)&lt;&gt;"", ""), "| Veld '"&amp;AG$4&amp;ROW()&amp;"': de selectie komt niet overeen met een keuze in een afhankelijk veld.  "), ""))</f>
        <v/>
      </c>
      <c r="AH12" s="166" t="str">
        <f ca="1">IF(X12&lt;0, "", IF(H12&lt;&gt;"", _xlfn.IFNA(IF(MATCH(H12, OFFSET(Keuzelijsten!$A$1, 0, MATCH(P12, Keuzelijsten!$A$1:$AA$1, 0)-1, 50, 1), 0)&lt;&gt;"", ""), "| Veld '"&amp;AH$4&amp;ROW()&amp;"': de selectie komt niet overeen met een keuze in een afhankelijk veld.  "), ""))</f>
        <v/>
      </c>
      <c r="AI12" s="166" t="str">
        <f ca="1">IF(Y12&lt;0, "", IF(I12&lt;&gt;"", _xlfn.IFNA(IF(MATCH(I12, OFFSET(Keuzelijsten!$A$1, 0, MATCH(Q12, Keuzelijsten!$A$1:$AA$1, 0)-1, 50, 1), 0)&lt;&gt;"", ""), "| Veld '"&amp;AI$4&amp;ROW()&amp;"': de selectie komt niet overeen met een keuze in een afhankelijk veld.  "), ""))</f>
        <v/>
      </c>
      <c r="AJ12" s="166" t="str">
        <f ca="1">IF(Z12&lt;0, "", IF(J12&lt;&gt;"", _xlfn.IFNA(IF(MATCH(J12, OFFSET(Keuzelijsten!$A$1, 0, MATCH(R12, Keuzelijsten!$A$1:$AA$1, 0)-1, 50, 1), 0)&lt;&gt;"", ""), "| Veld '"&amp;AJ$4&amp;ROW()&amp;"': de selectie komt niet overeen met een keuze in een afhankelijk veld.  "), ""))</f>
        <v/>
      </c>
      <c r="AK12" s="166" t="str">
        <f t="shared" si="8"/>
        <v/>
      </c>
      <c r="AL12" s="166" t="str">
        <f t="shared" si="9"/>
        <v/>
      </c>
      <c r="AM12" s="167" t="str">
        <f t="shared" si="26"/>
        <v/>
      </c>
      <c r="AN12" s="166" t="str">
        <f t="shared" si="27"/>
        <v/>
      </c>
      <c r="AO12" s="166" t="str">
        <f t="shared" si="28"/>
        <v/>
      </c>
      <c r="AP12" s="166" t="str">
        <f t="shared" si="29"/>
        <v/>
      </c>
      <c r="AQ12" s="166" t="str">
        <f t="shared" si="30"/>
        <v/>
      </c>
      <c r="AR12" s="166" t="str">
        <f t="shared" si="31"/>
        <v/>
      </c>
      <c r="AS12" s="166" t="str">
        <f t="shared" si="32"/>
        <v/>
      </c>
      <c r="AT12" s="166" t="str">
        <f t="shared" si="33"/>
        <v/>
      </c>
      <c r="AU12" s="166" t="str">
        <f t="shared" si="34"/>
        <v/>
      </c>
      <c r="AV12" s="166" t="str">
        <f t="shared" si="35"/>
        <v/>
      </c>
      <c r="AW12" s="167" t="str">
        <f t="shared" si="36"/>
        <v/>
      </c>
      <c r="AX12" s="166" t="str">
        <f>IF(N12&lt;&gt;1, IF(SUM(N12:$N$504)&lt;&gt;0, "| Laat geen witruimte tussen ingevulde rijen.", ""), "")</f>
        <v/>
      </c>
      <c r="AZ12" s="75" t="str">
        <f t="shared" ca="1" si="37"/>
        <v/>
      </c>
    </row>
    <row r="13" spans="1:78" s="166" customFormat="1" ht="14.45" customHeight="1" x14ac:dyDescent="0.25">
      <c r="A13" s="172" t="str">
        <f t="shared" ca="1" si="11"/>
        <v/>
      </c>
      <c r="B13" s="164" t="str">
        <f t="shared" si="6"/>
        <v/>
      </c>
      <c r="C13" s="176" t="str">
        <f t="shared" si="7"/>
        <v/>
      </c>
      <c r="D13" s="177"/>
      <c r="E13" s="178"/>
      <c r="F13" s="178"/>
      <c r="G13" s="179"/>
      <c r="H13" s="180"/>
      <c r="I13" s="179"/>
      <c r="J13" s="181"/>
      <c r="K13" s="182"/>
      <c r="L13" s="183"/>
      <c r="M13" s="165" t="s">
        <v>85</v>
      </c>
      <c r="N13" s="166">
        <f t="shared" si="12"/>
        <v>0</v>
      </c>
      <c r="O13" s="167" t="s">
        <v>387</v>
      </c>
      <c r="P13" s="166" t="str">
        <f t="shared" si="13"/>
        <v/>
      </c>
      <c r="Q13" s="166" t="str">
        <f t="shared" si="14"/>
        <v/>
      </c>
      <c r="R13" s="166" t="str">
        <f t="shared" si="15"/>
        <v/>
      </c>
      <c r="S13" s="167">
        <f t="shared" si="16"/>
        <v>0</v>
      </c>
      <c r="T13" s="166">
        <f t="shared" si="17"/>
        <v>0</v>
      </c>
      <c r="U13" s="166">
        <f t="shared" si="18"/>
        <v>0</v>
      </c>
      <c r="V13" s="166">
        <f t="shared" si="19"/>
        <v>0</v>
      </c>
      <c r="W13" s="166">
        <f t="shared" si="20"/>
        <v>0</v>
      </c>
      <c r="X13" s="166">
        <f t="shared" si="21"/>
        <v>0</v>
      </c>
      <c r="Y13" s="166">
        <f t="shared" si="22"/>
        <v>0</v>
      </c>
      <c r="Z13" s="166">
        <f t="shared" si="23"/>
        <v>0</v>
      </c>
      <c r="AA13" s="166">
        <f t="shared" si="24"/>
        <v>0</v>
      </c>
      <c r="AB13" s="166">
        <f t="shared" si="25"/>
        <v>0</v>
      </c>
      <c r="AC13" s="167"/>
      <c r="AE13" s="166" t="str" cm="1">
        <f t="array" ref="AE13">IF($E13&lt;&gt;"", IF(ISTEXT(E13), "| Veld '"&amp;AE$4&amp;ROW()&amp;"': "&amp;Fout_datum, IF(F13&lt;&gt;"", IF(E13&gt;F13, "| Velden '"&amp;$AE$4&amp;ROW()&amp;"' en '"&amp;$AF$4&amp;ROW()&amp;"': De datum uit dienst mag niet voor de datum in dienst vallen.", ""), IF(E13&gt;Datum_werkingsjaar_einde, "| Veld '"&amp;$AE$4&amp;ROW()&amp;"': De datum in dienst mag niet na 31/12/"&amp;Datum_werkingsjaar&amp;" vallen.  ", ""))), "")</f>
        <v/>
      </c>
      <c r="AF13" s="166" t="str" cm="1">
        <f t="array" ref="AF13">IF($F13&lt;&gt;"", IF(ISTEXT(F13), "| Veld '"&amp;AF$4&amp;ROW()&amp;"': "&amp;Fout_datum, IF(E13&gt;F13, IF(F13&lt;&gt;"", "  ", ""), IF(F13&lt;&gt;"", IF(F13&lt;Datum_werkingsjaar_begin, "| Veld '"&amp;$AF$4&amp;ROW()&amp;"': De datum uit dienst mag niet vóór 1/01/"&amp;Datum_werkingsjaar&amp;" vallen.  ", ""), ""))), "")</f>
        <v/>
      </c>
      <c r="AG13" s="166" t="str">
        <f ca="1">IF(W13&lt;0, "", IF(G13&lt;&gt;"", _xlfn.IFNA(IF(MATCH(G13, OFFSET(Keuzelijsten!$A$1, 0, MATCH(O13, Keuzelijsten!$A$1:$AA$1, 0)-1, 50, 1), 0)&lt;&gt;"", ""), "| Veld '"&amp;AG$4&amp;ROW()&amp;"': de selectie komt niet overeen met een keuze in een afhankelijk veld.  "), ""))</f>
        <v/>
      </c>
      <c r="AH13" s="166" t="str">
        <f ca="1">IF(X13&lt;0, "", IF(H13&lt;&gt;"", _xlfn.IFNA(IF(MATCH(H13, OFFSET(Keuzelijsten!$A$1, 0, MATCH(P13, Keuzelijsten!$A$1:$AA$1, 0)-1, 50, 1), 0)&lt;&gt;"", ""), "| Veld '"&amp;AH$4&amp;ROW()&amp;"': de selectie komt niet overeen met een keuze in een afhankelijk veld.  "), ""))</f>
        <v/>
      </c>
      <c r="AI13" s="166" t="str">
        <f ca="1">IF(Y13&lt;0, "", IF(I13&lt;&gt;"", _xlfn.IFNA(IF(MATCH(I13, OFFSET(Keuzelijsten!$A$1, 0, MATCH(Q13, Keuzelijsten!$A$1:$AA$1, 0)-1, 50, 1), 0)&lt;&gt;"", ""), "| Veld '"&amp;AI$4&amp;ROW()&amp;"': de selectie komt niet overeen met een keuze in een afhankelijk veld.  "), ""))</f>
        <v/>
      </c>
      <c r="AJ13" s="166" t="str">
        <f ca="1">IF(Z13&lt;0, "", IF(J13&lt;&gt;"", _xlfn.IFNA(IF(MATCH(J13, OFFSET(Keuzelijsten!$A$1, 0, MATCH(R13, Keuzelijsten!$A$1:$AA$1, 0)-1, 50, 1), 0)&lt;&gt;"", ""), "| Veld '"&amp;AJ$4&amp;ROW()&amp;"': de selectie komt niet overeen met een keuze in een afhankelijk veld.  "), ""))</f>
        <v/>
      </c>
      <c r="AK13" s="166" t="str">
        <f t="shared" si="8"/>
        <v/>
      </c>
      <c r="AL13" s="166" t="str">
        <f t="shared" si="9"/>
        <v/>
      </c>
      <c r="AM13" s="167" t="str">
        <f t="shared" si="26"/>
        <v/>
      </c>
      <c r="AN13" s="166" t="str">
        <f t="shared" si="27"/>
        <v/>
      </c>
      <c r="AO13" s="166" t="str">
        <f t="shared" si="28"/>
        <v/>
      </c>
      <c r="AP13" s="166" t="str">
        <f t="shared" si="29"/>
        <v/>
      </c>
      <c r="AQ13" s="166" t="str">
        <f t="shared" si="30"/>
        <v/>
      </c>
      <c r="AR13" s="166" t="str">
        <f t="shared" si="31"/>
        <v/>
      </c>
      <c r="AS13" s="166" t="str">
        <f t="shared" si="32"/>
        <v/>
      </c>
      <c r="AT13" s="166" t="str">
        <f t="shared" si="33"/>
        <v/>
      </c>
      <c r="AU13" s="166" t="str">
        <f t="shared" si="34"/>
        <v/>
      </c>
      <c r="AV13" s="166" t="str">
        <f t="shared" si="35"/>
        <v/>
      </c>
      <c r="AW13" s="167" t="str">
        <f t="shared" si="36"/>
        <v/>
      </c>
      <c r="AX13" s="166" t="str">
        <f>IF(N13&lt;&gt;1, IF(SUM(N13:$N$504)&lt;&gt;0, "| Laat geen witruimte tussen ingevulde rijen.", ""), "")</f>
        <v/>
      </c>
      <c r="AZ13" s="75" t="str">
        <f t="shared" ca="1" si="37"/>
        <v/>
      </c>
    </row>
    <row r="14" spans="1:78" s="166" customFormat="1" ht="14.45" customHeight="1" x14ac:dyDescent="0.25">
      <c r="A14" s="172" t="str">
        <f t="shared" ca="1" si="11"/>
        <v/>
      </c>
      <c r="B14" s="164" t="str">
        <f t="shared" si="6"/>
        <v/>
      </c>
      <c r="C14" s="176" t="str">
        <f t="shared" si="7"/>
        <v/>
      </c>
      <c r="D14" s="177"/>
      <c r="E14" s="178"/>
      <c r="F14" s="178"/>
      <c r="G14" s="179"/>
      <c r="H14" s="180"/>
      <c r="I14" s="179"/>
      <c r="J14" s="181"/>
      <c r="K14" s="182"/>
      <c r="L14" s="183"/>
      <c r="M14" s="165" t="s">
        <v>85</v>
      </c>
      <c r="N14" s="166">
        <f t="shared" si="12"/>
        <v>0</v>
      </c>
      <c r="O14" s="167" t="s">
        <v>387</v>
      </c>
      <c r="P14" s="166" t="str">
        <f t="shared" si="13"/>
        <v/>
      </c>
      <c r="Q14" s="166" t="str">
        <f t="shared" si="14"/>
        <v/>
      </c>
      <c r="R14" s="166" t="str">
        <f t="shared" si="15"/>
        <v/>
      </c>
      <c r="S14" s="167">
        <f t="shared" si="16"/>
        <v>0</v>
      </c>
      <c r="T14" s="166">
        <f t="shared" si="17"/>
        <v>0</v>
      </c>
      <c r="U14" s="166">
        <f t="shared" si="18"/>
        <v>0</v>
      </c>
      <c r="V14" s="166">
        <f t="shared" si="19"/>
        <v>0</v>
      </c>
      <c r="W14" s="166">
        <f t="shared" si="20"/>
        <v>0</v>
      </c>
      <c r="X14" s="166">
        <f t="shared" si="21"/>
        <v>0</v>
      </c>
      <c r="Y14" s="166">
        <f t="shared" si="22"/>
        <v>0</v>
      </c>
      <c r="Z14" s="166">
        <f t="shared" si="23"/>
        <v>0</v>
      </c>
      <c r="AA14" s="166">
        <f t="shared" si="24"/>
        <v>0</v>
      </c>
      <c r="AB14" s="166">
        <f t="shared" si="25"/>
        <v>0</v>
      </c>
      <c r="AC14" s="167"/>
      <c r="AE14" s="166" t="str" cm="1">
        <f t="array" ref="AE14">IF($E14&lt;&gt;"", IF(ISTEXT(E14), "| Veld '"&amp;AE$4&amp;ROW()&amp;"': "&amp;Fout_datum, IF(F14&lt;&gt;"", IF(E14&gt;F14, "| Velden '"&amp;$AE$4&amp;ROW()&amp;"' en '"&amp;$AF$4&amp;ROW()&amp;"': De datum uit dienst mag niet voor de datum in dienst vallen.", ""), IF(E14&gt;Datum_werkingsjaar_einde, "| Veld '"&amp;$AE$4&amp;ROW()&amp;"': De datum in dienst mag niet na 31/12/"&amp;Datum_werkingsjaar&amp;" vallen.  ", ""))), "")</f>
        <v/>
      </c>
      <c r="AF14" s="166" t="str" cm="1">
        <f t="array" ref="AF14">IF($F14&lt;&gt;"", IF(ISTEXT(F14), "| Veld '"&amp;AF$4&amp;ROW()&amp;"': "&amp;Fout_datum, IF(E14&gt;F14, IF(F14&lt;&gt;"", "  ", ""), IF(F14&lt;&gt;"", IF(F14&lt;Datum_werkingsjaar_begin, "| Veld '"&amp;$AF$4&amp;ROW()&amp;"': De datum uit dienst mag niet vóór 1/01/"&amp;Datum_werkingsjaar&amp;" vallen.  ", ""), ""))), "")</f>
        <v/>
      </c>
      <c r="AG14" s="166" t="str">
        <f ca="1">IF(W14&lt;0, "", IF(G14&lt;&gt;"", _xlfn.IFNA(IF(MATCH(G14, OFFSET(Keuzelijsten!$A$1, 0, MATCH(O14, Keuzelijsten!$A$1:$AA$1, 0)-1, 50, 1), 0)&lt;&gt;"", ""), "| Veld '"&amp;AG$4&amp;ROW()&amp;"': de selectie komt niet overeen met een keuze in een afhankelijk veld.  "), ""))</f>
        <v/>
      </c>
      <c r="AH14" s="166" t="str">
        <f ca="1">IF(X14&lt;0, "", IF(H14&lt;&gt;"", _xlfn.IFNA(IF(MATCH(H14, OFFSET(Keuzelijsten!$A$1, 0, MATCH(P14, Keuzelijsten!$A$1:$AA$1, 0)-1, 50, 1), 0)&lt;&gt;"", ""), "| Veld '"&amp;AH$4&amp;ROW()&amp;"': de selectie komt niet overeen met een keuze in een afhankelijk veld.  "), ""))</f>
        <v/>
      </c>
      <c r="AI14" s="166" t="str">
        <f ca="1">IF(Y14&lt;0, "", IF(I14&lt;&gt;"", _xlfn.IFNA(IF(MATCH(I14, OFFSET(Keuzelijsten!$A$1, 0, MATCH(Q14, Keuzelijsten!$A$1:$AA$1, 0)-1, 50, 1), 0)&lt;&gt;"", ""), "| Veld '"&amp;AI$4&amp;ROW()&amp;"': de selectie komt niet overeen met een keuze in een afhankelijk veld.  "), ""))</f>
        <v/>
      </c>
      <c r="AJ14" s="166" t="str">
        <f ca="1">IF(Z14&lt;0, "", IF(J14&lt;&gt;"", _xlfn.IFNA(IF(MATCH(J14, OFFSET(Keuzelijsten!$A$1, 0, MATCH(R14, Keuzelijsten!$A$1:$AA$1, 0)-1, 50, 1), 0)&lt;&gt;"", ""), "| Veld '"&amp;AJ$4&amp;ROW()&amp;"': de selectie komt niet overeen met een keuze in een afhankelijk veld.  "), ""))</f>
        <v/>
      </c>
      <c r="AK14" s="166" t="str">
        <f t="shared" si="8"/>
        <v/>
      </c>
      <c r="AL14" s="166" t="str">
        <f t="shared" si="9"/>
        <v/>
      </c>
      <c r="AM14" s="167" t="str">
        <f t="shared" si="26"/>
        <v/>
      </c>
      <c r="AN14" s="166" t="str">
        <f t="shared" si="27"/>
        <v/>
      </c>
      <c r="AO14" s="166" t="str">
        <f t="shared" si="28"/>
        <v/>
      </c>
      <c r="AP14" s="166" t="str">
        <f t="shared" si="29"/>
        <v/>
      </c>
      <c r="AQ14" s="166" t="str">
        <f t="shared" si="30"/>
        <v/>
      </c>
      <c r="AR14" s="166" t="str">
        <f t="shared" si="31"/>
        <v/>
      </c>
      <c r="AS14" s="166" t="str">
        <f t="shared" si="32"/>
        <v/>
      </c>
      <c r="AT14" s="166" t="str">
        <f t="shared" si="33"/>
        <v/>
      </c>
      <c r="AU14" s="166" t="str">
        <f t="shared" si="34"/>
        <v/>
      </c>
      <c r="AV14" s="166" t="str">
        <f t="shared" si="35"/>
        <v/>
      </c>
      <c r="AW14" s="167" t="str">
        <f t="shared" si="36"/>
        <v/>
      </c>
      <c r="AX14" s="166" t="str">
        <f>IF(N14&lt;&gt;1, IF(SUM(N14:$N$504)&lt;&gt;0, "| Laat geen witruimte tussen ingevulde rijen.", ""), "")</f>
        <v/>
      </c>
      <c r="AZ14" s="75" t="str">
        <f t="shared" ca="1" si="37"/>
        <v/>
      </c>
    </row>
    <row r="15" spans="1:78" s="166" customFormat="1" ht="14.45" customHeight="1" x14ac:dyDescent="0.25">
      <c r="A15" s="172" t="str">
        <f t="shared" ca="1" si="11"/>
        <v/>
      </c>
      <c r="B15" s="164" t="str">
        <f t="shared" si="6"/>
        <v/>
      </c>
      <c r="C15" s="176" t="str">
        <f t="shared" si="7"/>
        <v/>
      </c>
      <c r="D15" s="177"/>
      <c r="E15" s="178"/>
      <c r="F15" s="178"/>
      <c r="G15" s="179"/>
      <c r="H15" s="180"/>
      <c r="I15" s="179"/>
      <c r="J15" s="181"/>
      <c r="K15" s="182"/>
      <c r="L15" s="183"/>
      <c r="M15" s="165" t="s">
        <v>85</v>
      </c>
      <c r="N15" s="166">
        <f t="shared" si="12"/>
        <v>0</v>
      </c>
      <c r="O15" s="167" t="s">
        <v>387</v>
      </c>
      <c r="P15" s="166" t="str">
        <f t="shared" si="13"/>
        <v/>
      </c>
      <c r="Q15" s="166" t="str">
        <f t="shared" si="14"/>
        <v/>
      </c>
      <c r="R15" s="166" t="str">
        <f t="shared" si="15"/>
        <v/>
      </c>
      <c r="S15" s="167">
        <f t="shared" si="16"/>
        <v>0</v>
      </c>
      <c r="T15" s="166">
        <f t="shared" si="17"/>
        <v>0</v>
      </c>
      <c r="U15" s="166">
        <f t="shared" si="18"/>
        <v>0</v>
      </c>
      <c r="V15" s="166">
        <f t="shared" si="19"/>
        <v>0</v>
      </c>
      <c r="W15" s="166">
        <f t="shared" si="20"/>
        <v>0</v>
      </c>
      <c r="X15" s="166">
        <f t="shared" si="21"/>
        <v>0</v>
      </c>
      <c r="Y15" s="166">
        <f t="shared" si="22"/>
        <v>0</v>
      </c>
      <c r="Z15" s="166">
        <f t="shared" si="23"/>
        <v>0</v>
      </c>
      <c r="AA15" s="166">
        <f t="shared" si="24"/>
        <v>0</v>
      </c>
      <c r="AB15" s="166">
        <f t="shared" si="25"/>
        <v>0</v>
      </c>
      <c r="AC15" s="167"/>
      <c r="AE15" s="166" t="str" cm="1">
        <f t="array" ref="AE15">IF($E15&lt;&gt;"", IF(ISTEXT(E15), "| Veld '"&amp;AE$4&amp;ROW()&amp;"': "&amp;Fout_datum, IF(F15&lt;&gt;"", IF(E15&gt;F15, "| Velden '"&amp;$AE$4&amp;ROW()&amp;"' en '"&amp;$AF$4&amp;ROW()&amp;"': De datum uit dienst mag niet voor de datum in dienst vallen.", ""), IF(E15&gt;Datum_werkingsjaar_einde, "| Veld '"&amp;$AE$4&amp;ROW()&amp;"': De datum in dienst mag niet na 31/12/"&amp;Datum_werkingsjaar&amp;" vallen.  ", ""))), "")</f>
        <v/>
      </c>
      <c r="AF15" s="166" t="str" cm="1">
        <f t="array" ref="AF15">IF($F15&lt;&gt;"", IF(ISTEXT(F15), "| Veld '"&amp;AF$4&amp;ROW()&amp;"': "&amp;Fout_datum, IF(E15&gt;F15, IF(F15&lt;&gt;"", "  ", ""), IF(F15&lt;&gt;"", IF(F15&lt;Datum_werkingsjaar_begin, "| Veld '"&amp;$AF$4&amp;ROW()&amp;"': De datum uit dienst mag niet vóór 1/01/"&amp;Datum_werkingsjaar&amp;" vallen.  ", ""), ""))), "")</f>
        <v/>
      </c>
      <c r="AG15" s="166" t="str">
        <f ca="1">IF(W15&lt;0, "", IF(G15&lt;&gt;"", _xlfn.IFNA(IF(MATCH(G15, OFFSET(Keuzelijsten!$A$1, 0, MATCH(O15, Keuzelijsten!$A$1:$AA$1, 0)-1, 50, 1), 0)&lt;&gt;"", ""), "| Veld '"&amp;AG$4&amp;ROW()&amp;"': de selectie komt niet overeen met een keuze in een afhankelijk veld.  "), ""))</f>
        <v/>
      </c>
      <c r="AH15" s="166" t="str">
        <f ca="1">IF(X15&lt;0, "", IF(H15&lt;&gt;"", _xlfn.IFNA(IF(MATCH(H15, OFFSET(Keuzelijsten!$A$1, 0, MATCH(P15, Keuzelijsten!$A$1:$AA$1, 0)-1, 50, 1), 0)&lt;&gt;"", ""), "| Veld '"&amp;AH$4&amp;ROW()&amp;"': de selectie komt niet overeen met een keuze in een afhankelijk veld.  "), ""))</f>
        <v/>
      </c>
      <c r="AI15" s="166" t="str">
        <f ca="1">IF(Y15&lt;0, "", IF(I15&lt;&gt;"", _xlfn.IFNA(IF(MATCH(I15, OFFSET(Keuzelijsten!$A$1, 0, MATCH(Q15, Keuzelijsten!$A$1:$AA$1, 0)-1, 50, 1), 0)&lt;&gt;"", ""), "| Veld '"&amp;AI$4&amp;ROW()&amp;"': de selectie komt niet overeen met een keuze in een afhankelijk veld.  "), ""))</f>
        <v/>
      </c>
      <c r="AJ15" s="166" t="str">
        <f ca="1">IF(Z15&lt;0, "", IF(J15&lt;&gt;"", _xlfn.IFNA(IF(MATCH(J15, OFFSET(Keuzelijsten!$A$1, 0, MATCH(R15, Keuzelijsten!$A$1:$AA$1, 0)-1, 50, 1), 0)&lt;&gt;"", ""), "| Veld '"&amp;AJ$4&amp;ROW()&amp;"': de selectie komt niet overeen met een keuze in een afhankelijk veld.  "), ""))</f>
        <v/>
      </c>
      <c r="AK15" s="166" t="str">
        <f t="shared" si="8"/>
        <v/>
      </c>
      <c r="AL15" s="166" t="str">
        <f t="shared" si="9"/>
        <v/>
      </c>
      <c r="AM15" s="167" t="str">
        <f t="shared" si="26"/>
        <v/>
      </c>
      <c r="AN15" s="166" t="str">
        <f t="shared" si="27"/>
        <v/>
      </c>
      <c r="AO15" s="166" t="str">
        <f t="shared" si="28"/>
        <v/>
      </c>
      <c r="AP15" s="166" t="str">
        <f t="shared" si="29"/>
        <v/>
      </c>
      <c r="AQ15" s="166" t="str">
        <f t="shared" si="30"/>
        <v/>
      </c>
      <c r="AR15" s="166" t="str">
        <f t="shared" si="31"/>
        <v/>
      </c>
      <c r="AS15" s="166" t="str">
        <f t="shared" si="32"/>
        <v/>
      </c>
      <c r="AT15" s="166" t="str">
        <f t="shared" si="33"/>
        <v/>
      </c>
      <c r="AU15" s="166" t="str">
        <f t="shared" si="34"/>
        <v/>
      </c>
      <c r="AV15" s="166" t="str">
        <f t="shared" si="35"/>
        <v/>
      </c>
      <c r="AW15" s="167" t="str">
        <f t="shared" si="36"/>
        <v/>
      </c>
      <c r="AX15" s="166" t="str">
        <f>IF(N15&lt;&gt;1, IF(SUM(N15:$N$504)&lt;&gt;0, "| Laat geen witruimte tussen ingevulde rijen.", ""), "")</f>
        <v/>
      </c>
      <c r="AZ15" s="75" t="str">
        <f t="shared" ca="1" si="37"/>
        <v/>
      </c>
    </row>
    <row r="16" spans="1:78" s="166" customFormat="1" ht="14.45" customHeight="1" x14ac:dyDescent="0.25">
      <c r="A16" s="172" t="str">
        <f t="shared" ca="1" si="11"/>
        <v/>
      </c>
      <c r="B16" s="164" t="str">
        <f t="shared" si="6"/>
        <v/>
      </c>
      <c r="C16" s="176" t="str">
        <f t="shared" si="7"/>
        <v/>
      </c>
      <c r="D16" s="177"/>
      <c r="E16" s="178"/>
      <c r="F16" s="178"/>
      <c r="G16" s="179"/>
      <c r="H16" s="180"/>
      <c r="I16" s="179"/>
      <c r="J16" s="181"/>
      <c r="K16" s="182"/>
      <c r="L16" s="183"/>
      <c r="M16" s="165" t="s">
        <v>85</v>
      </c>
      <c r="N16" s="166">
        <f t="shared" si="12"/>
        <v>0</v>
      </c>
      <c r="O16" s="167" t="s">
        <v>387</v>
      </c>
      <c r="P16" s="166" t="str">
        <f t="shared" si="13"/>
        <v/>
      </c>
      <c r="Q16" s="166" t="str">
        <f t="shared" si="14"/>
        <v/>
      </c>
      <c r="R16" s="166" t="str">
        <f t="shared" si="15"/>
        <v/>
      </c>
      <c r="S16" s="167">
        <f t="shared" si="16"/>
        <v>0</v>
      </c>
      <c r="T16" s="166">
        <f t="shared" si="17"/>
        <v>0</v>
      </c>
      <c r="U16" s="166">
        <f t="shared" si="18"/>
        <v>0</v>
      </c>
      <c r="V16" s="166">
        <f t="shared" si="19"/>
        <v>0</v>
      </c>
      <c r="W16" s="166">
        <f t="shared" si="20"/>
        <v>0</v>
      </c>
      <c r="X16" s="166">
        <f t="shared" si="21"/>
        <v>0</v>
      </c>
      <c r="Y16" s="166">
        <f t="shared" si="22"/>
        <v>0</v>
      </c>
      <c r="Z16" s="166">
        <f t="shared" si="23"/>
        <v>0</v>
      </c>
      <c r="AA16" s="166">
        <f t="shared" si="24"/>
        <v>0</v>
      </c>
      <c r="AB16" s="166">
        <f t="shared" si="25"/>
        <v>0</v>
      </c>
      <c r="AC16" s="167"/>
      <c r="AE16" s="166" t="str" cm="1">
        <f t="array" ref="AE16">IF($E16&lt;&gt;"", IF(ISTEXT(E16), "| Veld '"&amp;AE$4&amp;ROW()&amp;"': "&amp;Fout_datum, IF(F16&lt;&gt;"", IF(E16&gt;F16, "| Velden '"&amp;$AE$4&amp;ROW()&amp;"' en '"&amp;$AF$4&amp;ROW()&amp;"': De datum uit dienst mag niet voor de datum in dienst vallen.", ""), IF(E16&gt;Datum_werkingsjaar_einde, "| Veld '"&amp;$AE$4&amp;ROW()&amp;"': De datum in dienst mag niet na 31/12/"&amp;Datum_werkingsjaar&amp;" vallen.  ", ""))), "")</f>
        <v/>
      </c>
      <c r="AF16" s="166" t="str" cm="1">
        <f t="array" ref="AF16">IF($F16&lt;&gt;"", IF(ISTEXT(F16), "| Veld '"&amp;AF$4&amp;ROW()&amp;"': "&amp;Fout_datum, IF(E16&gt;F16, IF(F16&lt;&gt;"", "  ", ""), IF(F16&lt;&gt;"", IF(F16&lt;Datum_werkingsjaar_begin, "| Veld '"&amp;$AF$4&amp;ROW()&amp;"': De datum uit dienst mag niet vóór 1/01/"&amp;Datum_werkingsjaar&amp;" vallen.  ", ""), ""))), "")</f>
        <v/>
      </c>
      <c r="AG16" s="166" t="str">
        <f ca="1">IF(W16&lt;0, "", IF(G16&lt;&gt;"", _xlfn.IFNA(IF(MATCH(G16, OFFSET(Keuzelijsten!$A$1, 0, MATCH(O16, Keuzelijsten!$A$1:$AA$1, 0)-1, 50, 1), 0)&lt;&gt;"", ""), "| Veld '"&amp;AG$4&amp;ROW()&amp;"': de selectie komt niet overeen met een keuze in een afhankelijk veld.  "), ""))</f>
        <v/>
      </c>
      <c r="AH16" s="166" t="str">
        <f ca="1">IF(X16&lt;0, "", IF(H16&lt;&gt;"", _xlfn.IFNA(IF(MATCH(H16, OFFSET(Keuzelijsten!$A$1, 0, MATCH(P16, Keuzelijsten!$A$1:$AA$1, 0)-1, 50, 1), 0)&lt;&gt;"", ""), "| Veld '"&amp;AH$4&amp;ROW()&amp;"': de selectie komt niet overeen met een keuze in een afhankelijk veld.  "), ""))</f>
        <v/>
      </c>
      <c r="AI16" s="166" t="str">
        <f ca="1">IF(Y16&lt;0, "", IF(I16&lt;&gt;"", _xlfn.IFNA(IF(MATCH(I16, OFFSET(Keuzelijsten!$A$1, 0, MATCH(Q16, Keuzelijsten!$A$1:$AA$1, 0)-1, 50, 1), 0)&lt;&gt;"", ""), "| Veld '"&amp;AI$4&amp;ROW()&amp;"': de selectie komt niet overeen met een keuze in een afhankelijk veld.  "), ""))</f>
        <v/>
      </c>
      <c r="AJ16" s="166" t="str">
        <f ca="1">IF(Z16&lt;0, "", IF(J16&lt;&gt;"", _xlfn.IFNA(IF(MATCH(J16, OFFSET(Keuzelijsten!$A$1, 0, MATCH(R16, Keuzelijsten!$A$1:$AA$1, 0)-1, 50, 1), 0)&lt;&gt;"", ""), "| Veld '"&amp;AJ$4&amp;ROW()&amp;"': de selectie komt niet overeen met een keuze in een afhankelijk veld.  "), ""))</f>
        <v/>
      </c>
      <c r="AK16" s="166" t="str">
        <f t="shared" si="8"/>
        <v/>
      </c>
      <c r="AL16" s="166" t="str">
        <f t="shared" si="9"/>
        <v/>
      </c>
      <c r="AM16" s="167" t="str">
        <f t="shared" si="26"/>
        <v/>
      </c>
      <c r="AN16" s="166" t="str">
        <f t="shared" si="27"/>
        <v/>
      </c>
      <c r="AO16" s="166" t="str">
        <f t="shared" si="28"/>
        <v/>
      </c>
      <c r="AP16" s="166" t="str">
        <f t="shared" si="29"/>
        <v/>
      </c>
      <c r="AQ16" s="166" t="str">
        <f t="shared" si="30"/>
        <v/>
      </c>
      <c r="AR16" s="166" t="str">
        <f t="shared" si="31"/>
        <v/>
      </c>
      <c r="AS16" s="166" t="str">
        <f t="shared" si="32"/>
        <v/>
      </c>
      <c r="AT16" s="166" t="str">
        <f t="shared" si="33"/>
        <v/>
      </c>
      <c r="AU16" s="166" t="str">
        <f t="shared" si="34"/>
        <v/>
      </c>
      <c r="AV16" s="166" t="str">
        <f t="shared" si="35"/>
        <v/>
      </c>
      <c r="AW16" s="167" t="str">
        <f t="shared" si="36"/>
        <v/>
      </c>
      <c r="AX16" s="166" t="str">
        <f>IF(N16&lt;&gt;1, IF(SUM(N16:$N$504)&lt;&gt;0, "| Laat geen witruimte tussen ingevulde rijen.", ""), "")</f>
        <v/>
      </c>
      <c r="AZ16" s="75" t="str">
        <f t="shared" ca="1" si="37"/>
        <v/>
      </c>
    </row>
    <row r="17" spans="1:52" s="166" customFormat="1" ht="14.45" customHeight="1" x14ac:dyDescent="0.25">
      <c r="A17" s="172" t="str">
        <f t="shared" ca="1" si="11"/>
        <v/>
      </c>
      <c r="B17" s="164" t="str">
        <f t="shared" si="6"/>
        <v/>
      </c>
      <c r="C17" s="176" t="str">
        <f t="shared" si="7"/>
        <v/>
      </c>
      <c r="D17" s="177"/>
      <c r="E17" s="178"/>
      <c r="F17" s="178"/>
      <c r="G17" s="179"/>
      <c r="H17" s="180"/>
      <c r="I17" s="179"/>
      <c r="J17" s="181"/>
      <c r="K17" s="182"/>
      <c r="L17" s="183"/>
      <c r="M17" s="165" t="s">
        <v>85</v>
      </c>
      <c r="N17" s="166">
        <f t="shared" si="12"/>
        <v>0</v>
      </c>
      <c r="O17" s="167" t="s">
        <v>387</v>
      </c>
      <c r="P17" s="166" t="str">
        <f t="shared" si="13"/>
        <v/>
      </c>
      <c r="Q17" s="166" t="str">
        <f t="shared" si="14"/>
        <v/>
      </c>
      <c r="R17" s="166" t="str">
        <f t="shared" si="15"/>
        <v/>
      </c>
      <c r="S17" s="167">
        <f t="shared" si="16"/>
        <v>0</v>
      </c>
      <c r="T17" s="166">
        <f t="shared" si="17"/>
        <v>0</v>
      </c>
      <c r="U17" s="166">
        <f t="shared" si="18"/>
        <v>0</v>
      </c>
      <c r="V17" s="166">
        <f t="shared" si="19"/>
        <v>0</v>
      </c>
      <c r="W17" s="166">
        <f t="shared" si="20"/>
        <v>0</v>
      </c>
      <c r="X17" s="166">
        <f t="shared" si="21"/>
        <v>0</v>
      </c>
      <c r="Y17" s="166">
        <f t="shared" si="22"/>
        <v>0</v>
      </c>
      <c r="Z17" s="166">
        <f t="shared" si="23"/>
        <v>0</v>
      </c>
      <c r="AA17" s="166">
        <f t="shared" si="24"/>
        <v>0</v>
      </c>
      <c r="AB17" s="166">
        <f t="shared" si="25"/>
        <v>0</v>
      </c>
      <c r="AC17" s="167"/>
      <c r="AE17" s="166" t="str" cm="1">
        <f t="array" ref="AE17">IF($E17&lt;&gt;"", IF(ISTEXT(E17), "| Veld '"&amp;AE$4&amp;ROW()&amp;"': "&amp;Fout_datum, IF(F17&lt;&gt;"", IF(E17&gt;F17, "| Velden '"&amp;$AE$4&amp;ROW()&amp;"' en '"&amp;$AF$4&amp;ROW()&amp;"': De datum uit dienst mag niet voor de datum in dienst vallen.", ""), IF(E17&gt;Datum_werkingsjaar_einde, "| Veld '"&amp;$AE$4&amp;ROW()&amp;"': De datum in dienst mag niet na 31/12/"&amp;Datum_werkingsjaar&amp;" vallen.  ", ""))), "")</f>
        <v/>
      </c>
      <c r="AF17" s="166" t="str" cm="1">
        <f t="array" ref="AF17">IF($F17&lt;&gt;"", IF(ISTEXT(F17), "| Veld '"&amp;AF$4&amp;ROW()&amp;"': "&amp;Fout_datum, IF(E17&gt;F17, IF(F17&lt;&gt;"", "  ", ""), IF(F17&lt;&gt;"", IF(F17&lt;Datum_werkingsjaar_begin, "| Veld '"&amp;$AF$4&amp;ROW()&amp;"': De datum uit dienst mag niet vóór 1/01/"&amp;Datum_werkingsjaar&amp;" vallen.  ", ""), ""))), "")</f>
        <v/>
      </c>
      <c r="AG17" s="166" t="str">
        <f ca="1">IF(W17&lt;0, "", IF(G17&lt;&gt;"", _xlfn.IFNA(IF(MATCH(G17, OFFSET(Keuzelijsten!$A$1, 0, MATCH(O17, Keuzelijsten!$A$1:$AA$1, 0)-1, 50, 1), 0)&lt;&gt;"", ""), "| Veld '"&amp;AG$4&amp;ROW()&amp;"': de selectie komt niet overeen met een keuze in een afhankelijk veld.  "), ""))</f>
        <v/>
      </c>
      <c r="AH17" s="166" t="str">
        <f ca="1">IF(X17&lt;0, "", IF(H17&lt;&gt;"", _xlfn.IFNA(IF(MATCH(H17, OFFSET(Keuzelijsten!$A$1, 0, MATCH(P17, Keuzelijsten!$A$1:$AA$1, 0)-1, 50, 1), 0)&lt;&gt;"", ""), "| Veld '"&amp;AH$4&amp;ROW()&amp;"': de selectie komt niet overeen met een keuze in een afhankelijk veld.  "), ""))</f>
        <v/>
      </c>
      <c r="AI17" s="166" t="str">
        <f ca="1">IF(Y17&lt;0, "", IF(I17&lt;&gt;"", _xlfn.IFNA(IF(MATCH(I17, OFFSET(Keuzelijsten!$A$1, 0, MATCH(Q17, Keuzelijsten!$A$1:$AA$1, 0)-1, 50, 1), 0)&lt;&gt;"", ""), "| Veld '"&amp;AI$4&amp;ROW()&amp;"': de selectie komt niet overeen met een keuze in een afhankelijk veld.  "), ""))</f>
        <v/>
      </c>
      <c r="AJ17" s="166" t="str">
        <f ca="1">IF(Z17&lt;0, "", IF(J17&lt;&gt;"", _xlfn.IFNA(IF(MATCH(J17, OFFSET(Keuzelijsten!$A$1, 0, MATCH(R17, Keuzelijsten!$A$1:$AA$1, 0)-1, 50, 1), 0)&lt;&gt;"", ""), "| Veld '"&amp;AJ$4&amp;ROW()&amp;"': de selectie komt niet overeen met een keuze in een afhankelijk veld.  "), ""))</f>
        <v/>
      </c>
      <c r="AK17" s="166" t="str">
        <f t="shared" si="8"/>
        <v/>
      </c>
      <c r="AL17" s="166" t="str">
        <f t="shared" si="9"/>
        <v/>
      </c>
      <c r="AM17" s="167" t="str">
        <f t="shared" si="26"/>
        <v/>
      </c>
      <c r="AN17" s="166" t="str">
        <f t="shared" si="27"/>
        <v/>
      </c>
      <c r="AO17" s="166" t="str">
        <f t="shared" si="28"/>
        <v/>
      </c>
      <c r="AP17" s="166" t="str">
        <f t="shared" si="29"/>
        <v/>
      </c>
      <c r="AQ17" s="166" t="str">
        <f t="shared" si="30"/>
        <v/>
      </c>
      <c r="AR17" s="166" t="str">
        <f t="shared" si="31"/>
        <v/>
      </c>
      <c r="AS17" s="166" t="str">
        <f t="shared" si="32"/>
        <v/>
      </c>
      <c r="AT17" s="166" t="str">
        <f t="shared" si="33"/>
        <v/>
      </c>
      <c r="AU17" s="166" t="str">
        <f t="shared" si="34"/>
        <v/>
      </c>
      <c r="AV17" s="166" t="str">
        <f t="shared" si="35"/>
        <v/>
      </c>
      <c r="AW17" s="167" t="str">
        <f t="shared" si="36"/>
        <v/>
      </c>
      <c r="AX17" s="166" t="str">
        <f>IF(N17&lt;&gt;1, IF(SUM(N17:$N$504)&lt;&gt;0, "| Laat geen witruimte tussen ingevulde rijen.", ""), "")</f>
        <v/>
      </c>
      <c r="AZ17" s="75" t="str">
        <f t="shared" ca="1" si="37"/>
        <v/>
      </c>
    </row>
    <row r="18" spans="1:52" s="166" customFormat="1" ht="14.45" customHeight="1" x14ac:dyDescent="0.25">
      <c r="A18" s="172" t="str">
        <f t="shared" ca="1" si="11"/>
        <v/>
      </c>
      <c r="B18" s="164" t="str">
        <f t="shared" si="6"/>
        <v/>
      </c>
      <c r="C18" s="176" t="str">
        <f t="shared" si="7"/>
        <v/>
      </c>
      <c r="D18" s="177"/>
      <c r="E18" s="178"/>
      <c r="F18" s="178"/>
      <c r="G18" s="179"/>
      <c r="H18" s="180"/>
      <c r="I18" s="179"/>
      <c r="J18" s="181"/>
      <c r="K18" s="182"/>
      <c r="L18" s="183"/>
      <c r="M18" s="165" t="s">
        <v>85</v>
      </c>
      <c r="N18" s="166">
        <f t="shared" si="12"/>
        <v>0</v>
      </c>
      <c r="O18" s="167" t="s">
        <v>387</v>
      </c>
      <c r="P18" s="166" t="str">
        <f t="shared" si="13"/>
        <v/>
      </c>
      <c r="Q18" s="166" t="str">
        <f t="shared" si="14"/>
        <v/>
      </c>
      <c r="R18" s="166" t="str">
        <f t="shared" si="15"/>
        <v/>
      </c>
      <c r="S18" s="167">
        <f t="shared" si="16"/>
        <v>0</v>
      </c>
      <c r="T18" s="166">
        <f t="shared" si="17"/>
        <v>0</v>
      </c>
      <c r="U18" s="166">
        <f t="shared" si="18"/>
        <v>0</v>
      </c>
      <c r="V18" s="166">
        <f t="shared" si="19"/>
        <v>0</v>
      </c>
      <c r="W18" s="166">
        <f t="shared" si="20"/>
        <v>0</v>
      </c>
      <c r="X18" s="166">
        <f t="shared" si="21"/>
        <v>0</v>
      </c>
      <c r="Y18" s="166">
        <f t="shared" si="22"/>
        <v>0</v>
      </c>
      <c r="Z18" s="166">
        <f t="shared" si="23"/>
        <v>0</v>
      </c>
      <c r="AA18" s="166">
        <f t="shared" si="24"/>
        <v>0</v>
      </c>
      <c r="AB18" s="166">
        <f t="shared" si="25"/>
        <v>0</v>
      </c>
      <c r="AC18" s="167"/>
      <c r="AE18" s="166" t="str" cm="1">
        <f t="array" ref="AE18">IF($E18&lt;&gt;"", IF(ISTEXT(E18), "| Veld '"&amp;AE$4&amp;ROW()&amp;"': "&amp;Fout_datum, IF(F18&lt;&gt;"", IF(E18&gt;F18, "| Velden '"&amp;$AE$4&amp;ROW()&amp;"' en '"&amp;$AF$4&amp;ROW()&amp;"': De datum uit dienst mag niet voor de datum in dienst vallen.", ""), IF(E18&gt;Datum_werkingsjaar_einde, "| Veld '"&amp;$AE$4&amp;ROW()&amp;"': De datum in dienst mag niet na 31/12/"&amp;Datum_werkingsjaar&amp;" vallen.  ", ""))), "")</f>
        <v/>
      </c>
      <c r="AF18" s="166" t="str" cm="1">
        <f t="array" ref="AF18">IF($F18&lt;&gt;"", IF(ISTEXT(F18), "| Veld '"&amp;AF$4&amp;ROW()&amp;"': "&amp;Fout_datum, IF(E18&gt;F18, IF(F18&lt;&gt;"", "  ", ""), IF(F18&lt;&gt;"", IF(F18&lt;Datum_werkingsjaar_begin, "| Veld '"&amp;$AF$4&amp;ROW()&amp;"': De datum uit dienst mag niet vóór 1/01/"&amp;Datum_werkingsjaar&amp;" vallen.  ", ""), ""))), "")</f>
        <v/>
      </c>
      <c r="AG18" s="166" t="str">
        <f ca="1">IF(W18&lt;0, "", IF(G18&lt;&gt;"", _xlfn.IFNA(IF(MATCH(G18, OFFSET(Keuzelijsten!$A$1, 0, MATCH(O18, Keuzelijsten!$A$1:$AA$1, 0)-1, 50, 1), 0)&lt;&gt;"", ""), "| Veld '"&amp;AG$4&amp;ROW()&amp;"': de selectie komt niet overeen met een keuze in een afhankelijk veld.  "), ""))</f>
        <v/>
      </c>
      <c r="AH18" s="166" t="str">
        <f ca="1">IF(X18&lt;0, "", IF(H18&lt;&gt;"", _xlfn.IFNA(IF(MATCH(H18, OFFSET(Keuzelijsten!$A$1, 0, MATCH(P18, Keuzelijsten!$A$1:$AA$1, 0)-1, 50, 1), 0)&lt;&gt;"", ""), "| Veld '"&amp;AH$4&amp;ROW()&amp;"': de selectie komt niet overeen met een keuze in een afhankelijk veld.  "), ""))</f>
        <v/>
      </c>
      <c r="AI18" s="166" t="str">
        <f ca="1">IF(Y18&lt;0, "", IF(I18&lt;&gt;"", _xlfn.IFNA(IF(MATCH(I18, OFFSET(Keuzelijsten!$A$1, 0, MATCH(Q18, Keuzelijsten!$A$1:$AA$1, 0)-1, 50, 1), 0)&lt;&gt;"", ""), "| Veld '"&amp;AI$4&amp;ROW()&amp;"': de selectie komt niet overeen met een keuze in een afhankelijk veld.  "), ""))</f>
        <v/>
      </c>
      <c r="AJ18" s="166" t="str">
        <f ca="1">IF(Z18&lt;0, "", IF(J18&lt;&gt;"", _xlfn.IFNA(IF(MATCH(J18, OFFSET(Keuzelijsten!$A$1, 0, MATCH(R18, Keuzelijsten!$A$1:$AA$1, 0)-1, 50, 1), 0)&lt;&gt;"", ""), "| Veld '"&amp;AJ$4&amp;ROW()&amp;"': de selectie komt niet overeen met een keuze in een afhankelijk veld.  "), ""))</f>
        <v/>
      </c>
      <c r="AK18" s="166" t="str">
        <f t="shared" si="8"/>
        <v/>
      </c>
      <c r="AL18" s="166" t="str">
        <f t="shared" si="9"/>
        <v/>
      </c>
      <c r="AM18" s="167" t="str">
        <f t="shared" si="26"/>
        <v/>
      </c>
      <c r="AN18" s="166" t="str">
        <f t="shared" si="27"/>
        <v/>
      </c>
      <c r="AO18" s="166" t="str">
        <f t="shared" si="28"/>
        <v/>
      </c>
      <c r="AP18" s="166" t="str">
        <f t="shared" si="29"/>
        <v/>
      </c>
      <c r="AQ18" s="166" t="str">
        <f t="shared" si="30"/>
        <v/>
      </c>
      <c r="AR18" s="166" t="str">
        <f t="shared" si="31"/>
        <v/>
      </c>
      <c r="AS18" s="166" t="str">
        <f t="shared" si="32"/>
        <v/>
      </c>
      <c r="AT18" s="166" t="str">
        <f t="shared" si="33"/>
        <v/>
      </c>
      <c r="AU18" s="166" t="str">
        <f t="shared" si="34"/>
        <v/>
      </c>
      <c r="AV18" s="166" t="str">
        <f t="shared" si="35"/>
        <v/>
      </c>
      <c r="AW18" s="167" t="str">
        <f t="shared" si="36"/>
        <v/>
      </c>
      <c r="AX18" s="166" t="str">
        <f>IF(N18&lt;&gt;1, IF(SUM(N18:$N$504)&lt;&gt;0, "| Laat geen witruimte tussen ingevulde rijen.", ""), "")</f>
        <v/>
      </c>
      <c r="AZ18" s="75" t="str">
        <f t="shared" ca="1" si="37"/>
        <v/>
      </c>
    </row>
    <row r="19" spans="1:52" s="166" customFormat="1" ht="14.45" customHeight="1" x14ac:dyDescent="0.25">
      <c r="A19" s="172" t="str">
        <f t="shared" ca="1" si="11"/>
        <v/>
      </c>
      <c r="B19" s="164" t="str">
        <f t="shared" si="6"/>
        <v/>
      </c>
      <c r="C19" s="176" t="str">
        <f t="shared" si="7"/>
        <v/>
      </c>
      <c r="D19" s="177"/>
      <c r="E19" s="178"/>
      <c r="F19" s="178"/>
      <c r="G19" s="179"/>
      <c r="H19" s="180"/>
      <c r="I19" s="179"/>
      <c r="J19" s="181"/>
      <c r="K19" s="182"/>
      <c r="L19" s="183"/>
      <c r="M19" s="165" t="s">
        <v>85</v>
      </c>
      <c r="N19" s="166">
        <f t="shared" si="12"/>
        <v>0</v>
      </c>
      <c r="O19" s="167" t="s">
        <v>387</v>
      </c>
      <c r="P19" s="166" t="str">
        <f t="shared" si="13"/>
        <v/>
      </c>
      <c r="Q19" s="166" t="str">
        <f t="shared" si="14"/>
        <v/>
      </c>
      <c r="R19" s="166" t="str">
        <f t="shared" si="15"/>
        <v/>
      </c>
      <c r="S19" s="167">
        <f t="shared" si="16"/>
        <v>0</v>
      </c>
      <c r="T19" s="166">
        <f t="shared" si="17"/>
        <v>0</v>
      </c>
      <c r="U19" s="166">
        <f t="shared" si="18"/>
        <v>0</v>
      </c>
      <c r="V19" s="166">
        <f t="shared" si="19"/>
        <v>0</v>
      </c>
      <c r="W19" s="166">
        <f t="shared" si="20"/>
        <v>0</v>
      </c>
      <c r="X19" s="166">
        <f t="shared" si="21"/>
        <v>0</v>
      </c>
      <c r="Y19" s="166">
        <f t="shared" si="22"/>
        <v>0</v>
      </c>
      <c r="Z19" s="166">
        <f t="shared" si="23"/>
        <v>0</v>
      </c>
      <c r="AA19" s="166">
        <f t="shared" si="24"/>
        <v>0</v>
      </c>
      <c r="AB19" s="166">
        <f t="shared" si="25"/>
        <v>0</v>
      </c>
      <c r="AC19" s="167"/>
      <c r="AE19" s="166" t="str" cm="1">
        <f t="array" ref="AE19">IF($E19&lt;&gt;"", IF(ISTEXT(E19), "| Veld '"&amp;AE$4&amp;ROW()&amp;"': "&amp;Fout_datum, IF(F19&lt;&gt;"", IF(E19&gt;F19, "| Velden '"&amp;$AE$4&amp;ROW()&amp;"' en '"&amp;$AF$4&amp;ROW()&amp;"': De datum uit dienst mag niet voor de datum in dienst vallen.", ""), IF(E19&gt;Datum_werkingsjaar_einde, "| Veld '"&amp;$AE$4&amp;ROW()&amp;"': De datum in dienst mag niet na 31/12/"&amp;Datum_werkingsjaar&amp;" vallen.  ", ""))), "")</f>
        <v/>
      </c>
      <c r="AF19" s="166" t="str" cm="1">
        <f t="array" ref="AF19">IF($F19&lt;&gt;"", IF(ISTEXT(F19), "| Veld '"&amp;AF$4&amp;ROW()&amp;"': "&amp;Fout_datum, IF(E19&gt;F19, IF(F19&lt;&gt;"", "  ", ""), IF(F19&lt;&gt;"", IF(F19&lt;Datum_werkingsjaar_begin, "| Veld '"&amp;$AF$4&amp;ROW()&amp;"': De datum uit dienst mag niet vóór 1/01/"&amp;Datum_werkingsjaar&amp;" vallen.  ", ""), ""))), "")</f>
        <v/>
      </c>
      <c r="AG19" s="166" t="str">
        <f ca="1">IF(W19&lt;0, "", IF(G19&lt;&gt;"", _xlfn.IFNA(IF(MATCH(G19, OFFSET(Keuzelijsten!$A$1, 0, MATCH(O19, Keuzelijsten!$A$1:$AA$1, 0)-1, 50, 1), 0)&lt;&gt;"", ""), "| Veld '"&amp;AG$4&amp;ROW()&amp;"': de selectie komt niet overeen met een keuze in een afhankelijk veld.  "), ""))</f>
        <v/>
      </c>
      <c r="AH19" s="166" t="str">
        <f ca="1">IF(X19&lt;0, "", IF(H19&lt;&gt;"", _xlfn.IFNA(IF(MATCH(H19, OFFSET(Keuzelijsten!$A$1, 0, MATCH(P19, Keuzelijsten!$A$1:$AA$1, 0)-1, 50, 1), 0)&lt;&gt;"", ""), "| Veld '"&amp;AH$4&amp;ROW()&amp;"': de selectie komt niet overeen met een keuze in een afhankelijk veld.  "), ""))</f>
        <v/>
      </c>
      <c r="AI19" s="166" t="str">
        <f ca="1">IF(Y19&lt;0, "", IF(I19&lt;&gt;"", _xlfn.IFNA(IF(MATCH(I19, OFFSET(Keuzelijsten!$A$1, 0, MATCH(Q19, Keuzelijsten!$A$1:$AA$1, 0)-1, 50, 1), 0)&lt;&gt;"", ""), "| Veld '"&amp;AI$4&amp;ROW()&amp;"': de selectie komt niet overeen met een keuze in een afhankelijk veld.  "), ""))</f>
        <v/>
      </c>
      <c r="AJ19" s="166" t="str">
        <f ca="1">IF(Z19&lt;0, "", IF(J19&lt;&gt;"", _xlfn.IFNA(IF(MATCH(J19, OFFSET(Keuzelijsten!$A$1, 0, MATCH(R19, Keuzelijsten!$A$1:$AA$1, 0)-1, 50, 1), 0)&lt;&gt;"", ""), "| Veld '"&amp;AJ$4&amp;ROW()&amp;"': de selectie komt niet overeen met een keuze in een afhankelijk veld.  "), ""))</f>
        <v/>
      </c>
      <c r="AK19" s="166" t="str">
        <f t="shared" si="8"/>
        <v/>
      </c>
      <c r="AL19" s="166" t="str">
        <f t="shared" si="9"/>
        <v/>
      </c>
      <c r="AM19" s="167" t="str">
        <f t="shared" si="26"/>
        <v/>
      </c>
      <c r="AN19" s="166" t="str">
        <f t="shared" si="27"/>
        <v/>
      </c>
      <c r="AO19" s="166" t="str">
        <f t="shared" si="28"/>
        <v/>
      </c>
      <c r="AP19" s="166" t="str">
        <f t="shared" si="29"/>
        <v/>
      </c>
      <c r="AQ19" s="166" t="str">
        <f t="shared" si="30"/>
        <v/>
      </c>
      <c r="AR19" s="166" t="str">
        <f t="shared" si="31"/>
        <v/>
      </c>
      <c r="AS19" s="166" t="str">
        <f t="shared" si="32"/>
        <v/>
      </c>
      <c r="AT19" s="166" t="str">
        <f t="shared" si="33"/>
        <v/>
      </c>
      <c r="AU19" s="166" t="str">
        <f t="shared" si="34"/>
        <v/>
      </c>
      <c r="AV19" s="166" t="str">
        <f t="shared" si="35"/>
        <v/>
      </c>
      <c r="AW19" s="167" t="str">
        <f t="shared" si="36"/>
        <v/>
      </c>
      <c r="AX19" s="166" t="str">
        <f>IF(N19&lt;&gt;1, IF(SUM(N19:$N$504)&lt;&gt;0, "| Laat geen witruimte tussen ingevulde rijen.", ""), "")</f>
        <v/>
      </c>
      <c r="AZ19" s="75" t="str">
        <f t="shared" ca="1" si="37"/>
        <v/>
      </c>
    </row>
    <row r="20" spans="1:52" s="166" customFormat="1" ht="14.45" customHeight="1" x14ac:dyDescent="0.25">
      <c r="A20" s="172" t="str">
        <f t="shared" ca="1" si="11"/>
        <v/>
      </c>
      <c r="B20" s="164" t="str">
        <f t="shared" si="6"/>
        <v/>
      </c>
      <c r="C20" s="176" t="str">
        <f t="shared" si="7"/>
        <v/>
      </c>
      <c r="D20" s="177"/>
      <c r="E20" s="178"/>
      <c r="F20" s="178"/>
      <c r="G20" s="179"/>
      <c r="H20" s="180"/>
      <c r="I20" s="179"/>
      <c r="J20" s="181"/>
      <c r="K20" s="182"/>
      <c r="L20" s="183"/>
      <c r="M20" s="165" t="s">
        <v>85</v>
      </c>
      <c r="N20" s="166">
        <f t="shared" si="12"/>
        <v>0</v>
      </c>
      <c r="O20" s="167" t="s">
        <v>387</v>
      </c>
      <c r="P20" s="166" t="str">
        <f t="shared" si="13"/>
        <v/>
      </c>
      <c r="Q20" s="166" t="str">
        <f t="shared" si="14"/>
        <v/>
      </c>
      <c r="R20" s="166" t="str">
        <f t="shared" si="15"/>
        <v/>
      </c>
      <c r="S20" s="167">
        <f t="shared" si="16"/>
        <v>0</v>
      </c>
      <c r="T20" s="166">
        <f t="shared" si="17"/>
        <v>0</v>
      </c>
      <c r="U20" s="166">
        <f t="shared" si="18"/>
        <v>0</v>
      </c>
      <c r="V20" s="166">
        <f t="shared" si="19"/>
        <v>0</v>
      </c>
      <c r="W20" s="166">
        <f t="shared" si="20"/>
        <v>0</v>
      </c>
      <c r="X20" s="166">
        <f t="shared" si="21"/>
        <v>0</v>
      </c>
      <c r="Y20" s="166">
        <f t="shared" si="22"/>
        <v>0</v>
      </c>
      <c r="Z20" s="166">
        <f t="shared" si="23"/>
        <v>0</v>
      </c>
      <c r="AA20" s="166">
        <f t="shared" si="24"/>
        <v>0</v>
      </c>
      <c r="AB20" s="166">
        <f t="shared" si="25"/>
        <v>0</v>
      </c>
      <c r="AC20" s="167"/>
      <c r="AE20" s="166" t="str" cm="1">
        <f t="array" ref="AE20">IF($E20&lt;&gt;"", IF(ISTEXT(E20), "| Veld '"&amp;AE$4&amp;ROW()&amp;"': "&amp;Fout_datum, IF(F20&lt;&gt;"", IF(E20&gt;F20, "| Velden '"&amp;$AE$4&amp;ROW()&amp;"' en '"&amp;$AF$4&amp;ROW()&amp;"': De datum uit dienst mag niet voor de datum in dienst vallen.", ""), IF(E20&gt;Datum_werkingsjaar_einde, "| Veld '"&amp;$AE$4&amp;ROW()&amp;"': De datum in dienst mag niet na 31/12/"&amp;Datum_werkingsjaar&amp;" vallen.  ", ""))), "")</f>
        <v/>
      </c>
      <c r="AF20" s="166" t="str" cm="1">
        <f t="array" ref="AF20">IF($F20&lt;&gt;"", IF(ISTEXT(F20), "| Veld '"&amp;AF$4&amp;ROW()&amp;"': "&amp;Fout_datum, IF(E20&gt;F20, IF(F20&lt;&gt;"", "  ", ""), IF(F20&lt;&gt;"", IF(F20&lt;Datum_werkingsjaar_begin, "| Veld '"&amp;$AF$4&amp;ROW()&amp;"': De datum uit dienst mag niet vóór 1/01/"&amp;Datum_werkingsjaar&amp;" vallen.  ", ""), ""))), "")</f>
        <v/>
      </c>
      <c r="AG20" s="166" t="str">
        <f ca="1">IF(W20&lt;0, "", IF(G20&lt;&gt;"", _xlfn.IFNA(IF(MATCH(G20, OFFSET(Keuzelijsten!$A$1, 0, MATCH(O20, Keuzelijsten!$A$1:$AA$1, 0)-1, 50, 1), 0)&lt;&gt;"", ""), "| Veld '"&amp;AG$4&amp;ROW()&amp;"': de selectie komt niet overeen met een keuze in een afhankelijk veld.  "), ""))</f>
        <v/>
      </c>
      <c r="AH20" s="166" t="str">
        <f ca="1">IF(X20&lt;0, "", IF(H20&lt;&gt;"", _xlfn.IFNA(IF(MATCH(H20, OFFSET(Keuzelijsten!$A$1, 0, MATCH(P20, Keuzelijsten!$A$1:$AA$1, 0)-1, 50, 1), 0)&lt;&gt;"", ""), "| Veld '"&amp;AH$4&amp;ROW()&amp;"': de selectie komt niet overeen met een keuze in een afhankelijk veld.  "), ""))</f>
        <v/>
      </c>
      <c r="AI20" s="166" t="str">
        <f ca="1">IF(Y20&lt;0, "", IF(I20&lt;&gt;"", _xlfn.IFNA(IF(MATCH(I20, OFFSET(Keuzelijsten!$A$1, 0, MATCH(Q20, Keuzelijsten!$A$1:$AA$1, 0)-1, 50, 1), 0)&lt;&gt;"", ""), "| Veld '"&amp;AI$4&amp;ROW()&amp;"': de selectie komt niet overeen met een keuze in een afhankelijk veld.  "), ""))</f>
        <v/>
      </c>
      <c r="AJ20" s="166" t="str">
        <f ca="1">IF(Z20&lt;0, "", IF(J20&lt;&gt;"", _xlfn.IFNA(IF(MATCH(J20, OFFSET(Keuzelijsten!$A$1, 0, MATCH(R20, Keuzelijsten!$A$1:$AA$1, 0)-1, 50, 1), 0)&lt;&gt;"", ""), "| Veld '"&amp;AJ$4&amp;ROW()&amp;"': de selectie komt niet overeen met een keuze in een afhankelijk veld.  "), ""))</f>
        <v/>
      </c>
      <c r="AK20" s="166" t="str">
        <f t="shared" si="8"/>
        <v/>
      </c>
      <c r="AL20" s="166" t="str">
        <f t="shared" si="9"/>
        <v/>
      </c>
      <c r="AM20" s="167" t="str">
        <f t="shared" si="26"/>
        <v/>
      </c>
      <c r="AN20" s="166" t="str">
        <f t="shared" si="27"/>
        <v/>
      </c>
      <c r="AO20" s="166" t="str">
        <f t="shared" si="28"/>
        <v/>
      </c>
      <c r="AP20" s="166" t="str">
        <f t="shared" si="29"/>
        <v/>
      </c>
      <c r="AQ20" s="166" t="str">
        <f t="shared" si="30"/>
        <v/>
      </c>
      <c r="AR20" s="166" t="str">
        <f t="shared" si="31"/>
        <v/>
      </c>
      <c r="AS20" s="166" t="str">
        <f t="shared" si="32"/>
        <v/>
      </c>
      <c r="AT20" s="166" t="str">
        <f t="shared" si="33"/>
        <v/>
      </c>
      <c r="AU20" s="166" t="str">
        <f t="shared" si="34"/>
        <v/>
      </c>
      <c r="AV20" s="166" t="str">
        <f t="shared" si="35"/>
        <v/>
      </c>
      <c r="AW20" s="167" t="str">
        <f t="shared" si="36"/>
        <v/>
      </c>
      <c r="AX20" s="166" t="str">
        <f>IF(N20&lt;&gt;1, IF(SUM(N20:$N$504)&lt;&gt;0, "| Laat geen witruimte tussen ingevulde rijen.", ""), "")</f>
        <v/>
      </c>
      <c r="AZ20" s="75" t="str">
        <f t="shared" ca="1" si="37"/>
        <v/>
      </c>
    </row>
    <row r="21" spans="1:52" s="166" customFormat="1" ht="14.45" customHeight="1" x14ac:dyDescent="0.25">
      <c r="A21" s="172" t="str">
        <f t="shared" ca="1" si="11"/>
        <v/>
      </c>
      <c r="B21" s="164" t="str">
        <f t="shared" si="6"/>
        <v/>
      </c>
      <c r="C21" s="176" t="str">
        <f t="shared" si="7"/>
        <v/>
      </c>
      <c r="D21" s="177"/>
      <c r="E21" s="178"/>
      <c r="F21" s="178"/>
      <c r="G21" s="179"/>
      <c r="H21" s="180"/>
      <c r="I21" s="179"/>
      <c r="J21" s="181"/>
      <c r="K21" s="182"/>
      <c r="L21" s="183"/>
      <c r="M21" s="165" t="s">
        <v>85</v>
      </c>
      <c r="N21" s="166">
        <f t="shared" si="12"/>
        <v>0</v>
      </c>
      <c r="O21" s="167" t="s">
        <v>387</v>
      </c>
      <c r="P21" s="166" t="str">
        <f t="shared" si="13"/>
        <v/>
      </c>
      <c r="Q21" s="166" t="str">
        <f t="shared" si="14"/>
        <v/>
      </c>
      <c r="R21" s="166" t="str">
        <f t="shared" si="15"/>
        <v/>
      </c>
      <c r="S21" s="167">
        <f t="shared" si="16"/>
        <v>0</v>
      </c>
      <c r="T21" s="166">
        <f t="shared" si="17"/>
        <v>0</v>
      </c>
      <c r="U21" s="166">
        <f t="shared" si="18"/>
        <v>0</v>
      </c>
      <c r="V21" s="166">
        <f t="shared" si="19"/>
        <v>0</v>
      </c>
      <c r="W21" s="166">
        <f t="shared" si="20"/>
        <v>0</v>
      </c>
      <c r="X21" s="166">
        <f t="shared" si="21"/>
        <v>0</v>
      </c>
      <c r="Y21" s="166">
        <f t="shared" si="22"/>
        <v>0</v>
      </c>
      <c r="Z21" s="166">
        <f t="shared" si="23"/>
        <v>0</v>
      </c>
      <c r="AA21" s="166">
        <f t="shared" si="24"/>
        <v>0</v>
      </c>
      <c r="AB21" s="166">
        <f t="shared" si="25"/>
        <v>0</v>
      </c>
      <c r="AC21" s="167"/>
      <c r="AE21" s="166" t="str" cm="1">
        <f t="array" ref="AE21">IF($E21&lt;&gt;"", IF(ISTEXT(E21), "| Veld '"&amp;AE$4&amp;ROW()&amp;"': "&amp;Fout_datum, IF(F21&lt;&gt;"", IF(E21&gt;F21, "| Velden '"&amp;$AE$4&amp;ROW()&amp;"' en '"&amp;$AF$4&amp;ROW()&amp;"': De datum uit dienst mag niet voor de datum in dienst vallen.", ""), IF(E21&gt;Datum_werkingsjaar_einde, "| Veld '"&amp;$AE$4&amp;ROW()&amp;"': De datum in dienst mag niet na 31/12/"&amp;Datum_werkingsjaar&amp;" vallen.  ", ""))), "")</f>
        <v/>
      </c>
      <c r="AF21" s="166" t="str" cm="1">
        <f t="array" ref="AF21">IF($F21&lt;&gt;"", IF(ISTEXT(F21), "| Veld '"&amp;AF$4&amp;ROW()&amp;"': "&amp;Fout_datum, IF(E21&gt;F21, IF(F21&lt;&gt;"", "  ", ""), IF(F21&lt;&gt;"", IF(F21&lt;Datum_werkingsjaar_begin, "| Veld '"&amp;$AF$4&amp;ROW()&amp;"': De datum uit dienst mag niet vóór 1/01/"&amp;Datum_werkingsjaar&amp;" vallen.  ", ""), ""))), "")</f>
        <v/>
      </c>
      <c r="AG21" s="166" t="str">
        <f ca="1">IF(W21&lt;0, "", IF(G21&lt;&gt;"", _xlfn.IFNA(IF(MATCH(G21, OFFSET(Keuzelijsten!$A$1, 0, MATCH(O21, Keuzelijsten!$A$1:$AA$1, 0)-1, 50, 1), 0)&lt;&gt;"", ""), "| Veld '"&amp;AG$4&amp;ROW()&amp;"': de selectie komt niet overeen met een keuze in een afhankelijk veld.  "), ""))</f>
        <v/>
      </c>
      <c r="AH21" s="166" t="str">
        <f ca="1">IF(X21&lt;0, "", IF(H21&lt;&gt;"", _xlfn.IFNA(IF(MATCH(H21, OFFSET(Keuzelijsten!$A$1, 0, MATCH(P21, Keuzelijsten!$A$1:$AA$1, 0)-1, 50, 1), 0)&lt;&gt;"", ""), "| Veld '"&amp;AH$4&amp;ROW()&amp;"': de selectie komt niet overeen met een keuze in een afhankelijk veld.  "), ""))</f>
        <v/>
      </c>
      <c r="AI21" s="166" t="str">
        <f ca="1">IF(Y21&lt;0, "", IF(I21&lt;&gt;"", _xlfn.IFNA(IF(MATCH(I21, OFFSET(Keuzelijsten!$A$1, 0, MATCH(Q21, Keuzelijsten!$A$1:$AA$1, 0)-1, 50, 1), 0)&lt;&gt;"", ""), "| Veld '"&amp;AI$4&amp;ROW()&amp;"': de selectie komt niet overeen met een keuze in een afhankelijk veld.  "), ""))</f>
        <v/>
      </c>
      <c r="AJ21" s="166" t="str">
        <f ca="1">IF(Z21&lt;0, "", IF(J21&lt;&gt;"", _xlfn.IFNA(IF(MATCH(J21, OFFSET(Keuzelijsten!$A$1, 0, MATCH(R21, Keuzelijsten!$A$1:$AA$1, 0)-1, 50, 1), 0)&lt;&gt;"", ""), "| Veld '"&amp;AJ$4&amp;ROW()&amp;"': de selectie komt niet overeen met een keuze in een afhankelijk veld.  "), ""))</f>
        <v/>
      </c>
      <c r="AK21" s="166" t="str">
        <f t="shared" si="8"/>
        <v/>
      </c>
      <c r="AL21" s="166" t="str">
        <f t="shared" si="9"/>
        <v/>
      </c>
      <c r="AM21" s="167" t="str">
        <f t="shared" si="26"/>
        <v/>
      </c>
      <c r="AN21" s="166" t="str">
        <f t="shared" si="27"/>
        <v/>
      </c>
      <c r="AO21" s="166" t="str">
        <f t="shared" si="28"/>
        <v/>
      </c>
      <c r="AP21" s="166" t="str">
        <f t="shared" si="29"/>
        <v/>
      </c>
      <c r="AQ21" s="166" t="str">
        <f t="shared" si="30"/>
        <v/>
      </c>
      <c r="AR21" s="166" t="str">
        <f t="shared" si="31"/>
        <v/>
      </c>
      <c r="AS21" s="166" t="str">
        <f t="shared" si="32"/>
        <v/>
      </c>
      <c r="AT21" s="166" t="str">
        <f t="shared" si="33"/>
        <v/>
      </c>
      <c r="AU21" s="166" t="str">
        <f t="shared" si="34"/>
        <v/>
      </c>
      <c r="AV21" s="166" t="str">
        <f t="shared" si="35"/>
        <v/>
      </c>
      <c r="AW21" s="167" t="str">
        <f t="shared" si="36"/>
        <v/>
      </c>
      <c r="AX21" s="166" t="str">
        <f>IF(N21&lt;&gt;1, IF(SUM(N21:$N$504)&lt;&gt;0, "| Laat geen witruimte tussen ingevulde rijen.", ""), "")</f>
        <v/>
      </c>
      <c r="AZ21" s="75" t="str">
        <f t="shared" ca="1" si="37"/>
        <v/>
      </c>
    </row>
    <row r="22" spans="1:52" s="166" customFormat="1" ht="14.45" customHeight="1" x14ac:dyDescent="0.25">
      <c r="A22" s="172" t="str">
        <f t="shared" ca="1" si="11"/>
        <v/>
      </c>
      <c r="B22" s="164" t="str">
        <f t="shared" si="6"/>
        <v/>
      </c>
      <c r="C22" s="176" t="str">
        <f t="shared" si="7"/>
        <v/>
      </c>
      <c r="D22" s="177"/>
      <c r="E22" s="178"/>
      <c r="F22" s="178"/>
      <c r="G22" s="179"/>
      <c r="H22" s="180"/>
      <c r="I22" s="179"/>
      <c r="J22" s="181"/>
      <c r="K22" s="182"/>
      <c r="L22" s="183"/>
      <c r="M22" s="165" t="s">
        <v>85</v>
      </c>
      <c r="N22" s="166">
        <f t="shared" si="12"/>
        <v>0</v>
      </c>
      <c r="O22" s="167" t="s">
        <v>387</v>
      </c>
      <c r="P22" s="166" t="str">
        <f t="shared" si="13"/>
        <v/>
      </c>
      <c r="Q22" s="166" t="str">
        <f t="shared" si="14"/>
        <v/>
      </c>
      <c r="R22" s="166" t="str">
        <f t="shared" si="15"/>
        <v/>
      </c>
      <c r="S22" s="167">
        <f t="shared" si="16"/>
        <v>0</v>
      </c>
      <c r="T22" s="166">
        <f t="shared" si="17"/>
        <v>0</v>
      </c>
      <c r="U22" s="166">
        <f t="shared" si="18"/>
        <v>0</v>
      </c>
      <c r="V22" s="166">
        <f t="shared" si="19"/>
        <v>0</v>
      </c>
      <c r="W22" s="166">
        <f t="shared" si="20"/>
        <v>0</v>
      </c>
      <c r="X22" s="166">
        <f t="shared" si="21"/>
        <v>0</v>
      </c>
      <c r="Y22" s="166">
        <f t="shared" si="22"/>
        <v>0</v>
      </c>
      <c r="Z22" s="166">
        <f t="shared" si="23"/>
        <v>0</v>
      </c>
      <c r="AA22" s="166">
        <f t="shared" si="24"/>
        <v>0</v>
      </c>
      <c r="AB22" s="166">
        <f t="shared" si="25"/>
        <v>0</v>
      </c>
      <c r="AC22" s="167"/>
      <c r="AE22" s="166" t="str" cm="1">
        <f t="array" ref="AE22">IF($E22&lt;&gt;"", IF(ISTEXT(E22), "| Veld '"&amp;AE$4&amp;ROW()&amp;"': "&amp;Fout_datum, IF(F22&lt;&gt;"", IF(E22&gt;F22, "| Velden '"&amp;$AE$4&amp;ROW()&amp;"' en '"&amp;$AF$4&amp;ROW()&amp;"': De datum uit dienst mag niet voor de datum in dienst vallen.", ""), IF(E22&gt;Datum_werkingsjaar_einde, "| Veld '"&amp;$AE$4&amp;ROW()&amp;"': De datum in dienst mag niet na 31/12/"&amp;Datum_werkingsjaar&amp;" vallen.  ", ""))), "")</f>
        <v/>
      </c>
      <c r="AF22" s="166" t="str" cm="1">
        <f t="array" ref="AF22">IF($F22&lt;&gt;"", IF(ISTEXT(F22), "| Veld '"&amp;AF$4&amp;ROW()&amp;"': "&amp;Fout_datum, IF(E22&gt;F22, IF(F22&lt;&gt;"", "  ", ""), IF(F22&lt;&gt;"", IF(F22&lt;Datum_werkingsjaar_begin, "| Veld '"&amp;$AF$4&amp;ROW()&amp;"': De datum uit dienst mag niet vóór 1/01/"&amp;Datum_werkingsjaar&amp;" vallen.  ", ""), ""))), "")</f>
        <v/>
      </c>
      <c r="AG22" s="166" t="str">
        <f ca="1">IF(W22&lt;0, "", IF(G22&lt;&gt;"", _xlfn.IFNA(IF(MATCH(G22, OFFSET(Keuzelijsten!$A$1, 0, MATCH(O22, Keuzelijsten!$A$1:$AA$1, 0)-1, 50, 1), 0)&lt;&gt;"", ""), "| Veld '"&amp;AG$4&amp;ROW()&amp;"': de selectie komt niet overeen met een keuze in een afhankelijk veld.  "), ""))</f>
        <v/>
      </c>
      <c r="AH22" s="166" t="str">
        <f ca="1">IF(X22&lt;0, "", IF(H22&lt;&gt;"", _xlfn.IFNA(IF(MATCH(H22, OFFSET(Keuzelijsten!$A$1, 0, MATCH(P22, Keuzelijsten!$A$1:$AA$1, 0)-1, 50, 1), 0)&lt;&gt;"", ""), "| Veld '"&amp;AH$4&amp;ROW()&amp;"': de selectie komt niet overeen met een keuze in een afhankelijk veld.  "), ""))</f>
        <v/>
      </c>
      <c r="AI22" s="166" t="str">
        <f ca="1">IF(Y22&lt;0, "", IF(I22&lt;&gt;"", _xlfn.IFNA(IF(MATCH(I22, OFFSET(Keuzelijsten!$A$1, 0, MATCH(Q22, Keuzelijsten!$A$1:$AA$1, 0)-1, 50, 1), 0)&lt;&gt;"", ""), "| Veld '"&amp;AI$4&amp;ROW()&amp;"': de selectie komt niet overeen met een keuze in een afhankelijk veld.  "), ""))</f>
        <v/>
      </c>
      <c r="AJ22" s="166" t="str">
        <f ca="1">IF(Z22&lt;0, "", IF(J22&lt;&gt;"", _xlfn.IFNA(IF(MATCH(J22, OFFSET(Keuzelijsten!$A$1, 0, MATCH(R22, Keuzelijsten!$A$1:$AA$1, 0)-1, 50, 1), 0)&lt;&gt;"", ""), "| Veld '"&amp;AJ$4&amp;ROW()&amp;"': de selectie komt niet overeen met een keuze in een afhankelijk veld.  "), ""))</f>
        <v/>
      </c>
      <c r="AK22" s="166" t="str">
        <f t="shared" si="8"/>
        <v/>
      </c>
      <c r="AL22" s="166" t="str">
        <f t="shared" si="9"/>
        <v/>
      </c>
      <c r="AM22" s="167" t="str">
        <f t="shared" si="26"/>
        <v/>
      </c>
      <c r="AN22" s="166" t="str">
        <f t="shared" si="27"/>
        <v/>
      </c>
      <c r="AO22" s="166" t="str">
        <f t="shared" si="28"/>
        <v/>
      </c>
      <c r="AP22" s="166" t="str">
        <f t="shared" si="29"/>
        <v/>
      </c>
      <c r="AQ22" s="166" t="str">
        <f t="shared" si="30"/>
        <v/>
      </c>
      <c r="AR22" s="166" t="str">
        <f t="shared" si="31"/>
        <v/>
      </c>
      <c r="AS22" s="166" t="str">
        <f t="shared" si="32"/>
        <v/>
      </c>
      <c r="AT22" s="166" t="str">
        <f t="shared" si="33"/>
        <v/>
      </c>
      <c r="AU22" s="166" t="str">
        <f t="shared" si="34"/>
        <v/>
      </c>
      <c r="AV22" s="166" t="str">
        <f t="shared" si="35"/>
        <v/>
      </c>
      <c r="AW22" s="167" t="str">
        <f t="shared" si="36"/>
        <v/>
      </c>
      <c r="AX22" s="166" t="str">
        <f>IF(N22&lt;&gt;1, IF(SUM(N22:$N$504)&lt;&gt;0, "| Laat geen witruimte tussen ingevulde rijen.", ""), "")</f>
        <v/>
      </c>
      <c r="AZ22" s="75" t="str">
        <f t="shared" ca="1" si="37"/>
        <v/>
      </c>
    </row>
    <row r="23" spans="1:52" s="166" customFormat="1" ht="14.45" customHeight="1" x14ac:dyDescent="0.25">
      <c r="A23" s="172" t="str">
        <f t="shared" ca="1" si="11"/>
        <v/>
      </c>
      <c r="B23" s="164" t="str">
        <f t="shared" si="6"/>
        <v/>
      </c>
      <c r="C23" s="176" t="str">
        <f t="shared" si="7"/>
        <v/>
      </c>
      <c r="D23" s="177"/>
      <c r="E23" s="178"/>
      <c r="F23" s="178"/>
      <c r="G23" s="179"/>
      <c r="H23" s="180"/>
      <c r="I23" s="179"/>
      <c r="J23" s="181"/>
      <c r="K23" s="182"/>
      <c r="L23" s="183"/>
      <c r="M23" s="165" t="s">
        <v>85</v>
      </c>
      <c r="N23" s="166">
        <f t="shared" si="12"/>
        <v>0</v>
      </c>
      <c r="O23" s="167" t="s">
        <v>387</v>
      </c>
      <c r="P23" s="166" t="str">
        <f t="shared" si="13"/>
        <v/>
      </c>
      <c r="Q23" s="166" t="str">
        <f t="shared" si="14"/>
        <v/>
      </c>
      <c r="R23" s="166" t="str">
        <f t="shared" si="15"/>
        <v/>
      </c>
      <c r="S23" s="167">
        <f t="shared" si="16"/>
        <v>0</v>
      </c>
      <c r="T23" s="166">
        <f t="shared" si="17"/>
        <v>0</v>
      </c>
      <c r="U23" s="166">
        <f t="shared" si="18"/>
        <v>0</v>
      </c>
      <c r="V23" s="166">
        <f t="shared" si="19"/>
        <v>0</v>
      </c>
      <c r="W23" s="166">
        <f t="shared" si="20"/>
        <v>0</v>
      </c>
      <c r="X23" s="166">
        <f t="shared" si="21"/>
        <v>0</v>
      </c>
      <c r="Y23" s="166">
        <f t="shared" si="22"/>
        <v>0</v>
      </c>
      <c r="Z23" s="166">
        <f t="shared" si="23"/>
        <v>0</v>
      </c>
      <c r="AA23" s="166">
        <f t="shared" si="24"/>
        <v>0</v>
      </c>
      <c r="AB23" s="166">
        <f t="shared" si="25"/>
        <v>0</v>
      </c>
      <c r="AC23" s="167"/>
      <c r="AE23" s="166" t="str" cm="1">
        <f t="array" ref="AE23">IF($E23&lt;&gt;"", IF(ISTEXT(E23), "| Veld '"&amp;AE$4&amp;ROW()&amp;"': "&amp;Fout_datum, IF(F23&lt;&gt;"", IF(E23&gt;F23, "| Velden '"&amp;$AE$4&amp;ROW()&amp;"' en '"&amp;$AF$4&amp;ROW()&amp;"': De datum uit dienst mag niet voor de datum in dienst vallen.", ""), IF(E23&gt;Datum_werkingsjaar_einde, "| Veld '"&amp;$AE$4&amp;ROW()&amp;"': De datum in dienst mag niet na 31/12/"&amp;Datum_werkingsjaar&amp;" vallen.  ", ""))), "")</f>
        <v/>
      </c>
      <c r="AF23" s="166" t="str" cm="1">
        <f t="array" ref="AF23">IF($F23&lt;&gt;"", IF(ISTEXT(F23), "| Veld '"&amp;AF$4&amp;ROW()&amp;"': "&amp;Fout_datum, IF(E23&gt;F23, IF(F23&lt;&gt;"", "  ", ""), IF(F23&lt;&gt;"", IF(F23&lt;Datum_werkingsjaar_begin, "| Veld '"&amp;$AF$4&amp;ROW()&amp;"': De datum uit dienst mag niet vóór 1/01/"&amp;Datum_werkingsjaar&amp;" vallen.  ", ""), ""))), "")</f>
        <v/>
      </c>
      <c r="AG23" s="166" t="str">
        <f ca="1">IF(W23&lt;0, "", IF(G23&lt;&gt;"", _xlfn.IFNA(IF(MATCH(G23, OFFSET(Keuzelijsten!$A$1, 0, MATCH(O23, Keuzelijsten!$A$1:$AA$1, 0)-1, 50, 1), 0)&lt;&gt;"", ""), "| Veld '"&amp;AG$4&amp;ROW()&amp;"': de selectie komt niet overeen met een keuze in een afhankelijk veld.  "), ""))</f>
        <v/>
      </c>
      <c r="AH23" s="166" t="str">
        <f ca="1">IF(X23&lt;0, "", IF(H23&lt;&gt;"", _xlfn.IFNA(IF(MATCH(H23, OFFSET(Keuzelijsten!$A$1, 0, MATCH(P23, Keuzelijsten!$A$1:$AA$1, 0)-1, 50, 1), 0)&lt;&gt;"", ""), "| Veld '"&amp;AH$4&amp;ROW()&amp;"': de selectie komt niet overeen met een keuze in een afhankelijk veld.  "), ""))</f>
        <v/>
      </c>
      <c r="AI23" s="166" t="str">
        <f ca="1">IF(Y23&lt;0, "", IF(I23&lt;&gt;"", _xlfn.IFNA(IF(MATCH(I23, OFFSET(Keuzelijsten!$A$1, 0, MATCH(Q23, Keuzelijsten!$A$1:$AA$1, 0)-1, 50, 1), 0)&lt;&gt;"", ""), "| Veld '"&amp;AI$4&amp;ROW()&amp;"': de selectie komt niet overeen met een keuze in een afhankelijk veld.  "), ""))</f>
        <v/>
      </c>
      <c r="AJ23" s="166" t="str">
        <f ca="1">IF(Z23&lt;0, "", IF(J23&lt;&gt;"", _xlfn.IFNA(IF(MATCH(J23, OFFSET(Keuzelijsten!$A$1, 0, MATCH(R23, Keuzelijsten!$A$1:$AA$1, 0)-1, 50, 1), 0)&lt;&gt;"", ""), "| Veld '"&amp;AJ$4&amp;ROW()&amp;"': de selectie komt niet overeen met een keuze in een afhankelijk veld.  "), ""))</f>
        <v/>
      </c>
      <c r="AK23" s="166" t="str">
        <f t="shared" si="8"/>
        <v/>
      </c>
      <c r="AL23" s="166" t="str">
        <f t="shared" si="9"/>
        <v/>
      </c>
      <c r="AM23" s="167" t="str">
        <f t="shared" si="26"/>
        <v/>
      </c>
      <c r="AN23" s="166" t="str">
        <f t="shared" si="27"/>
        <v/>
      </c>
      <c r="AO23" s="166" t="str">
        <f t="shared" si="28"/>
        <v/>
      </c>
      <c r="AP23" s="166" t="str">
        <f t="shared" si="29"/>
        <v/>
      </c>
      <c r="AQ23" s="166" t="str">
        <f t="shared" si="30"/>
        <v/>
      </c>
      <c r="AR23" s="166" t="str">
        <f t="shared" si="31"/>
        <v/>
      </c>
      <c r="AS23" s="166" t="str">
        <f t="shared" si="32"/>
        <v/>
      </c>
      <c r="AT23" s="166" t="str">
        <f t="shared" si="33"/>
        <v/>
      </c>
      <c r="AU23" s="166" t="str">
        <f t="shared" si="34"/>
        <v/>
      </c>
      <c r="AV23" s="166" t="str">
        <f t="shared" si="35"/>
        <v/>
      </c>
      <c r="AW23" s="167" t="str">
        <f t="shared" si="36"/>
        <v/>
      </c>
      <c r="AX23" s="166" t="str">
        <f>IF(N23&lt;&gt;1, IF(SUM(N23:$N$504)&lt;&gt;0, "| Laat geen witruimte tussen ingevulde rijen.", ""), "")</f>
        <v/>
      </c>
      <c r="AZ23" s="75" t="str">
        <f t="shared" ca="1" si="37"/>
        <v/>
      </c>
    </row>
    <row r="24" spans="1:52" s="166" customFormat="1" ht="14.45" customHeight="1" x14ac:dyDescent="0.25">
      <c r="A24" s="172" t="str">
        <f t="shared" ca="1" si="11"/>
        <v/>
      </c>
      <c r="B24" s="164" t="str">
        <f t="shared" si="6"/>
        <v/>
      </c>
      <c r="C24" s="176" t="str">
        <f t="shared" si="7"/>
        <v/>
      </c>
      <c r="D24" s="177"/>
      <c r="E24" s="178"/>
      <c r="F24" s="178"/>
      <c r="G24" s="179"/>
      <c r="H24" s="180"/>
      <c r="I24" s="179"/>
      <c r="J24" s="181"/>
      <c r="K24" s="182"/>
      <c r="L24" s="183"/>
      <c r="M24" s="165" t="s">
        <v>85</v>
      </c>
      <c r="N24" s="166">
        <f t="shared" si="12"/>
        <v>0</v>
      </c>
      <c r="O24" s="167" t="s">
        <v>387</v>
      </c>
      <c r="P24" s="166" t="str">
        <f t="shared" si="13"/>
        <v/>
      </c>
      <c r="Q24" s="166" t="str">
        <f t="shared" si="14"/>
        <v/>
      </c>
      <c r="R24" s="166" t="str">
        <f t="shared" si="15"/>
        <v/>
      </c>
      <c r="S24" s="167">
        <f t="shared" si="16"/>
        <v>0</v>
      </c>
      <c r="T24" s="166">
        <f t="shared" si="17"/>
        <v>0</v>
      </c>
      <c r="U24" s="166">
        <f t="shared" si="18"/>
        <v>0</v>
      </c>
      <c r="V24" s="166">
        <f t="shared" si="19"/>
        <v>0</v>
      </c>
      <c r="W24" s="166">
        <f t="shared" si="20"/>
        <v>0</v>
      </c>
      <c r="X24" s="166">
        <f t="shared" si="21"/>
        <v>0</v>
      </c>
      <c r="Y24" s="166">
        <f t="shared" si="22"/>
        <v>0</v>
      </c>
      <c r="Z24" s="166">
        <f t="shared" si="23"/>
        <v>0</v>
      </c>
      <c r="AA24" s="166">
        <f t="shared" si="24"/>
        <v>0</v>
      </c>
      <c r="AB24" s="166">
        <f t="shared" si="25"/>
        <v>0</v>
      </c>
      <c r="AC24" s="167"/>
      <c r="AE24" s="166" t="str" cm="1">
        <f t="array" ref="AE24">IF($E24&lt;&gt;"", IF(ISTEXT(E24), "| Veld '"&amp;AE$4&amp;ROW()&amp;"': "&amp;Fout_datum, IF(F24&lt;&gt;"", IF(E24&gt;F24, "| Velden '"&amp;$AE$4&amp;ROW()&amp;"' en '"&amp;$AF$4&amp;ROW()&amp;"': De datum uit dienst mag niet voor de datum in dienst vallen.", ""), IF(E24&gt;Datum_werkingsjaar_einde, "| Veld '"&amp;$AE$4&amp;ROW()&amp;"': De datum in dienst mag niet na 31/12/"&amp;Datum_werkingsjaar&amp;" vallen.  ", ""))), "")</f>
        <v/>
      </c>
      <c r="AF24" s="166" t="str" cm="1">
        <f t="array" ref="AF24">IF($F24&lt;&gt;"", IF(ISTEXT(F24), "| Veld '"&amp;AF$4&amp;ROW()&amp;"': "&amp;Fout_datum, IF(E24&gt;F24, IF(F24&lt;&gt;"", "  ", ""), IF(F24&lt;&gt;"", IF(F24&lt;Datum_werkingsjaar_begin, "| Veld '"&amp;$AF$4&amp;ROW()&amp;"': De datum uit dienst mag niet vóór 1/01/"&amp;Datum_werkingsjaar&amp;" vallen.  ", ""), ""))), "")</f>
        <v/>
      </c>
      <c r="AG24" s="166" t="str">
        <f ca="1">IF(W24&lt;0, "", IF(G24&lt;&gt;"", _xlfn.IFNA(IF(MATCH(G24, OFFSET(Keuzelijsten!$A$1, 0, MATCH(O24, Keuzelijsten!$A$1:$AA$1, 0)-1, 50, 1), 0)&lt;&gt;"", ""), "| Veld '"&amp;AG$4&amp;ROW()&amp;"': de selectie komt niet overeen met een keuze in een afhankelijk veld.  "), ""))</f>
        <v/>
      </c>
      <c r="AH24" s="166" t="str">
        <f ca="1">IF(X24&lt;0, "", IF(H24&lt;&gt;"", _xlfn.IFNA(IF(MATCH(H24, OFFSET(Keuzelijsten!$A$1, 0, MATCH(P24, Keuzelijsten!$A$1:$AA$1, 0)-1, 50, 1), 0)&lt;&gt;"", ""), "| Veld '"&amp;AH$4&amp;ROW()&amp;"': de selectie komt niet overeen met een keuze in een afhankelijk veld.  "), ""))</f>
        <v/>
      </c>
      <c r="AI24" s="166" t="str">
        <f ca="1">IF(Y24&lt;0, "", IF(I24&lt;&gt;"", _xlfn.IFNA(IF(MATCH(I24, OFFSET(Keuzelijsten!$A$1, 0, MATCH(Q24, Keuzelijsten!$A$1:$AA$1, 0)-1, 50, 1), 0)&lt;&gt;"", ""), "| Veld '"&amp;AI$4&amp;ROW()&amp;"': de selectie komt niet overeen met een keuze in een afhankelijk veld.  "), ""))</f>
        <v/>
      </c>
      <c r="AJ24" s="166" t="str">
        <f ca="1">IF(Z24&lt;0, "", IF(J24&lt;&gt;"", _xlfn.IFNA(IF(MATCH(J24, OFFSET(Keuzelijsten!$A$1, 0, MATCH(R24, Keuzelijsten!$A$1:$AA$1, 0)-1, 50, 1), 0)&lt;&gt;"", ""), "| Veld '"&amp;AJ$4&amp;ROW()&amp;"': de selectie komt niet overeen met een keuze in een afhankelijk veld.  "), ""))</f>
        <v/>
      </c>
      <c r="AK24" s="166" t="str">
        <f t="shared" si="8"/>
        <v/>
      </c>
      <c r="AL24" s="166" t="str">
        <f t="shared" si="9"/>
        <v/>
      </c>
      <c r="AM24" s="167" t="str">
        <f t="shared" si="26"/>
        <v/>
      </c>
      <c r="AN24" s="166" t="str">
        <f t="shared" si="27"/>
        <v/>
      </c>
      <c r="AO24" s="166" t="str">
        <f t="shared" si="28"/>
        <v/>
      </c>
      <c r="AP24" s="166" t="str">
        <f t="shared" si="29"/>
        <v/>
      </c>
      <c r="AQ24" s="166" t="str">
        <f t="shared" si="30"/>
        <v/>
      </c>
      <c r="AR24" s="166" t="str">
        <f t="shared" si="31"/>
        <v/>
      </c>
      <c r="AS24" s="166" t="str">
        <f t="shared" si="32"/>
        <v/>
      </c>
      <c r="AT24" s="166" t="str">
        <f t="shared" si="33"/>
        <v/>
      </c>
      <c r="AU24" s="166" t="str">
        <f t="shared" si="34"/>
        <v/>
      </c>
      <c r="AV24" s="166" t="str">
        <f t="shared" si="35"/>
        <v/>
      </c>
      <c r="AW24" s="167" t="str">
        <f t="shared" si="36"/>
        <v/>
      </c>
      <c r="AX24" s="166" t="str">
        <f>IF(N24&lt;&gt;1, IF(SUM(N24:$N$504)&lt;&gt;0, "| Laat geen witruimte tussen ingevulde rijen.", ""), "")</f>
        <v/>
      </c>
      <c r="AZ24" s="75" t="str">
        <f t="shared" ca="1" si="37"/>
        <v/>
      </c>
    </row>
    <row r="25" spans="1:52" s="166" customFormat="1" ht="14.45" customHeight="1" x14ac:dyDescent="0.25">
      <c r="A25" s="172" t="str">
        <f t="shared" ca="1" si="11"/>
        <v/>
      </c>
      <c r="B25" s="164" t="str">
        <f t="shared" si="6"/>
        <v/>
      </c>
      <c r="C25" s="176" t="str">
        <f t="shared" si="7"/>
        <v/>
      </c>
      <c r="D25" s="177"/>
      <c r="E25" s="178"/>
      <c r="F25" s="178"/>
      <c r="G25" s="179"/>
      <c r="H25" s="180"/>
      <c r="I25" s="179"/>
      <c r="J25" s="181"/>
      <c r="K25" s="182"/>
      <c r="L25" s="183"/>
      <c r="M25" s="165" t="s">
        <v>85</v>
      </c>
      <c r="N25" s="166">
        <f t="shared" si="12"/>
        <v>0</v>
      </c>
      <c r="O25" s="167" t="s">
        <v>387</v>
      </c>
      <c r="P25" s="166" t="str">
        <f t="shared" si="13"/>
        <v/>
      </c>
      <c r="Q25" s="166" t="str">
        <f t="shared" si="14"/>
        <v/>
      </c>
      <c r="R25" s="166" t="str">
        <f t="shared" si="15"/>
        <v/>
      </c>
      <c r="S25" s="167">
        <f t="shared" si="16"/>
        <v>0</v>
      </c>
      <c r="T25" s="166">
        <f t="shared" si="17"/>
        <v>0</v>
      </c>
      <c r="U25" s="166">
        <f t="shared" si="18"/>
        <v>0</v>
      </c>
      <c r="V25" s="166">
        <f t="shared" si="19"/>
        <v>0</v>
      </c>
      <c r="W25" s="166">
        <f t="shared" si="20"/>
        <v>0</v>
      </c>
      <c r="X25" s="166">
        <f t="shared" si="21"/>
        <v>0</v>
      </c>
      <c r="Y25" s="166">
        <f t="shared" si="22"/>
        <v>0</v>
      </c>
      <c r="Z25" s="166">
        <f t="shared" si="23"/>
        <v>0</v>
      </c>
      <c r="AA25" s="166">
        <f t="shared" si="24"/>
        <v>0</v>
      </c>
      <c r="AB25" s="166">
        <f t="shared" si="25"/>
        <v>0</v>
      </c>
      <c r="AC25" s="167"/>
      <c r="AE25" s="166" t="str" cm="1">
        <f t="array" ref="AE25">IF($E25&lt;&gt;"", IF(ISTEXT(E25), "| Veld '"&amp;AE$4&amp;ROW()&amp;"': "&amp;Fout_datum, IF(F25&lt;&gt;"", IF(E25&gt;F25, "| Velden '"&amp;$AE$4&amp;ROW()&amp;"' en '"&amp;$AF$4&amp;ROW()&amp;"': De datum uit dienst mag niet voor de datum in dienst vallen.", ""), IF(E25&gt;Datum_werkingsjaar_einde, "| Veld '"&amp;$AE$4&amp;ROW()&amp;"': De datum in dienst mag niet na 31/12/"&amp;Datum_werkingsjaar&amp;" vallen.  ", ""))), "")</f>
        <v/>
      </c>
      <c r="AF25" s="166" t="str" cm="1">
        <f t="array" ref="AF25">IF($F25&lt;&gt;"", IF(ISTEXT(F25), "| Veld '"&amp;AF$4&amp;ROW()&amp;"': "&amp;Fout_datum, IF(E25&gt;F25, IF(F25&lt;&gt;"", "  ", ""), IF(F25&lt;&gt;"", IF(F25&lt;Datum_werkingsjaar_begin, "| Veld '"&amp;$AF$4&amp;ROW()&amp;"': De datum uit dienst mag niet vóór 1/01/"&amp;Datum_werkingsjaar&amp;" vallen.  ", ""), ""))), "")</f>
        <v/>
      </c>
      <c r="AG25" s="166" t="str">
        <f ca="1">IF(W25&lt;0, "", IF(G25&lt;&gt;"", _xlfn.IFNA(IF(MATCH(G25, OFFSET(Keuzelijsten!$A$1, 0, MATCH(O25, Keuzelijsten!$A$1:$AA$1, 0)-1, 50, 1), 0)&lt;&gt;"", ""), "| Veld '"&amp;AG$4&amp;ROW()&amp;"': de selectie komt niet overeen met een keuze in een afhankelijk veld.  "), ""))</f>
        <v/>
      </c>
      <c r="AH25" s="166" t="str">
        <f ca="1">IF(X25&lt;0, "", IF(H25&lt;&gt;"", _xlfn.IFNA(IF(MATCH(H25, OFFSET(Keuzelijsten!$A$1, 0, MATCH(P25, Keuzelijsten!$A$1:$AA$1, 0)-1, 50, 1), 0)&lt;&gt;"", ""), "| Veld '"&amp;AH$4&amp;ROW()&amp;"': de selectie komt niet overeen met een keuze in een afhankelijk veld.  "), ""))</f>
        <v/>
      </c>
      <c r="AI25" s="166" t="str">
        <f ca="1">IF(Y25&lt;0, "", IF(I25&lt;&gt;"", _xlfn.IFNA(IF(MATCH(I25, OFFSET(Keuzelijsten!$A$1, 0, MATCH(Q25, Keuzelijsten!$A$1:$AA$1, 0)-1, 50, 1), 0)&lt;&gt;"", ""), "| Veld '"&amp;AI$4&amp;ROW()&amp;"': de selectie komt niet overeen met een keuze in een afhankelijk veld.  "), ""))</f>
        <v/>
      </c>
      <c r="AJ25" s="166" t="str">
        <f ca="1">IF(Z25&lt;0, "", IF(J25&lt;&gt;"", _xlfn.IFNA(IF(MATCH(J25, OFFSET(Keuzelijsten!$A$1, 0, MATCH(R25, Keuzelijsten!$A$1:$AA$1, 0)-1, 50, 1), 0)&lt;&gt;"", ""), "| Veld '"&amp;AJ$4&amp;ROW()&amp;"': de selectie komt niet overeen met een keuze in een afhankelijk veld.  "), ""))</f>
        <v/>
      </c>
      <c r="AK25" s="166" t="str">
        <f t="shared" si="8"/>
        <v/>
      </c>
      <c r="AL25" s="166" t="str">
        <f t="shared" si="9"/>
        <v/>
      </c>
      <c r="AM25" s="167" t="str">
        <f t="shared" si="26"/>
        <v/>
      </c>
      <c r="AN25" s="166" t="str">
        <f t="shared" si="27"/>
        <v/>
      </c>
      <c r="AO25" s="166" t="str">
        <f t="shared" si="28"/>
        <v/>
      </c>
      <c r="AP25" s="166" t="str">
        <f t="shared" si="29"/>
        <v/>
      </c>
      <c r="AQ25" s="166" t="str">
        <f t="shared" si="30"/>
        <v/>
      </c>
      <c r="AR25" s="166" t="str">
        <f t="shared" si="31"/>
        <v/>
      </c>
      <c r="AS25" s="166" t="str">
        <f t="shared" si="32"/>
        <v/>
      </c>
      <c r="AT25" s="166" t="str">
        <f t="shared" si="33"/>
        <v/>
      </c>
      <c r="AU25" s="166" t="str">
        <f t="shared" si="34"/>
        <v/>
      </c>
      <c r="AV25" s="166" t="str">
        <f t="shared" si="35"/>
        <v/>
      </c>
      <c r="AW25" s="167" t="str">
        <f t="shared" si="36"/>
        <v/>
      </c>
      <c r="AX25" s="166" t="str">
        <f>IF(N25&lt;&gt;1, IF(SUM(N25:$N$504)&lt;&gt;0, "| Laat geen witruimte tussen ingevulde rijen.", ""), "")</f>
        <v/>
      </c>
      <c r="AZ25" s="75" t="str">
        <f t="shared" ca="1" si="37"/>
        <v/>
      </c>
    </row>
    <row r="26" spans="1:52" s="166" customFormat="1" ht="14.45" customHeight="1" x14ac:dyDescent="0.25">
      <c r="A26" s="172" t="str">
        <f t="shared" ca="1" si="11"/>
        <v/>
      </c>
      <c r="B26" s="164" t="str">
        <f t="shared" si="6"/>
        <v/>
      </c>
      <c r="C26" s="176" t="str">
        <f t="shared" si="7"/>
        <v/>
      </c>
      <c r="D26" s="177"/>
      <c r="E26" s="178"/>
      <c r="F26" s="178"/>
      <c r="G26" s="179"/>
      <c r="H26" s="180"/>
      <c r="I26" s="179"/>
      <c r="J26" s="181"/>
      <c r="K26" s="182"/>
      <c r="L26" s="183"/>
      <c r="M26" s="165" t="s">
        <v>85</v>
      </c>
      <c r="N26" s="166">
        <f t="shared" si="12"/>
        <v>0</v>
      </c>
      <c r="O26" s="167" t="s">
        <v>387</v>
      </c>
      <c r="P26" s="166" t="str">
        <f t="shared" si="13"/>
        <v/>
      </c>
      <c r="Q26" s="166" t="str">
        <f t="shared" si="14"/>
        <v/>
      </c>
      <c r="R26" s="166" t="str">
        <f t="shared" si="15"/>
        <v/>
      </c>
      <c r="S26" s="167">
        <f t="shared" si="16"/>
        <v>0</v>
      </c>
      <c r="T26" s="166">
        <f t="shared" si="17"/>
        <v>0</v>
      </c>
      <c r="U26" s="166">
        <f t="shared" si="18"/>
        <v>0</v>
      </c>
      <c r="V26" s="166">
        <f t="shared" si="19"/>
        <v>0</v>
      </c>
      <c r="W26" s="166">
        <f t="shared" si="20"/>
        <v>0</v>
      </c>
      <c r="X26" s="166">
        <f t="shared" si="21"/>
        <v>0</v>
      </c>
      <c r="Y26" s="166">
        <f t="shared" si="22"/>
        <v>0</v>
      </c>
      <c r="Z26" s="166">
        <f t="shared" si="23"/>
        <v>0</v>
      </c>
      <c r="AA26" s="166">
        <f t="shared" si="24"/>
        <v>0</v>
      </c>
      <c r="AB26" s="166">
        <f t="shared" si="25"/>
        <v>0</v>
      </c>
      <c r="AC26" s="167"/>
      <c r="AE26" s="166" t="str" cm="1">
        <f t="array" ref="AE26">IF($E26&lt;&gt;"", IF(ISTEXT(E26), "| Veld '"&amp;AE$4&amp;ROW()&amp;"': "&amp;Fout_datum, IF(F26&lt;&gt;"", IF(E26&gt;F26, "| Velden '"&amp;$AE$4&amp;ROW()&amp;"' en '"&amp;$AF$4&amp;ROW()&amp;"': De datum uit dienst mag niet voor de datum in dienst vallen.", ""), IF(E26&gt;Datum_werkingsjaar_einde, "| Veld '"&amp;$AE$4&amp;ROW()&amp;"': De datum in dienst mag niet na 31/12/"&amp;Datum_werkingsjaar&amp;" vallen.  ", ""))), "")</f>
        <v/>
      </c>
      <c r="AF26" s="166" t="str" cm="1">
        <f t="array" ref="AF26">IF($F26&lt;&gt;"", IF(ISTEXT(F26), "| Veld '"&amp;AF$4&amp;ROW()&amp;"': "&amp;Fout_datum, IF(E26&gt;F26, IF(F26&lt;&gt;"", "  ", ""), IF(F26&lt;&gt;"", IF(F26&lt;Datum_werkingsjaar_begin, "| Veld '"&amp;$AF$4&amp;ROW()&amp;"': De datum uit dienst mag niet vóór 1/01/"&amp;Datum_werkingsjaar&amp;" vallen.  ", ""), ""))), "")</f>
        <v/>
      </c>
      <c r="AG26" s="166" t="str">
        <f ca="1">IF(W26&lt;0, "", IF(G26&lt;&gt;"", _xlfn.IFNA(IF(MATCH(G26, OFFSET(Keuzelijsten!$A$1, 0, MATCH(O26, Keuzelijsten!$A$1:$AA$1, 0)-1, 50, 1), 0)&lt;&gt;"", ""), "| Veld '"&amp;AG$4&amp;ROW()&amp;"': de selectie komt niet overeen met een keuze in een afhankelijk veld.  "), ""))</f>
        <v/>
      </c>
      <c r="AH26" s="166" t="str">
        <f ca="1">IF(X26&lt;0, "", IF(H26&lt;&gt;"", _xlfn.IFNA(IF(MATCH(H26, OFFSET(Keuzelijsten!$A$1, 0, MATCH(P26, Keuzelijsten!$A$1:$AA$1, 0)-1, 50, 1), 0)&lt;&gt;"", ""), "| Veld '"&amp;AH$4&amp;ROW()&amp;"': de selectie komt niet overeen met een keuze in een afhankelijk veld.  "), ""))</f>
        <v/>
      </c>
      <c r="AI26" s="166" t="str">
        <f ca="1">IF(Y26&lt;0, "", IF(I26&lt;&gt;"", _xlfn.IFNA(IF(MATCH(I26, OFFSET(Keuzelijsten!$A$1, 0, MATCH(Q26, Keuzelijsten!$A$1:$AA$1, 0)-1, 50, 1), 0)&lt;&gt;"", ""), "| Veld '"&amp;AI$4&amp;ROW()&amp;"': de selectie komt niet overeen met een keuze in een afhankelijk veld.  "), ""))</f>
        <v/>
      </c>
      <c r="AJ26" s="166" t="str">
        <f ca="1">IF(Z26&lt;0, "", IF(J26&lt;&gt;"", _xlfn.IFNA(IF(MATCH(J26, OFFSET(Keuzelijsten!$A$1, 0, MATCH(R26, Keuzelijsten!$A$1:$AA$1, 0)-1, 50, 1), 0)&lt;&gt;"", ""), "| Veld '"&amp;AJ$4&amp;ROW()&amp;"': de selectie komt niet overeen met een keuze in een afhankelijk veld.  "), ""))</f>
        <v/>
      </c>
      <c r="AK26" s="166" t="str">
        <f t="shared" si="8"/>
        <v/>
      </c>
      <c r="AL26" s="166" t="str">
        <f t="shared" si="9"/>
        <v/>
      </c>
      <c r="AM26" s="167" t="str">
        <f t="shared" si="26"/>
        <v/>
      </c>
      <c r="AN26" s="166" t="str">
        <f t="shared" si="27"/>
        <v/>
      </c>
      <c r="AO26" s="166" t="str">
        <f t="shared" si="28"/>
        <v/>
      </c>
      <c r="AP26" s="166" t="str">
        <f t="shared" si="29"/>
        <v/>
      </c>
      <c r="AQ26" s="166" t="str">
        <f t="shared" si="30"/>
        <v/>
      </c>
      <c r="AR26" s="166" t="str">
        <f t="shared" si="31"/>
        <v/>
      </c>
      <c r="AS26" s="166" t="str">
        <f t="shared" si="32"/>
        <v/>
      </c>
      <c r="AT26" s="166" t="str">
        <f t="shared" si="33"/>
        <v/>
      </c>
      <c r="AU26" s="166" t="str">
        <f t="shared" si="34"/>
        <v/>
      </c>
      <c r="AV26" s="166" t="str">
        <f t="shared" si="35"/>
        <v/>
      </c>
      <c r="AW26" s="167" t="str">
        <f t="shared" si="36"/>
        <v/>
      </c>
      <c r="AX26" s="166" t="str">
        <f>IF(N26&lt;&gt;1, IF(SUM(N26:$N$504)&lt;&gt;0, "| Laat geen witruimte tussen ingevulde rijen.", ""), "")</f>
        <v/>
      </c>
      <c r="AZ26" s="75" t="str">
        <f t="shared" ca="1" si="37"/>
        <v/>
      </c>
    </row>
    <row r="27" spans="1:52" s="166" customFormat="1" ht="14.45" customHeight="1" x14ac:dyDescent="0.25">
      <c r="A27" s="172" t="str">
        <f t="shared" ca="1" si="11"/>
        <v/>
      </c>
      <c r="B27" s="164" t="str">
        <f t="shared" si="6"/>
        <v/>
      </c>
      <c r="C27" s="176" t="str">
        <f t="shared" si="7"/>
        <v/>
      </c>
      <c r="D27" s="177"/>
      <c r="E27" s="178"/>
      <c r="F27" s="178"/>
      <c r="G27" s="179"/>
      <c r="H27" s="180"/>
      <c r="I27" s="179"/>
      <c r="J27" s="181"/>
      <c r="K27" s="182"/>
      <c r="L27" s="183"/>
      <c r="M27" s="165" t="s">
        <v>85</v>
      </c>
      <c r="N27" s="166">
        <f t="shared" si="12"/>
        <v>0</v>
      </c>
      <c r="O27" s="167" t="s">
        <v>387</v>
      </c>
      <c r="P27" s="166" t="str">
        <f t="shared" si="13"/>
        <v/>
      </c>
      <c r="Q27" s="166" t="str">
        <f t="shared" si="14"/>
        <v/>
      </c>
      <c r="R27" s="166" t="str">
        <f t="shared" si="15"/>
        <v/>
      </c>
      <c r="S27" s="167">
        <f t="shared" si="16"/>
        <v>0</v>
      </c>
      <c r="T27" s="166">
        <f t="shared" si="17"/>
        <v>0</v>
      </c>
      <c r="U27" s="166">
        <f t="shared" si="18"/>
        <v>0</v>
      </c>
      <c r="V27" s="166">
        <f t="shared" si="19"/>
        <v>0</v>
      </c>
      <c r="W27" s="166">
        <f t="shared" si="20"/>
        <v>0</v>
      </c>
      <c r="X27" s="166">
        <f t="shared" si="21"/>
        <v>0</v>
      </c>
      <c r="Y27" s="166">
        <f t="shared" si="22"/>
        <v>0</v>
      </c>
      <c r="Z27" s="166">
        <f t="shared" si="23"/>
        <v>0</v>
      </c>
      <c r="AA27" s="166">
        <f t="shared" si="24"/>
        <v>0</v>
      </c>
      <c r="AB27" s="166">
        <f t="shared" si="25"/>
        <v>0</v>
      </c>
      <c r="AC27" s="167"/>
      <c r="AE27" s="166" t="str" cm="1">
        <f t="array" ref="AE27">IF($E27&lt;&gt;"", IF(ISTEXT(E27), "| Veld '"&amp;AE$4&amp;ROW()&amp;"': "&amp;Fout_datum, IF(F27&lt;&gt;"", IF(E27&gt;F27, "| Velden '"&amp;$AE$4&amp;ROW()&amp;"' en '"&amp;$AF$4&amp;ROW()&amp;"': De datum uit dienst mag niet voor de datum in dienst vallen.", ""), IF(E27&gt;Datum_werkingsjaar_einde, "| Veld '"&amp;$AE$4&amp;ROW()&amp;"': De datum in dienst mag niet na 31/12/"&amp;Datum_werkingsjaar&amp;" vallen.  ", ""))), "")</f>
        <v/>
      </c>
      <c r="AF27" s="166" t="str" cm="1">
        <f t="array" ref="AF27">IF($F27&lt;&gt;"", IF(ISTEXT(F27), "| Veld '"&amp;AF$4&amp;ROW()&amp;"': "&amp;Fout_datum, IF(E27&gt;F27, IF(F27&lt;&gt;"", "  ", ""), IF(F27&lt;&gt;"", IF(F27&lt;Datum_werkingsjaar_begin, "| Veld '"&amp;$AF$4&amp;ROW()&amp;"': De datum uit dienst mag niet vóór 1/01/"&amp;Datum_werkingsjaar&amp;" vallen.  ", ""), ""))), "")</f>
        <v/>
      </c>
      <c r="AG27" s="166" t="str">
        <f ca="1">IF(W27&lt;0, "", IF(G27&lt;&gt;"", _xlfn.IFNA(IF(MATCH(G27, OFFSET(Keuzelijsten!$A$1, 0, MATCH(O27, Keuzelijsten!$A$1:$AA$1, 0)-1, 50, 1), 0)&lt;&gt;"", ""), "| Veld '"&amp;AG$4&amp;ROW()&amp;"': de selectie komt niet overeen met een keuze in een afhankelijk veld.  "), ""))</f>
        <v/>
      </c>
      <c r="AH27" s="166" t="str">
        <f ca="1">IF(X27&lt;0, "", IF(H27&lt;&gt;"", _xlfn.IFNA(IF(MATCH(H27, OFFSET(Keuzelijsten!$A$1, 0, MATCH(P27, Keuzelijsten!$A$1:$AA$1, 0)-1, 50, 1), 0)&lt;&gt;"", ""), "| Veld '"&amp;AH$4&amp;ROW()&amp;"': de selectie komt niet overeen met een keuze in een afhankelijk veld.  "), ""))</f>
        <v/>
      </c>
      <c r="AI27" s="166" t="str">
        <f ca="1">IF(Y27&lt;0, "", IF(I27&lt;&gt;"", _xlfn.IFNA(IF(MATCH(I27, OFFSET(Keuzelijsten!$A$1, 0, MATCH(Q27, Keuzelijsten!$A$1:$AA$1, 0)-1, 50, 1), 0)&lt;&gt;"", ""), "| Veld '"&amp;AI$4&amp;ROW()&amp;"': de selectie komt niet overeen met een keuze in een afhankelijk veld.  "), ""))</f>
        <v/>
      </c>
      <c r="AJ27" s="166" t="str">
        <f ca="1">IF(Z27&lt;0, "", IF(J27&lt;&gt;"", _xlfn.IFNA(IF(MATCH(J27, OFFSET(Keuzelijsten!$A$1, 0, MATCH(R27, Keuzelijsten!$A$1:$AA$1, 0)-1, 50, 1), 0)&lt;&gt;"", ""), "| Veld '"&amp;AJ$4&amp;ROW()&amp;"': de selectie komt niet overeen met een keuze in een afhankelijk veld.  "), ""))</f>
        <v/>
      </c>
      <c r="AK27" s="166" t="str">
        <f t="shared" si="8"/>
        <v/>
      </c>
      <c r="AL27" s="166" t="str">
        <f t="shared" si="9"/>
        <v/>
      </c>
      <c r="AM27" s="167" t="str">
        <f t="shared" si="26"/>
        <v/>
      </c>
      <c r="AN27" s="166" t="str">
        <f t="shared" si="27"/>
        <v/>
      </c>
      <c r="AO27" s="166" t="str">
        <f t="shared" si="28"/>
        <v/>
      </c>
      <c r="AP27" s="166" t="str">
        <f t="shared" si="29"/>
        <v/>
      </c>
      <c r="AQ27" s="166" t="str">
        <f t="shared" si="30"/>
        <v/>
      </c>
      <c r="AR27" s="166" t="str">
        <f t="shared" si="31"/>
        <v/>
      </c>
      <c r="AS27" s="166" t="str">
        <f t="shared" si="32"/>
        <v/>
      </c>
      <c r="AT27" s="166" t="str">
        <f t="shared" si="33"/>
        <v/>
      </c>
      <c r="AU27" s="166" t="str">
        <f t="shared" si="34"/>
        <v/>
      </c>
      <c r="AV27" s="166" t="str">
        <f t="shared" si="35"/>
        <v/>
      </c>
      <c r="AW27" s="167" t="str">
        <f t="shared" si="36"/>
        <v/>
      </c>
      <c r="AX27" s="166" t="str">
        <f>IF(N27&lt;&gt;1, IF(SUM(N27:$N$504)&lt;&gt;0, "| Laat geen witruimte tussen ingevulde rijen.", ""), "")</f>
        <v/>
      </c>
      <c r="AZ27" s="75" t="str">
        <f t="shared" ca="1" si="37"/>
        <v/>
      </c>
    </row>
    <row r="28" spans="1:52" s="166" customFormat="1" ht="14.45" customHeight="1" x14ac:dyDescent="0.25">
      <c r="A28" s="172" t="str">
        <f t="shared" ca="1" si="11"/>
        <v/>
      </c>
      <c r="B28" s="164" t="str">
        <f t="shared" si="6"/>
        <v/>
      </c>
      <c r="C28" s="176" t="str">
        <f t="shared" si="7"/>
        <v/>
      </c>
      <c r="D28" s="177"/>
      <c r="E28" s="178"/>
      <c r="F28" s="178"/>
      <c r="G28" s="179"/>
      <c r="H28" s="180"/>
      <c r="I28" s="179"/>
      <c r="J28" s="181"/>
      <c r="K28" s="182"/>
      <c r="L28" s="183"/>
      <c r="M28" s="165" t="s">
        <v>85</v>
      </c>
      <c r="N28" s="166">
        <f t="shared" si="12"/>
        <v>0</v>
      </c>
      <c r="O28" s="167" t="s">
        <v>387</v>
      </c>
      <c r="P28" s="166" t="str">
        <f t="shared" si="13"/>
        <v/>
      </c>
      <c r="Q28" s="166" t="str">
        <f t="shared" si="14"/>
        <v/>
      </c>
      <c r="R28" s="166" t="str">
        <f t="shared" si="15"/>
        <v/>
      </c>
      <c r="S28" s="167">
        <f t="shared" si="16"/>
        <v>0</v>
      </c>
      <c r="T28" s="166">
        <f t="shared" si="17"/>
        <v>0</v>
      </c>
      <c r="U28" s="166">
        <f t="shared" si="18"/>
        <v>0</v>
      </c>
      <c r="V28" s="166">
        <f t="shared" si="19"/>
        <v>0</v>
      </c>
      <c r="W28" s="166">
        <f t="shared" si="20"/>
        <v>0</v>
      </c>
      <c r="X28" s="166">
        <f t="shared" si="21"/>
        <v>0</v>
      </c>
      <c r="Y28" s="166">
        <f t="shared" si="22"/>
        <v>0</v>
      </c>
      <c r="Z28" s="166">
        <f t="shared" si="23"/>
        <v>0</v>
      </c>
      <c r="AA28" s="166">
        <f t="shared" si="24"/>
        <v>0</v>
      </c>
      <c r="AB28" s="166">
        <f t="shared" si="25"/>
        <v>0</v>
      </c>
      <c r="AC28" s="167"/>
      <c r="AE28" s="166" t="str" cm="1">
        <f t="array" ref="AE28">IF($E28&lt;&gt;"", IF(ISTEXT(E28), "| Veld '"&amp;AE$4&amp;ROW()&amp;"': "&amp;Fout_datum, IF(F28&lt;&gt;"", IF(E28&gt;F28, "| Velden '"&amp;$AE$4&amp;ROW()&amp;"' en '"&amp;$AF$4&amp;ROW()&amp;"': De datum uit dienst mag niet voor de datum in dienst vallen.", ""), IF(E28&gt;Datum_werkingsjaar_einde, "| Veld '"&amp;$AE$4&amp;ROW()&amp;"': De datum in dienst mag niet na 31/12/"&amp;Datum_werkingsjaar&amp;" vallen.  ", ""))), "")</f>
        <v/>
      </c>
      <c r="AF28" s="166" t="str" cm="1">
        <f t="array" ref="AF28">IF($F28&lt;&gt;"", IF(ISTEXT(F28), "| Veld '"&amp;AF$4&amp;ROW()&amp;"': "&amp;Fout_datum, IF(E28&gt;F28, IF(F28&lt;&gt;"", "  ", ""), IF(F28&lt;&gt;"", IF(F28&lt;Datum_werkingsjaar_begin, "| Veld '"&amp;$AF$4&amp;ROW()&amp;"': De datum uit dienst mag niet vóór 1/01/"&amp;Datum_werkingsjaar&amp;" vallen.  ", ""), ""))), "")</f>
        <v/>
      </c>
      <c r="AG28" s="166" t="str">
        <f ca="1">IF(W28&lt;0, "", IF(G28&lt;&gt;"", _xlfn.IFNA(IF(MATCH(G28, OFFSET(Keuzelijsten!$A$1, 0, MATCH(O28, Keuzelijsten!$A$1:$AA$1, 0)-1, 50, 1), 0)&lt;&gt;"", ""), "| Veld '"&amp;AG$4&amp;ROW()&amp;"': de selectie komt niet overeen met een keuze in een afhankelijk veld.  "), ""))</f>
        <v/>
      </c>
      <c r="AH28" s="166" t="str">
        <f ca="1">IF(X28&lt;0, "", IF(H28&lt;&gt;"", _xlfn.IFNA(IF(MATCH(H28, OFFSET(Keuzelijsten!$A$1, 0, MATCH(P28, Keuzelijsten!$A$1:$AA$1, 0)-1, 50, 1), 0)&lt;&gt;"", ""), "| Veld '"&amp;AH$4&amp;ROW()&amp;"': de selectie komt niet overeen met een keuze in een afhankelijk veld.  "), ""))</f>
        <v/>
      </c>
      <c r="AI28" s="166" t="str">
        <f ca="1">IF(Y28&lt;0, "", IF(I28&lt;&gt;"", _xlfn.IFNA(IF(MATCH(I28, OFFSET(Keuzelijsten!$A$1, 0, MATCH(Q28, Keuzelijsten!$A$1:$AA$1, 0)-1, 50, 1), 0)&lt;&gt;"", ""), "| Veld '"&amp;AI$4&amp;ROW()&amp;"': de selectie komt niet overeen met een keuze in een afhankelijk veld.  "), ""))</f>
        <v/>
      </c>
      <c r="AJ28" s="166" t="str">
        <f ca="1">IF(Z28&lt;0, "", IF(J28&lt;&gt;"", _xlfn.IFNA(IF(MATCH(J28, OFFSET(Keuzelijsten!$A$1, 0, MATCH(R28, Keuzelijsten!$A$1:$AA$1, 0)-1, 50, 1), 0)&lt;&gt;"", ""), "| Veld '"&amp;AJ$4&amp;ROW()&amp;"': de selectie komt niet overeen met een keuze in een afhankelijk veld.  "), ""))</f>
        <v/>
      </c>
      <c r="AK28" s="166" t="str">
        <f t="shared" si="8"/>
        <v/>
      </c>
      <c r="AL28" s="166" t="str">
        <f t="shared" si="9"/>
        <v/>
      </c>
      <c r="AM28" s="167" t="str">
        <f t="shared" si="26"/>
        <v/>
      </c>
      <c r="AN28" s="166" t="str">
        <f t="shared" si="27"/>
        <v/>
      </c>
      <c r="AO28" s="166" t="str">
        <f t="shared" si="28"/>
        <v/>
      </c>
      <c r="AP28" s="166" t="str">
        <f t="shared" si="29"/>
        <v/>
      </c>
      <c r="AQ28" s="166" t="str">
        <f t="shared" si="30"/>
        <v/>
      </c>
      <c r="AR28" s="166" t="str">
        <f t="shared" si="31"/>
        <v/>
      </c>
      <c r="AS28" s="166" t="str">
        <f t="shared" si="32"/>
        <v/>
      </c>
      <c r="AT28" s="166" t="str">
        <f t="shared" si="33"/>
        <v/>
      </c>
      <c r="AU28" s="166" t="str">
        <f t="shared" si="34"/>
        <v/>
      </c>
      <c r="AV28" s="166" t="str">
        <f t="shared" si="35"/>
        <v/>
      </c>
      <c r="AW28" s="167" t="str">
        <f t="shared" si="36"/>
        <v/>
      </c>
      <c r="AX28" s="166" t="str">
        <f>IF(N28&lt;&gt;1, IF(SUM(N28:$N$504)&lt;&gt;0, "| Laat geen witruimte tussen ingevulde rijen.", ""), "")</f>
        <v/>
      </c>
      <c r="AZ28" s="75" t="str">
        <f t="shared" ca="1" si="37"/>
        <v/>
      </c>
    </row>
    <row r="29" spans="1:52" s="166" customFormat="1" ht="14.45" customHeight="1" x14ac:dyDescent="0.25">
      <c r="A29" s="172" t="str">
        <f t="shared" ca="1" si="11"/>
        <v/>
      </c>
      <c r="B29" s="164" t="str">
        <f t="shared" si="6"/>
        <v/>
      </c>
      <c r="C29" s="176" t="str">
        <f t="shared" si="7"/>
        <v/>
      </c>
      <c r="D29" s="177"/>
      <c r="E29" s="178"/>
      <c r="F29" s="178"/>
      <c r="G29" s="179"/>
      <c r="H29" s="180"/>
      <c r="I29" s="179"/>
      <c r="J29" s="181"/>
      <c r="K29" s="182"/>
      <c r="L29" s="183"/>
      <c r="M29" s="165" t="s">
        <v>85</v>
      </c>
      <c r="N29" s="166">
        <f t="shared" si="12"/>
        <v>0</v>
      </c>
      <c r="O29" s="167" t="s">
        <v>387</v>
      </c>
      <c r="P29" s="166" t="str">
        <f t="shared" si="13"/>
        <v/>
      </c>
      <c r="Q29" s="166" t="str">
        <f t="shared" si="14"/>
        <v/>
      </c>
      <c r="R29" s="166" t="str">
        <f t="shared" si="15"/>
        <v/>
      </c>
      <c r="S29" s="167">
        <f t="shared" si="16"/>
        <v>0</v>
      </c>
      <c r="T29" s="166">
        <f t="shared" si="17"/>
        <v>0</v>
      </c>
      <c r="U29" s="166">
        <f t="shared" si="18"/>
        <v>0</v>
      </c>
      <c r="V29" s="166">
        <f t="shared" si="19"/>
        <v>0</v>
      </c>
      <c r="W29" s="166">
        <f t="shared" si="20"/>
        <v>0</v>
      </c>
      <c r="X29" s="166">
        <f t="shared" si="21"/>
        <v>0</v>
      </c>
      <c r="Y29" s="166">
        <f t="shared" si="22"/>
        <v>0</v>
      </c>
      <c r="Z29" s="166">
        <f t="shared" si="23"/>
        <v>0</v>
      </c>
      <c r="AA29" s="166">
        <f t="shared" si="24"/>
        <v>0</v>
      </c>
      <c r="AB29" s="166">
        <f t="shared" si="25"/>
        <v>0</v>
      </c>
      <c r="AC29" s="167"/>
      <c r="AE29" s="166" t="str" cm="1">
        <f t="array" ref="AE29">IF($E29&lt;&gt;"", IF(ISTEXT(E29), "| Veld '"&amp;AE$4&amp;ROW()&amp;"': "&amp;Fout_datum, IF(F29&lt;&gt;"", IF(E29&gt;F29, "| Velden '"&amp;$AE$4&amp;ROW()&amp;"' en '"&amp;$AF$4&amp;ROW()&amp;"': De datum uit dienst mag niet voor de datum in dienst vallen.", ""), IF(E29&gt;Datum_werkingsjaar_einde, "| Veld '"&amp;$AE$4&amp;ROW()&amp;"': De datum in dienst mag niet na 31/12/"&amp;Datum_werkingsjaar&amp;" vallen.  ", ""))), "")</f>
        <v/>
      </c>
      <c r="AF29" s="166" t="str" cm="1">
        <f t="array" ref="AF29">IF($F29&lt;&gt;"", IF(ISTEXT(F29), "| Veld '"&amp;AF$4&amp;ROW()&amp;"': "&amp;Fout_datum, IF(E29&gt;F29, IF(F29&lt;&gt;"", "  ", ""), IF(F29&lt;&gt;"", IF(F29&lt;Datum_werkingsjaar_begin, "| Veld '"&amp;$AF$4&amp;ROW()&amp;"': De datum uit dienst mag niet vóór 1/01/"&amp;Datum_werkingsjaar&amp;" vallen.  ", ""), ""))), "")</f>
        <v/>
      </c>
      <c r="AG29" s="166" t="str">
        <f ca="1">IF(W29&lt;0, "", IF(G29&lt;&gt;"", _xlfn.IFNA(IF(MATCH(G29, OFFSET(Keuzelijsten!$A$1, 0, MATCH(O29, Keuzelijsten!$A$1:$AA$1, 0)-1, 50, 1), 0)&lt;&gt;"", ""), "| Veld '"&amp;AG$4&amp;ROW()&amp;"': de selectie komt niet overeen met een keuze in een afhankelijk veld.  "), ""))</f>
        <v/>
      </c>
      <c r="AH29" s="166" t="str">
        <f ca="1">IF(X29&lt;0, "", IF(H29&lt;&gt;"", _xlfn.IFNA(IF(MATCH(H29, OFFSET(Keuzelijsten!$A$1, 0, MATCH(P29, Keuzelijsten!$A$1:$AA$1, 0)-1, 50, 1), 0)&lt;&gt;"", ""), "| Veld '"&amp;AH$4&amp;ROW()&amp;"': de selectie komt niet overeen met een keuze in een afhankelijk veld.  "), ""))</f>
        <v/>
      </c>
      <c r="AI29" s="166" t="str">
        <f ca="1">IF(Y29&lt;0, "", IF(I29&lt;&gt;"", _xlfn.IFNA(IF(MATCH(I29, OFFSET(Keuzelijsten!$A$1, 0, MATCH(Q29, Keuzelijsten!$A$1:$AA$1, 0)-1, 50, 1), 0)&lt;&gt;"", ""), "| Veld '"&amp;AI$4&amp;ROW()&amp;"': de selectie komt niet overeen met een keuze in een afhankelijk veld.  "), ""))</f>
        <v/>
      </c>
      <c r="AJ29" s="166" t="str">
        <f ca="1">IF(Z29&lt;0, "", IF(J29&lt;&gt;"", _xlfn.IFNA(IF(MATCH(J29, OFFSET(Keuzelijsten!$A$1, 0, MATCH(R29, Keuzelijsten!$A$1:$AA$1, 0)-1, 50, 1), 0)&lt;&gt;"", ""), "| Veld '"&amp;AJ$4&amp;ROW()&amp;"': de selectie komt niet overeen met een keuze in een afhankelijk veld.  "), ""))</f>
        <v/>
      </c>
      <c r="AK29" s="166" t="str">
        <f t="shared" si="8"/>
        <v/>
      </c>
      <c r="AL29" s="166" t="str">
        <f t="shared" si="9"/>
        <v/>
      </c>
      <c r="AM29" s="167" t="str">
        <f t="shared" si="26"/>
        <v/>
      </c>
      <c r="AN29" s="166" t="str">
        <f t="shared" si="27"/>
        <v/>
      </c>
      <c r="AO29" s="166" t="str">
        <f t="shared" si="28"/>
        <v/>
      </c>
      <c r="AP29" s="166" t="str">
        <f t="shared" si="29"/>
        <v/>
      </c>
      <c r="AQ29" s="166" t="str">
        <f t="shared" si="30"/>
        <v/>
      </c>
      <c r="AR29" s="166" t="str">
        <f t="shared" si="31"/>
        <v/>
      </c>
      <c r="AS29" s="166" t="str">
        <f t="shared" si="32"/>
        <v/>
      </c>
      <c r="AT29" s="166" t="str">
        <f t="shared" si="33"/>
        <v/>
      </c>
      <c r="AU29" s="166" t="str">
        <f t="shared" si="34"/>
        <v/>
      </c>
      <c r="AV29" s="166" t="str">
        <f t="shared" si="35"/>
        <v/>
      </c>
      <c r="AW29" s="167" t="str">
        <f t="shared" si="36"/>
        <v/>
      </c>
      <c r="AX29" s="166" t="str">
        <f>IF(N29&lt;&gt;1, IF(SUM(N29:$N$504)&lt;&gt;0, "| Laat geen witruimte tussen ingevulde rijen.", ""), "")</f>
        <v/>
      </c>
      <c r="AZ29" s="75" t="str">
        <f t="shared" ca="1" si="37"/>
        <v/>
      </c>
    </row>
    <row r="30" spans="1:52" s="166" customFormat="1" ht="14.45" customHeight="1" x14ac:dyDescent="0.25">
      <c r="A30" s="172" t="str">
        <f t="shared" ca="1" si="11"/>
        <v/>
      </c>
      <c r="B30" s="164" t="str">
        <f t="shared" si="6"/>
        <v/>
      </c>
      <c r="C30" s="176" t="str">
        <f t="shared" si="7"/>
        <v/>
      </c>
      <c r="D30" s="177"/>
      <c r="E30" s="178"/>
      <c r="F30" s="178"/>
      <c r="G30" s="179"/>
      <c r="H30" s="180"/>
      <c r="I30" s="179"/>
      <c r="J30" s="181"/>
      <c r="K30" s="182"/>
      <c r="L30" s="183"/>
      <c r="M30" s="165" t="s">
        <v>85</v>
      </c>
      <c r="N30" s="166">
        <f t="shared" si="12"/>
        <v>0</v>
      </c>
      <c r="O30" s="167" t="s">
        <v>387</v>
      </c>
      <c r="P30" s="166" t="str">
        <f t="shared" si="13"/>
        <v/>
      </c>
      <c r="Q30" s="166" t="str">
        <f t="shared" si="14"/>
        <v/>
      </c>
      <c r="R30" s="166" t="str">
        <f t="shared" si="15"/>
        <v/>
      </c>
      <c r="S30" s="167">
        <f t="shared" si="16"/>
        <v>0</v>
      </c>
      <c r="T30" s="166">
        <f t="shared" si="17"/>
        <v>0</v>
      </c>
      <c r="U30" s="166">
        <f t="shared" si="18"/>
        <v>0</v>
      </c>
      <c r="V30" s="166">
        <f t="shared" si="19"/>
        <v>0</v>
      </c>
      <c r="W30" s="166">
        <f t="shared" si="20"/>
        <v>0</v>
      </c>
      <c r="X30" s="166">
        <f t="shared" si="21"/>
        <v>0</v>
      </c>
      <c r="Y30" s="166">
        <f t="shared" si="22"/>
        <v>0</v>
      </c>
      <c r="Z30" s="166">
        <f t="shared" si="23"/>
        <v>0</v>
      </c>
      <c r="AA30" s="166">
        <f t="shared" si="24"/>
        <v>0</v>
      </c>
      <c r="AB30" s="166">
        <f t="shared" si="25"/>
        <v>0</v>
      </c>
      <c r="AC30" s="167"/>
      <c r="AE30" s="166" t="str" cm="1">
        <f t="array" ref="AE30">IF($E30&lt;&gt;"", IF(ISTEXT(E30), "| Veld '"&amp;AE$4&amp;ROW()&amp;"': "&amp;Fout_datum, IF(F30&lt;&gt;"", IF(E30&gt;F30, "| Velden '"&amp;$AE$4&amp;ROW()&amp;"' en '"&amp;$AF$4&amp;ROW()&amp;"': De datum uit dienst mag niet voor de datum in dienst vallen.", ""), IF(E30&gt;Datum_werkingsjaar_einde, "| Veld '"&amp;$AE$4&amp;ROW()&amp;"': De datum in dienst mag niet na 31/12/"&amp;Datum_werkingsjaar&amp;" vallen.  ", ""))), "")</f>
        <v/>
      </c>
      <c r="AF30" s="166" t="str" cm="1">
        <f t="array" ref="AF30">IF($F30&lt;&gt;"", IF(ISTEXT(F30), "| Veld '"&amp;AF$4&amp;ROW()&amp;"': "&amp;Fout_datum, IF(E30&gt;F30, IF(F30&lt;&gt;"", "  ", ""), IF(F30&lt;&gt;"", IF(F30&lt;Datum_werkingsjaar_begin, "| Veld '"&amp;$AF$4&amp;ROW()&amp;"': De datum uit dienst mag niet vóór 1/01/"&amp;Datum_werkingsjaar&amp;" vallen.  ", ""), ""))), "")</f>
        <v/>
      </c>
      <c r="AG30" s="166" t="str">
        <f ca="1">IF(W30&lt;0, "", IF(G30&lt;&gt;"", _xlfn.IFNA(IF(MATCH(G30, OFFSET(Keuzelijsten!$A$1, 0, MATCH(O30, Keuzelijsten!$A$1:$AA$1, 0)-1, 50, 1), 0)&lt;&gt;"", ""), "| Veld '"&amp;AG$4&amp;ROW()&amp;"': de selectie komt niet overeen met een keuze in een afhankelijk veld.  "), ""))</f>
        <v/>
      </c>
      <c r="AH30" s="166" t="str">
        <f ca="1">IF(X30&lt;0, "", IF(H30&lt;&gt;"", _xlfn.IFNA(IF(MATCH(H30, OFFSET(Keuzelijsten!$A$1, 0, MATCH(P30, Keuzelijsten!$A$1:$AA$1, 0)-1, 50, 1), 0)&lt;&gt;"", ""), "| Veld '"&amp;AH$4&amp;ROW()&amp;"': de selectie komt niet overeen met een keuze in een afhankelijk veld.  "), ""))</f>
        <v/>
      </c>
      <c r="AI30" s="166" t="str">
        <f ca="1">IF(Y30&lt;0, "", IF(I30&lt;&gt;"", _xlfn.IFNA(IF(MATCH(I30, OFFSET(Keuzelijsten!$A$1, 0, MATCH(Q30, Keuzelijsten!$A$1:$AA$1, 0)-1, 50, 1), 0)&lt;&gt;"", ""), "| Veld '"&amp;AI$4&amp;ROW()&amp;"': de selectie komt niet overeen met een keuze in een afhankelijk veld.  "), ""))</f>
        <v/>
      </c>
      <c r="AJ30" s="166" t="str">
        <f ca="1">IF(Z30&lt;0, "", IF(J30&lt;&gt;"", _xlfn.IFNA(IF(MATCH(J30, OFFSET(Keuzelijsten!$A$1, 0, MATCH(R30, Keuzelijsten!$A$1:$AA$1, 0)-1, 50, 1), 0)&lt;&gt;"", ""), "| Veld '"&amp;AJ$4&amp;ROW()&amp;"': de selectie komt niet overeen met een keuze in een afhankelijk veld.  "), ""))</f>
        <v/>
      </c>
      <c r="AK30" s="166" t="str">
        <f t="shared" si="8"/>
        <v/>
      </c>
      <c r="AL30" s="166" t="str">
        <f t="shared" si="9"/>
        <v/>
      </c>
      <c r="AM30" s="167" t="str">
        <f t="shared" si="26"/>
        <v/>
      </c>
      <c r="AN30" s="166" t="str">
        <f t="shared" si="27"/>
        <v/>
      </c>
      <c r="AO30" s="166" t="str">
        <f t="shared" si="28"/>
        <v/>
      </c>
      <c r="AP30" s="166" t="str">
        <f t="shared" si="29"/>
        <v/>
      </c>
      <c r="AQ30" s="166" t="str">
        <f t="shared" si="30"/>
        <v/>
      </c>
      <c r="AR30" s="166" t="str">
        <f t="shared" si="31"/>
        <v/>
      </c>
      <c r="AS30" s="166" t="str">
        <f t="shared" si="32"/>
        <v/>
      </c>
      <c r="AT30" s="166" t="str">
        <f t="shared" si="33"/>
        <v/>
      </c>
      <c r="AU30" s="166" t="str">
        <f t="shared" si="34"/>
        <v/>
      </c>
      <c r="AV30" s="166" t="str">
        <f t="shared" si="35"/>
        <v/>
      </c>
      <c r="AW30" s="167" t="str">
        <f t="shared" si="36"/>
        <v/>
      </c>
      <c r="AX30" s="166" t="str">
        <f>IF(N30&lt;&gt;1, IF(SUM(N30:$N$504)&lt;&gt;0, "| Laat geen witruimte tussen ingevulde rijen.", ""), "")</f>
        <v/>
      </c>
      <c r="AZ30" s="75" t="str">
        <f t="shared" ca="1" si="37"/>
        <v/>
      </c>
    </row>
    <row r="31" spans="1:52" s="166" customFormat="1" ht="14.45" customHeight="1" x14ac:dyDescent="0.25">
      <c r="A31" s="172" t="str">
        <f t="shared" ca="1" si="11"/>
        <v/>
      </c>
      <c r="B31" s="164" t="str">
        <f t="shared" si="6"/>
        <v/>
      </c>
      <c r="C31" s="176" t="str">
        <f t="shared" si="7"/>
        <v/>
      </c>
      <c r="D31" s="177"/>
      <c r="E31" s="178"/>
      <c r="F31" s="178"/>
      <c r="G31" s="179"/>
      <c r="H31" s="180"/>
      <c r="I31" s="179"/>
      <c r="J31" s="181"/>
      <c r="K31" s="182"/>
      <c r="L31" s="183"/>
      <c r="M31" s="165" t="s">
        <v>85</v>
      </c>
      <c r="N31" s="166">
        <f t="shared" si="12"/>
        <v>0</v>
      </c>
      <c r="O31" s="167" t="s">
        <v>387</v>
      </c>
      <c r="P31" s="166" t="str">
        <f t="shared" si="13"/>
        <v/>
      </c>
      <c r="Q31" s="166" t="str">
        <f t="shared" si="14"/>
        <v/>
      </c>
      <c r="R31" s="166" t="str">
        <f t="shared" si="15"/>
        <v/>
      </c>
      <c r="S31" s="167">
        <f t="shared" si="16"/>
        <v>0</v>
      </c>
      <c r="T31" s="166">
        <f t="shared" si="17"/>
        <v>0</v>
      </c>
      <c r="U31" s="166">
        <f t="shared" si="18"/>
        <v>0</v>
      </c>
      <c r="V31" s="166">
        <f t="shared" si="19"/>
        <v>0</v>
      </c>
      <c r="W31" s="166">
        <f t="shared" si="20"/>
        <v>0</v>
      </c>
      <c r="X31" s="166">
        <f t="shared" si="21"/>
        <v>0</v>
      </c>
      <c r="Y31" s="166">
        <f t="shared" si="22"/>
        <v>0</v>
      </c>
      <c r="Z31" s="166">
        <f t="shared" si="23"/>
        <v>0</v>
      </c>
      <c r="AA31" s="166">
        <f t="shared" si="24"/>
        <v>0</v>
      </c>
      <c r="AB31" s="166">
        <f t="shared" si="25"/>
        <v>0</v>
      </c>
      <c r="AC31" s="167"/>
      <c r="AE31" s="166" t="str" cm="1">
        <f t="array" ref="AE31">IF($E31&lt;&gt;"", IF(ISTEXT(E31), "| Veld '"&amp;AE$4&amp;ROW()&amp;"': "&amp;Fout_datum, IF(F31&lt;&gt;"", IF(E31&gt;F31, "| Velden '"&amp;$AE$4&amp;ROW()&amp;"' en '"&amp;$AF$4&amp;ROW()&amp;"': De datum uit dienst mag niet voor de datum in dienst vallen.", ""), IF(E31&gt;Datum_werkingsjaar_einde, "| Veld '"&amp;$AE$4&amp;ROW()&amp;"': De datum in dienst mag niet na 31/12/"&amp;Datum_werkingsjaar&amp;" vallen.  ", ""))), "")</f>
        <v/>
      </c>
      <c r="AF31" s="166" t="str" cm="1">
        <f t="array" ref="AF31">IF($F31&lt;&gt;"", IF(ISTEXT(F31), "| Veld '"&amp;AF$4&amp;ROW()&amp;"': "&amp;Fout_datum, IF(E31&gt;F31, IF(F31&lt;&gt;"", "  ", ""), IF(F31&lt;&gt;"", IF(F31&lt;Datum_werkingsjaar_begin, "| Veld '"&amp;$AF$4&amp;ROW()&amp;"': De datum uit dienst mag niet vóór 1/01/"&amp;Datum_werkingsjaar&amp;" vallen.  ", ""), ""))), "")</f>
        <v/>
      </c>
      <c r="AG31" s="166" t="str">
        <f ca="1">IF(W31&lt;0, "", IF(G31&lt;&gt;"", _xlfn.IFNA(IF(MATCH(G31, OFFSET(Keuzelijsten!$A$1, 0, MATCH(O31, Keuzelijsten!$A$1:$AA$1, 0)-1, 50, 1), 0)&lt;&gt;"", ""), "| Veld '"&amp;AG$4&amp;ROW()&amp;"': de selectie komt niet overeen met een keuze in een afhankelijk veld.  "), ""))</f>
        <v/>
      </c>
      <c r="AH31" s="166" t="str">
        <f ca="1">IF(X31&lt;0, "", IF(H31&lt;&gt;"", _xlfn.IFNA(IF(MATCH(H31, OFFSET(Keuzelijsten!$A$1, 0, MATCH(P31, Keuzelijsten!$A$1:$AA$1, 0)-1, 50, 1), 0)&lt;&gt;"", ""), "| Veld '"&amp;AH$4&amp;ROW()&amp;"': de selectie komt niet overeen met een keuze in een afhankelijk veld.  "), ""))</f>
        <v/>
      </c>
      <c r="AI31" s="166" t="str">
        <f ca="1">IF(Y31&lt;0, "", IF(I31&lt;&gt;"", _xlfn.IFNA(IF(MATCH(I31, OFFSET(Keuzelijsten!$A$1, 0, MATCH(Q31, Keuzelijsten!$A$1:$AA$1, 0)-1, 50, 1), 0)&lt;&gt;"", ""), "| Veld '"&amp;AI$4&amp;ROW()&amp;"': de selectie komt niet overeen met een keuze in een afhankelijk veld.  "), ""))</f>
        <v/>
      </c>
      <c r="AJ31" s="166" t="str">
        <f ca="1">IF(Z31&lt;0, "", IF(J31&lt;&gt;"", _xlfn.IFNA(IF(MATCH(J31, OFFSET(Keuzelijsten!$A$1, 0, MATCH(R31, Keuzelijsten!$A$1:$AA$1, 0)-1, 50, 1), 0)&lt;&gt;"", ""), "| Veld '"&amp;AJ$4&amp;ROW()&amp;"': de selectie komt niet overeen met een keuze in een afhankelijk veld.  "), ""))</f>
        <v/>
      </c>
      <c r="AK31" s="166" t="str">
        <f t="shared" si="8"/>
        <v/>
      </c>
      <c r="AL31" s="166" t="str">
        <f t="shared" si="9"/>
        <v/>
      </c>
      <c r="AM31" s="167" t="str">
        <f t="shared" si="26"/>
        <v/>
      </c>
      <c r="AN31" s="166" t="str">
        <f t="shared" si="27"/>
        <v/>
      </c>
      <c r="AO31" s="166" t="str">
        <f t="shared" si="28"/>
        <v/>
      </c>
      <c r="AP31" s="166" t="str">
        <f t="shared" si="29"/>
        <v/>
      </c>
      <c r="AQ31" s="166" t="str">
        <f t="shared" si="30"/>
        <v/>
      </c>
      <c r="AR31" s="166" t="str">
        <f t="shared" si="31"/>
        <v/>
      </c>
      <c r="AS31" s="166" t="str">
        <f t="shared" si="32"/>
        <v/>
      </c>
      <c r="AT31" s="166" t="str">
        <f t="shared" si="33"/>
        <v/>
      </c>
      <c r="AU31" s="166" t="str">
        <f t="shared" si="34"/>
        <v/>
      </c>
      <c r="AV31" s="166" t="str">
        <f t="shared" si="35"/>
        <v/>
      </c>
      <c r="AW31" s="167" t="str">
        <f t="shared" si="36"/>
        <v/>
      </c>
      <c r="AX31" s="166" t="str">
        <f>IF(N31&lt;&gt;1, IF(SUM(N31:$N$504)&lt;&gt;0, "| Laat geen witruimte tussen ingevulde rijen.", ""), "")</f>
        <v/>
      </c>
      <c r="AZ31" s="75" t="str">
        <f t="shared" ca="1" si="37"/>
        <v/>
      </c>
    </row>
    <row r="32" spans="1:52" s="166" customFormat="1" ht="14.45" customHeight="1" x14ac:dyDescent="0.25">
      <c r="A32" s="172" t="str">
        <f t="shared" ca="1" si="11"/>
        <v/>
      </c>
      <c r="B32" s="164" t="str">
        <f t="shared" si="6"/>
        <v/>
      </c>
      <c r="C32" s="176" t="str">
        <f t="shared" si="7"/>
        <v/>
      </c>
      <c r="D32" s="177"/>
      <c r="E32" s="178"/>
      <c r="F32" s="178"/>
      <c r="G32" s="179"/>
      <c r="H32" s="180"/>
      <c r="I32" s="179"/>
      <c r="J32" s="181"/>
      <c r="K32" s="182"/>
      <c r="L32" s="183"/>
      <c r="M32" s="165" t="s">
        <v>85</v>
      </c>
      <c r="N32" s="166">
        <f t="shared" si="12"/>
        <v>0</v>
      </c>
      <c r="O32" s="167" t="s">
        <v>387</v>
      </c>
      <c r="P32" s="166" t="str">
        <f t="shared" si="13"/>
        <v/>
      </c>
      <c r="Q32" s="166" t="str">
        <f t="shared" si="14"/>
        <v/>
      </c>
      <c r="R32" s="166" t="str">
        <f t="shared" si="15"/>
        <v/>
      </c>
      <c r="S32" s="167">
        <f t="shared" si="16"/>
        <v>0</v>
      </c>
      <c r="T32" s="166">
        <f t="shared" si="17"/>
        <v>0</v>
      </c>
      <c r="U32" s="166">
        <f t="shared" si="18"/>
        <v>0</v>
      </c>
      <c r="V32" s="166">
        <f t="shared" si="19"/>
        <v>0</v>
      </c>
      <c r="W32" s="166">
        <f t="shared" si="20"/>
        <v>0</v>
      </c>
      <c r="X32" s="166">
        <f t="shared" si="21"/>
        <v>0</v>
      </c>
      <c r="Y32" s="166">
        <f t="shared" si="22"/>
        <v>0</v>
      </c>
      <c r="Z32" s="166">
        <f t="shared" si="23"/>
        <v>0</v>
      </c>
      <c r="AA32" s="166">
        <f t="shared" si="24"/>
        <v>0</v>
      </c>
      <c r="AB32" s="166">
        <f t="shared" si="25"/>
        <v>0</v>
      </c>
      <c r="AC32" s="167"/>
      <c r="AE32" s="166" t="str" cm="1">
        <f t="array" ref="AE32">IF($E32&lt;&gt;"", IF(ISTEXT(E32), "| Veld '"&amp;AE$4&amp;ROW()&amp;"': "&amp;Fout_datum, IF(F32&lt;&gt;"", IF(E32&gt;F32, "| Velden '"&amp;$AE$4&amp;ROW()&amp;"' en '"&amp;$AF$4&amp;ROW()&amp;"': De datum uit dienst mag niet voor de datum in dienst vallen.", ""), IF(E32&gt;Datum_werkingsjaar_einde, "| Veld '"&amp;$AE$4&amp;ROW()&amp;"': De datum in dienst mag niet na 31/12/"&amp;Datum_werkingsjaar&amp;" vallen.  ", ""))), "")</f>
        <v/>
      </c>
      <c r="AF32" s="166" t="str" cm="1">
        <f t="array" ref="AF32">IF($F32&lt;&gt;"", IF(ISTEXT(F32), "| Veld '"&amp;AF$4&amp;ROW()&amp;"': "&amp;Fout_datum, IF(E32&gt;F32, IF(F32&lt;&gt;"", "  ", ""), IF(F32&lt;&gt;"", IF(F32&lt;Datum_werkingsjaar_begin, "| Veld '"&amp;$AF$4&amp;ROW()&amp;"': De datum uit dienst mag niet vóór 1/01/"&amp;Datum_werkingsjaar&amp;" vallen.  ", ""), ""))), "")</f>
        <v/>
      </c>
      <c r="AG32" s="166" t="str">
        <f ca="1">IF(W32&lt;0, "", IF(G32&lt;&gt;"", _xlfn.IFNA(IF(MATCH(G32, OFFSET(Keuzelijsten!$A$1, 0, MATCH(O32, Keuzelijsten!$A$1:$AA$1, 0)-1, 50, 1), 0)&lt;&gt;"", ""), "| Veld '"&amp;AG$4&amp;ROW()&amp;"': de selectie komt niet overeen met een keuze in een afhankelijk veld.  "), ""))</f>
        <v/>
      </c>
      <c r="AH32" s="166" t="str">
        <f ca="1">IF(X32&lt;0, "", IF(H32&lt;&gt;"", _xlfn.IFNA(IF(MATCH(H32, OFFSET(Keuzelijsten!$A$1, 0, MATCH(P32, Keuzelijsten!$A$1:$AA$1, 0)-1, 50, 1), 0)&lt;&gt;"", ""), "| Veld '"&amp;AH$4&amp;ROW()&amp;"': de selectie komt niet overeen met een keuze in een afhankelijk veld.  "), ""))</f>
        <v/>
      </c>
      <c r="AI32" s="166" t="str">
        <f ca="1">IF(Y32&lt;0, "", IF(I32&lt;&gt;"", _xlfn.IFNA(IF(MATCH(I32, OFFSET(Keuzelijsten!$A$1, 0, MATCH(Q32, Keuzelijsten!$A$1:$AA$1, 0)-1, 50, 1), 0)&lt;&gt;"", ""), "| Veld '"&amp;AI$4&amp;ROW()&amp;"': de selectie komt niet overeen met een keuze in een afhankelijk veld.  "), ""))</f>
        <v/>
      </c>
      <c r="AJ32" s="166" t="str">
        <f ca="1">IF(Z32&lt;0, "", IF(J32&lt;&gt;"", _xlfn.IFNA(IF(MATCH(J32, OFFSET(Keuzelijsten!$A$1, 0, MATCH(R32, Keuzelijsten!$A$1:$AA$1, 0)-1, 50, 1), 0)&lt;&gt;"", ""), "| Veld '"&amp;AJ$4&amp;ROW()&amp;"': de selectie komt niet overeen met een keuze in een afhankelijk veld.  "), ""))</f>
        <v/>
      </c>
      <c r="AK32" s="166" t="str">
        <f t="shared" si="8"/>
        <v/>
      </c>
      <c r="AL32" s="166" t="str">
        <f t="shared" si="9"/>
        <v/>
      </c>
      <c r="AM32" s="167" t="str">
        <f t="shared" si="26"/>
        <v/>
      </c>
      <c r="AN32" s="166" t="str">
        <f t="shared" si="27"/>
        <v/>
      </c>
      <c r="AO32" s="166" t="str">
        <f t="shared" si="28"/>
        <v/>
      </c>
      <c r="AP32" s="166" t="str">
        <f t="shared" si="29"/>
        <v/>
      </c>
      <c r="AQ32" s="166" t="str">
        <f t="shared" si="30"/>
        <v/>
      </c>
      <c r="AR32" s="166" t="str">
        <f t="shared" si="31"/>
        <v/>
      </c>
      <c r="AS32" s="166" t="str">
        <f t="shared" si="32"/>
        <v/>
      </c>
      <c r="AT32" s="166" t="str">
        <f t="shared" si="33"/>
        <v/>
      </c>
      <c r="AU32" s="166" t="str">
        <f t="shared" si="34"/>
        <v/>
      </c>
      <c r="AV32" s="166" t="str">
        <f t="shared" si="35"/>
        <v/>
      </c>
      <c r="AW32" s="167" t="str">
        <f t="shared" si="36"/>
        <v/>
      </c>
      <c r="AX32" s="166" t="str">
        <f>IF(N32&lt;&gt;1, IF(SUM(N32:$N$504)&lt;&gt;0, "| Laat geen witruimte tussen ingevulde rijen.", ""), "")</f>
        <v/>
      </c>
      <c r="AZ32" s="75" t="str">
        <f t="shared" ca="1" si="37"/>
        <v/>
      </c>
    </row>
    <row r="33" spans="1:52" s="166" customFormat="1" ht="14.45" customHeight="1" x14ac:dyDescent="0.25">
      <c r="A33" s="172" t="str">
        <f t="shared" ca="1" si="11"/>
        <v/>
      </c>
      <c r="B33" s="164" t="str">
        <f t="shared" si="6"/>
        <v/>
      </c>
      <c r="C33" s="176" t="str">
        <f t="shared" si="7"/>
        <v/>
      </c>
      <c r="D33" s="177"/>
      <c r="E33" s="178"/>
      <c r="F33" s="178"/>
      <c r="G33" s="179"/>
      <c r="H33" s="180"/>
      <c r="I33" s="179"/>
      <c r="J33" s="181"/>
      <c r="K33" s="182"/>
      <c r="L33" s="183"/>
      <c r="M33" s="165" t="s">
        <v>85</v>
      </c>
      <c r="N33" s="166">
        <f t="shared" si="12"/>
        <v>0</v>
      </c>
      <c r="O33" s="167" t="s">
        <v>387</v>
      </c>
      <c r="P33" s="166" t="str">
        <f t="shared" si="13"/>
        <v/>
      </c>
      <c r="Q33" s="166" t="str">
        <f t="shared" si="14"/>
        <v/>
      </c>
      <c r="R33" s="166" t="str">
        <f t="shared" si="15"/>
        <v/>
      </c>
      <c r="S33" s="167">
        <f t="shared" si="16"/>
        <v>0</v>
      </c>
      <c r="T33" s="166">
        <f t="shared" si="17"/>
        <v>0</v>
      </c>
      <c r="U33" s="166">
        <f t="shared" si="18"/>
        <v>0</v>
      </c>
      <c r="V33" s="166">
        <f t="shared" si="19"/>
        <v>0</v>
      </c>
      <c r="W33" s="166">
        <f t="shared" si="20"/>
        <v>0</v>
      </c>
      <c r="X33" s="166">
        <f t="shared" si="21"/>
        <v>0</v>
      </c>
      <c r="Y33" s="166">
        <f t="shared" si="22"/>
        <v>0</v>
      </c>
      <c r="Z33" s="166">
        <f t="shared" si="23"/>
        <v>0</v>
      </c>
      <c r="AA33" s="166">
        <f t="shared" si="24"/>
        <v>0</v>
      </c>
      <c r="AB33" s="166">
        <f t="shared" si="25"/>
        <v>0</v>
      </c>
      <c r="AC33" s="167"/>
      <c r="AE33" s="166" t="str" cm="1">
        <f t="array" ref="AE33">IF($E33&lt;&gt;"", IF(ISTEXT(E33), "| Veld '"&amp;AE$4&amp;ROW()&amp;"': "&amp;Fout_datum, IF(F33&lt;&gt;"", IF(E33&gt;F33, "| Velden '"&amp;$AE$4&amp;ROW()&amp;"' en '"&amp;$AF$4&amp;ROW()&amp;"': De datum uit dienst mag niet voor de datum in dienst vallen.", ""), IF(E33&gt;Datum_werkingsjaar_einde, "| Veld '"&amp;$AE$4&amp;ROW()&amp;"': De datum in dienst mag niet na 31/12/"&amp;Datum_werkingsjaar&amp;" vallen.  ", ""))), "")</f>
        <v/>
      </c>
      <c r="AF33" s="166" t="str" cm="1">
        <f t="array" ref="AF33">IF($F33&lt;&gt;"", IF(ISTEXT(F33), "| Veld '"&amp;AF$4&amp;ROW()&amp;"': "&amp;Fout_datum, IF(E33&gt;F33, IF(F33&lt;&gt;"", "  ", ""), IF(F33&lt;&gt;"", IF(F33&lt;Datum_werkingsjaar_begin, "| Veld '"&amp;$AF$4&amp;ROW()&amp;"': De datum uit dienst mag niet vóór 1/01/"&amp;Datum_werkingsjaar&amp;" vallen.  ", ""), ""))), "")</f>
        <v/>
      </c>
      <c r="AG33" s="166" t="str">
        <f ca="1">IF(W33&lt;0, "", IF(G33&lt;&gt;"", _xlfn.IFNA(IF(MATCH(G33, OFFSET(Keuzelijsten!$A$1, 0, MATCH(O33, Keuzelijsten!$A$1:$AA$1, 0)-1, 50, 1), 0)&lt;&gt;"", ""), "| Veld '"&amp;AG$4&amp;ROW()&amp;"': de selectie komt niet overeen met een keuze in een afhankelijk veld.  "), ""))</f>
        <v/>
      </c>
      <c r="AH33" s="166" t="str">
        <f ca="1">IF(X33&lt;0, "", IF(H33&lt;&gt;"", _xlfn.IFNA(IF(MATCH(H33, OFFSET(Keuzelijsten!$A$1, 0, MATCH(P33, Keuzelijsten!$A$1:$AA$1, 0)-1, 50, 1), 0)&lt;&gt;"", ""), "| Veld '"&amp;AH$4&amp;ROW()&amp;"': de selectie komt niet overeen met een keuze in een afhankelijk veld.  "), ""))</f>
        <v/>
      </c>
      <c r="AI33" s="166" t="str">
        <f ca="1">IF(Y33&lt;0, "", IF(I33&lt;&gt;"", _xlfn.IFNA(IF(MATCH(I33, OFFSET(Keuzelijsten!$A$1, 0, MATCH(Q33, Keuzelijsten!$A$1:$AA$1, 0)-1, 50, 1), 0)&lt;&gt;"", ""), "| Veld '"&amp;AI$4&amp;ROW()&amp;"': de selectie komt niet overeen met een keuze in een afhankelijk veld.  "), ""))</f>
        <v/>
      </c>
      <c r="AJ33" s="166" t="str">
        <f ca="1">IF(Z33&lt;0, "", IF(J33&lt;&gt;"", _xlfn.IFNA(IF(MATCH(J33, OFFSET(Keuzelijsten!$A$1, 0, MATCH(R33, Keuzelijsten!$A$1:$AA$1, 0)-1, 50, 1), 0)&lt;&gt;"", ""), "| Veld '"&amp;AJ$4&amp;ROW()&amp;"': de selectie komt niet overeen met een keuze in een afhankelijk veld.  "), ""))</f>
        <v/>
      </c>
      <c r="AK33" s="166" t="str">
        <f t="shared" si="8"/>
        <v/>
      </c>
      <c r="AL33" s="166" t="str">
        <f t="shared" si="9"/>
        <v/>
      </c>
      <c r="AM33" s="167" t="str">
        <f t="shared" si="26"/>
        <v/>
      </c>
      <c r="AN33" s="166" t="str">
        <f t="shared" si="27"/>
        <v/>
      </c>
      <c r="AO33" s="166" t="str">
        <f t="shared" si="28"/>
        <v/>
      </c>
      <c r="AP33" s="166" t="str">
        <f t="shared" si="29"/>
        <v/>
      </c>
      <c r="AQ33" s="166" t="str">
        <f t="shared" si="30"/>
        <v/>
      </c>
      <c r="AR33" s="166" t="str">
        <f t="shared" si="31"/>
        <v/>
      </c>
      <c r="AS33" s="166" t="str">
        <f t="shared" si="32"/>
        <v/>
      </c>
      <c r="AT33" s="166" t="str">
        <f t="shared" si="33"/>
        <v/>
      </c>
      <c r="AU33" s="166" t="str">
        <f t="shared" si="34"/>
        <v/>
      </c>
      <c r="AV33" s="166" t="str">
        <f t="shared" si="35"/>
        <v/>
      </c>
      <c r="AW33" s="167" t="str">
        <f t="shared" si="36"/>
        <v/>
      </c>
      <c r="AX33" s="166" t="str">
        <f>IF(N33&lt;&gt;1, IF(SUM(N33:$N$504)&lt;&gt;0, "| Laat geen witruimte tussen ingevulde rijen.", ""), "")</f>
        <v/>
      </c>
      <c r="AZ33" s="75" t="str">
        <f t="shared" ca="1" si="37"/>
        <v/>
      </c>
    </row>
    <row r="34" spans="1:52" s="166" customFormat="1" ht="14.45" customHeight="1" x14ac:dyDescent="0.25">
      <c r="A34" s="172" t="str">
        <f t="shared" ca="1" si="11"/>
        <v/>
      </c>
      <c r="B34" s="164" t="str">
        <f t="shared" si="6"/>
        <v/>
      </c>
      <c r="C34" s="176" t="str">
        <f t="shared" si="7"/>
        <v/>
      </c>
      <c r="D34" s="177"/>
      <c r="E34" s="178"/>
      <c r="F34" s="178"/>
      <c r="G34" s="179"/>
      <c r="H34" s="180"/>
      <c r="I34" s="179"/>
      <c r="J34" s="181"/>
      <c r="K34" s="182"/>
      <c r="L34" s="183"/>
      <c r="M34" s="165" t="s">
        <v>85</v>
      </c>
      <c r="N34" s="166">
        <f t="shared" si="12"/>
        <v>0</v>
      </c>
      <c r="O34" s="167" t="s">
        <v>387</v>
      </c>
      <c r="P34" s="166" t="str">
        <f t="shared" si="13"/>
        <v/>
      </c>
      <c r="Q34" s="166" t="str">
        <f t="shared" si="14"/>
        <v/>
      </c>
      <c r="R34" s="166" t="str">
        <f t="shared" si="15"/>
        <v/>
      </c>
      <c r="S34" s="167">
        <f t="shared" si="16"/>
        <v>0</v>
      </c>
      <c r="T34" s="166">
        <f t="shared" si="17"/>
        <v>0</v>
      </c>
      <c r="U34" s="166">
        <f t="shared" si="18"/>
        <v>0</v>
      </c>
      <c r="V34" s="166">
        <f t="shared" si="19"/>
        <v>0</v>
      </c>
      <c r="W34" s="166">
        <f t="shared" si="20"/>
        <v>0</v>
      </c>
      <c r="X34" s="166">
        <f t="shared" si="21"/>
        <v>0</v>
      </c>
      <c r="Y34" s="166">
        <f t="shared" si="22"/>
        <v>0</v>
      </c>
      <c r="Z34" s="166">
        <f t="shared" si="23"/>
        <v>0</v>
      </c>
      <c r="AA34" s="166">
        <f t="shared" si="24"/>
        <v>0</v>
      </c>
      <c r="AB34" s="166">
        <f t="shared" si="25"/>
        <v>0</v>
      </c>
      <c r="AC34" s="167"/>
      <c r="AE34" s="166" t="str" cm="1">
        <f t="array" ref="AE34">IF($E34&lt;&gt;"", IF(ISTEXT(E34), "| Veld '"&amp;AE$4&amp;ROW()&amp;"': "&amp;Fout_datum, IF(F34&lt;&gt;"", IF(E34&gt;F34, "| Velden '"&amp;$AE$4&amp;ROW()&amp;"' en '"&amp;$AF$4&amp;ROW()&amp;"': De datum uit dienst mag niet voor de datum in dienst vallen.", ""), IF(E34&gt;Datum_werkingsjaar_einde, "| Veld '"&amp;$AE$4&amp;ROW()&amp;"': De datum in dienst mag niet na 31/12/"&amp;Datum_werkingsjaar&amp;" vallen.  ", ""))), "")</f>
        <v/>
      </c>
      <c r="AF34" s="166" t="str" cm="1">
        <f t="array" ref="AF34">IF($F34&lt;&gt;"", IF(ISTEXT(F34), "| Veld '"&amp;AF$4&amp;ROW()&amp;"': "&amp;Fout_datum, IF(E34&gt;F34, IF(F34&lt;&gt;"", "  ", ""), IF(F34&lt;&gt;"", IF(F34&lt;Datum_werkingsjaar_begin, "| Veld '"&amp;$AF$4&amp;ROW()&amp;"': De datum uit dienst mag niet vóór 1/01/"&amp;Datum_werkingsjaar&amp;" vallen.  ", ""), ""))), "")</f>
        <v/>
      </c>
      <c r="AG34" s="166" t="str">
        <f ca="1">IF(W34&lt;0, "", IF(G34&lt;&gt;"", _xlfn.IFNA(IF(MATCH(G34, OFFSET(Keuzelijsten!$A$1, 0, MATCH(O34, Keuzelijsten!$A$1:$AA$1, 0)-1, 50, 1), 0)&lt;&gt;"", ""), "| Veld '"&amp;AG$4&amp;ROW()&amp;"': de selectie komt niet overeen met een keuze in een afhankelijk veld.  "), ""))</f>
        <v/>
      </c>
      <c r="AH34" s="166" t="str">
        <f ca="1">IF(X34&lt;0, "", IF(H34&lt;&gt;"", _xlfn.IFNA(IF(MATCH(H34, OFFSET(Keuzelijsten!$A$1, 0, MATCH(P34, Keuzelijsten!$A$1:$AA$1, 0)-1, 50, 1), 0)&lt;&gt;"", ""), "| Veld '"&amp;AH$4&amp;ROW()&amp;"': de selectie komt niet overeen met een keuze in een afhankelijk veld.  "), ""))</f>
        <v/>
      </c>
      <c r="AI34" s="166" t="str">
        <f ca="1">IF(Y34&lt;0, "", IF(I34&lt;&gt;"", _xlfn.IFNA(IF(MATCH(I34, OFFSET(Keuzelijsten!$A$1, 0, MATCH(Q34, Keuzelijsten!$A$1:$AA$1, 0)-1, 50, 1), 0)&lt;&gt;"", ""), "| Veld '"&amp;AI$4&amp;ROW()&amp;"': de selectie komt niet overeen met een keuze in een afhankelijk veld.  "), ""))</f>
        <v/>
      </c>
      <c r="AJ34" s="166" t="str">
        <f ca="1">IF(Z34&lt;0, "", IF(J34&lt;&gt;"", _xlfn.IFNA(IF(MATCH(J34, OFFSET(Keuzelijsten!$A$1, 0, MATCH(R34, Keuzelijsten!$A$1:$AA$1, 0)-1, 50, 1), 0)&lt;&gt;"", ""), "| Veld '"&amp;AJ$4&amp;ROW()&amp;"': de selectie komt niet overeen met een keuze in een afhankelijk veld.  "), ""))</f>
        <v/>
      </c>
      <c r="AK34" s="166" t="str">
        <f t="shared" si="8"/>
        <v/>
      </c>
      <c r="AL34" s="166" t="str">
        <f t="shared" si="9"/>
        <v/>
      </c>
      <c r="AM34" s="167" t="str">
        <f t="shared" si="26"/>
        <v/>
      </c>
      <c r="AN34" s="166" t="str">
        <f t="shared" si="27"/>
        <v/>
      </c>
      <c r="AO34" s="166" t="str">
        <f t="shared" si="28"/>
        <v/>
      </c>
      <c r="AP34" s="166" t="str">
        <f t="shared" si="29"/>
        <v/>
      </c>
      <c r="AQ34" s="166" t="str">
        <f t="shared" si="30"/>
        <v/>
      </c>
      <c r="AR34" s="166" t="str">
        <f t="shared" si="31"/>
        <v/>
      </c>
      <c r="AS34" s="166" t="str">
        <f t="shared" si="32"/>
        <v/>
      </c>
      <c r="AT34" s="166" t="str">
        <f t="shared" si="33"/>
        <v/>
      </c>
      <c r="AU34" s="166" t="str">
        <f t="shared" si="34"/>
        <v/>
      </c>
      <c r="AV34" s="166" t="str">
        <f t="shared" si="35"/>
        <v/>
      </c>
      <c r="AW34" s="167" t="str">
        <f t="shared" si="36"/>
        <v/>
      </c>
      <c r="AX34" s="166" t="str">
        <f>IF(N34&lt;&gt;1, IF(SUM(N34:$N$504)&lt;&gt;0, "| Laat geen witruimte tussen ingevulde rijen.", ""), "")</f>
        <v/>
      </c>
      <c r="AZ34" s="75" t="str">
        <f t="shared" ca="1" si="37"/>
        <v/>
      </c>
    </row>
    <row r="35" spans="1:52" s="166" customFormat="1" ht="14.45" customHeight="1" x14ac:dyDescent="0.25">
      <c r="A35" s="172" t="str">
        <f t="shared" ca="1" si="11"/>
        <v/>
      </c>
      <c r="B35" s="164" t="str">
        <f t="shared" si="6"/>
        <v/>
      </c>
      <c r="C35" s="176" t="str">
        <f t="shared" si="7"/>
        <v/>
      </c>
      <c r="D35" s="177"/>
      <c r="E35" s="178"/>
      <c r="F35" s="178"/>
      <c r="G35" s="179"/>
      <c r="H35" s="180"/>
      <c r="I35" s="179"/>
      <c r="J35" s="181"/>
      <c r="K35" s="182"/>
      <c r="L35" s="183"/>
      <c r="M35" s="165" t="s">
        <v>85</v>
      </c>
      <c r="N35" s="166">
        <f t="shared" si="12"/>
        <v>0</v>
      </c>
      <c r="O35" s="167" t="s">
        <v>387</v>
      </c>
      <c r="P35" s="166" t="str">
        <f t="shared" si="13"/>
        <v/>
      </c>
      <c r="Q35" s="166" t="str">
        <f t="shared" si="14"/>
        <v/>
      </c>
      <c r="R35" s="166" t="str">
        <f t="shared" si="15"/>
        <v/>
      </c>
      <c r="S35" s="167">
        <f t="shared" si="16"/>
        <v>0</v>
      </c>
      <c r="T35" s="166">
        <f t="shared" si="17"/>
        <v>0</v>
      </c>
      <c r="U35" s="166">
        <f t="shared" si="18"/>
        <v>0</v>
      </c>
      <c r="V35" s="166">
        <f t="shared" si="19"/>
        <v>0</v>
      </c>
      <c r="W35" s="166">
        <f t="shared" si="20"/>
        <v>0</v>
      </c>
      <c r="X35" s="166">
        <f t="shared" si="21"/>
        <v>0</v>
      </c>
      <c r="Y35" s="166">
        <f t="shared" si="22"/>
        <v>0</v>
      </c>
      <c r="Z35" s="166">
        <f t="shared" si="23"/>
        <v>0</v>
      </c>
      <c r="AA35" s="166">
        <f t="shared" si="24"/>
        <v>0</v>
      </c>
      <c r="AB35" s="166">
        <f t="shared" si="25"/>
        <v>0</v>
      </c>
      <c r="AC35" s="167"/>
      <c r="AE35" s="166" t="str" cm="1">
        <f t="array" ref="AE35">IF($E35&lt;&gt;"", IF(ISTEXT(E35), "| Veld '"&amp;AE$4&amp;ROW()&amp;"': "&amp;Fout_datum, IF(F35&lt;&gt;"", IF(E35&gt;F35, "| Velden '"&amp;$AE$4&amp;ROW()&amp;"' en '"&amp;$AF$4&amp;ROW()&amp;"': De datum uit dienst mag niet voor de datum in dienst vallen.", ""), IF(E35&gt;Datum_werkingsjaar_einde, "| Veld '"&amp;$AE$4&amp;ROW()&amp;"': De datum in dienst mag niet na 31/12/"&amp;Datum_werkingsjaar&amp;" vallen.  ", ""))), "")</f>
        <v/>
      </c>
      <c r="AF35" s="166" t="str" cm="1">
        <f t="array" ref="AF35">IF($F35&lt;&gt;"", IF(ISTEXT(F35), "| Veld '"&amp;AF$4&amp;ROW()&amp;"': "&amp;Fout_datum, IF(E35&gt;F35, IF(F35&lt;&gt;"", "  ", ""), IF(F35&lt;&gt;"", IF(F35&lt;Datum_werkingsjaar_begin, "| Veld '"&amp;$AF$4&amp;ROW()&amp;"': De datum uit dienst mag niet vóór 1/01/"&amp;Datum_werkingsjaar&amp;" vallen.  ", ""), ""))), "")</f>
        <v/>
      </c>
      <c r="AG35" s="166" t="str">
        <f ca="1">IF(W35&lt;0, "", IF(G35&lt;&gt;"", _xlfn.IFNA(IF(MATCH(G35, OFFSET(Keuzelijsten!$A$1, 0, MATCH(O35, Keuzelijsten!$A$1:$AA$1, 0)-1, 50, 1), 0)&lt;&gt;"", ""), "| Veld '"&amp;AG$4&amp;ROW()&amp;"': de selectie komt niet overeen met een keuze in een afhankelijk veld.  "), ""))</f>
        <v/>
      </c>
      <c r="AH35" s="166" t="str">
        <f ca="1">IF(X35&lt;0, "", IF(H35&lt;&gt;"", _xlfn.IFNA(IF(MATCH(H35, OFFSET(Keuzelijsten!$A$1, 0, MATCH(P35, Keuzelijsten!$A$1:$AA$1, 0)-1, 50, 1), 0)&lt;&gt;"", ""), "| Veld '"&amp;AH$4&amp;ROW()&amp;"': de selectie komt niet overeen met een keuze in een afhankelijk veld.  "), ""))</f>
        <v/>
      </c>
      <c r="AI35" s="166" t="str">
        <f ca="1">IF(Y35&lt;0, "", IF(I35&lt;&gt;"", _xlfn.IFNA(IF(MATCH(I35, OFFSET(Keuzelijsten!$A$1, 0, MATCH(Q35, Keuzelijsten!$A$1:$AA$1, 0)-1, 50, 1), 0)&lt;&gt;"", ""), "| Veld '"&amp;AI$4&amp;ROW()&amp;"': de selectie komt niet overeen met een keuze in een afhankelijk veld.  "), ""))</f>
        <v/>
      </c>
      <c r="AJ35" s="166" t="str">
        <f ca="1">IF(Z35&lt;0, "", IF(J35&lt;&gt;"", _xlfn.IFNA(IF(MATCH(J35, OFFSET(Keuzelijsten!$A$1, 0, MATCH(R35, Keuzelijsten!$A$1:$AA$1, 0)-1, 50, 1), 0)&lt;&gt;"", ""), "| Veld '"&amp;AJ$4&amp;ROW()&amp;"': de selectie komt niet overeen met een keuze in een afhankelijk veld.  "), ""))</f>
        <v/>
      </c>
      <c r="AK35" s="166" t="str">
        <f t="shared" si="8"/>
        <v/>
      </c>
      <c r="AL35" s="166" t="str">
        <f t="shared" si="9"/>
        <v/>
      </c>
      <c r="AM35" s="167" t="str">
        <f t="shared" si="26"/>
        <v/>
      </c>
      <c r="AN35" s="166" t="str">
        <f t="shared" si="27"/>
        <v/>
      </c>
      <c r="AO35" s="166" t="str">
        <f t="shared" si="28"/>
        <v/>
      </c>
      <c r="AP35" s="166" t="str">
        <f t="shared" si="29"/>
        <v/>
      </c>
      <c r="AQ35" s="166" t="str">
        <f t="shared" si="30"/>
        <v/>
      </c>
      <c r="AR35" s="166" t="str">
        <f t="shared" si="31"/>
        <v/>
      </c>
      <c r="AS35" s="166" t="str">
        <f t="shared" si="32"/>
        <v/>
      </c>
      <c r="AT35" s="166" t="str">
        <f t="shared" si="33"/>
        <v/>
      </c>
      <c r="AU35" s="166" t="str">
        <f t="shared" si="34"/>
        <v/>
      </c>
      <c r="AV35" s="166" t="str">
        <f t="shared" si="35"/>
        <v/>
      </c>
      <c r="AW35" s="167" t="str">
        <f t="shared" si="36"/>
        <v/>
      </c>
      <c r="AX35" s="166" t="str">
        <f>IF(N35&lt;&gt;1, IF(SUM(N35:$N$504)&lt;&gt;0, "| Laat geen witruimte tussen ingevulde rijen.", ""), "")</f>
        <v/>
      </c>
      <c r="AZ35" s="75" t="str">
        <f t="shared" ca="1" si="37"/>
        <v/>
      </c>
    </row>
    <row r="36" spans="1:52" s="166" customFormat="1" ht="14.45" customHeight="1" x14ac:dyDescent="0.25">
      <c r="A36" s="172" t="str">
        <f t="shared" ca="1" si="11"/>
        <v/>
      </c>
      <c r="B36" s="164" t="str">
        <f t="shared" si="6"/>
        <v/>
      </c>
      <c r="C36" s="176" t="str">
        <f t="shared" si="7"/>
        <v/>
      </c>
      <c r="D36" s="177"/>
      <c r="E36" s="178"/>
      <c r="F36" s="178"/>
      <c r="G36" s="179"/>
      <c r="H36" s="180"/>
      <c r="I36" s="179"/>
      <c r="J36" s="181"/>
      <c r="K36" s="182"/>
      <c r="L36" s="183"/>
      <c r="M36" s="165" t="s">
        <v>85</v>
      </c>
      <c r="N36" s="166">
        <f t="shared" si="12"/>
        <v>0</v>
      </c>
      <c r="O36" s="167" t="s">
        <v>387</v>
      </c>
      <c r="P36" s="166" t="str">
        <f t="shared" si="13"/>
        <v/>
      </c>
      <c r="Q36" s="166" t="str">
        <f t="shared" si="14"/>
        <v/>
      </c>
      <c r="R36" s="166" t="str">
        <f t="shared" si="15"/>
        <v/>
      </c>
      <c r="S36" s="167">
        <f t="shared" si="16"/>
        <v>0</v>
      </c>
      <c r="T36" s="166">
        <f t="shared" si="17"/>
        <v>0</v>
      </c>
      <c r="U36" s="166">
        <f t="shared" si="18"/>
        <v>0</v>
      </c>
      <c r="V36" s="166">
        <f t="shared" si="19"/>
        <v>0</v>
      </c>
      <c r="W36" s="166">
        <f t="shared" si="20"/>
        <v>0</v>
      </c>
      <c r="X36" s="166">
        <f t="shared" si="21"/>
        <v>0</v>
      </c>
      <c r="Y36" s="166">
        <f t="shared" si="22"/>
        <v>0</v>
      </c>
      <c r="Z36" s="166">
        <f t="shared" si="23"/>
        <v>0</v>
      </c>
      <c r="AA36" s="166">
        <f t="shared" si="24"/>
        <v>0</v>
      </c>
      <c r="AB36" s="166">
        <f t="shared" si="25"/>
        <v>0</v>
      </c>
      <c r="AC36" s="167"/>
      <c r="AE36" s="166" t="str" cm="1">
        <f t="array" ref="AE36">IF($E36&lt;&gt;"", IF(ISTEXT(E36), "| Veld '"&amp;AE$4&amp;ROW()&amp;"': "&amp;Fout_datum, IF(F36&lt;&gt;"", IF(E36&gt;F36, "| Velden '"&amp;$AE$4&amp;ROW()&amp;"' en '"&amp;$AF$4&amp;ROW()&amp;"': De datum uit dienst mag niet voor de datum in dienst vallen.", ""), IF(E36&gt;Datum_werkingsjaar_einde, "| Veld '"&amp;$AE$4&amp;ROW()&amp;"': De datum in dienst mag niet na 31/12/"&amp;Datum_werkingsjaar&amp;" vallen.  ", ""))), "")</f>
        <v/>
      </c>
      <c r="AF36" s="166" t="str" cm="1">
        <f t="array" ref="AF36">IF($F36&lt;&gt;"", IF(ISTEXT(F36), "| Veld '"&amp;AF$4&amp;ROW()&amp;"': "&amp;Fout_datum, IF(E36&gt;F36, IF(F36&lt;&gt;"", "  ", ""), IF(F36&lt;&gt;"", IF(F36&lt;Datum_werkingsjaar_begin, "| Veld '"&amp;$AF$4&amp;ROW()&amp;"': De datum uit dienst mag niet vóór 1/01/"&amp;Datum_werkingsjaar&amp;" vallen.  ", ""), ""))), "")</f>
        <v/>
      </c>
      <c r="AG36" s="166" t="str">
        <f ca="1">IF(W36&lt;0, "", IF(G36&lt;&gt;"", _xlfn.IFNA(IF(MATCH(G36, OFFSET(Keuzelijsten!$A$1, 0, MATCH(O36, Keuzelijsten!$A$1:$AA$1, 0)-1, 50, 1), 0)&lt;&gt;"", ""), "| Veld '"&amp;AG$4&amp;ROW()&amp;"': de selectie komt niet overeen met een keuze in een afhankelijk veld.  "), ""))</f>
        <v/>
      </c>
      <c r="AH36" s="166" t="str">
        <f ca="1">IF(X36&lt;0, "", IF(H36&lt;&gt;"", _xlfn.IFNA(IF(MATCH(H36, OFFSET(Keuzelijsten!$A$1, 0, MATCH(P36, Keuzelijsten!$A$1:$AA$1, 0)-1, 50, 1), 0)&lt;&gt;"", ""), "| Veld '"&amp;AH$4&amp;ROW()&amp;"': de selectie komt niet overeen met een keuze in een afhankelijk veld.  "), ""))</f>
        <v/>
      </c>
      <c r="AI36" s="166" t="str">
        <f ca="1">IF(Y36&lt;0, "", IF(I36&lt;&gt;"", _xlfn.IFNA(IF(MATCH(I36, OFFSET(Keuzelijsten!$A$1, 0, MATCH(Q36, Keuzelijsten!$A$1:$AA$1, 0)-1, 50, 1), 0)&lt;&gt;"", ""), "| Veld '"&amp;AI$4&amp;ROW()&amp;"': de selectie komt niet overeen met een keuze in een afhankelijk veld.  "), ""))</f>
        <v/>
      </c>
      <c r="AJ36" s="166" t="str">
        <f ca="1">IF(Z36&lt;0, "", IF(J36&lt;&gt;"", _xlfn.IFNA(IF(MATCH(J36, OFFSET(Keuzelijsten!$A$1, 0, MATCH(R36, Keuzelijsten!$A$1:$AA$1, 0)-1, 50, 1), 0)&lt;&gt;"", ""), "| Veld '"&amp;AJ$4&amp;ROW()&amp;"': de selectie komt niet overeen met een keuze in een afhankelijk veld.  "), ""))</f>
        <v/>
      </c>
      <c r="AK36" s="166" t="str">
        <f t="shared" si="8"/>
        <v/>
      </c>
      <c r="AL36" s="166" t="str">
        <f t="shared" si="9"/>
        <v/>
      </c>
      <c r="AM36" s="167" t="str">
        <f t="shared" si="26"/>
        <v/>
      </c>
      <c r="AN36" s="166" t="str">
        <f t="shared" si="27"/>
        <v/>
      </c>
      <c r="AO36" s="166" t="str">
        <f t="shared" si="28"/>
        <v/>
      </c>
      <c r="AP36" s="166" t="str">
        <f t="shared" si="29"/>
        <v/>
      </c>
      <c r="AQ36" s="166" t="str">
        <f t="shared" si="30"/>
        <v/>
      </c>
      <c r="AR36" s="166" t="str">
        <f t="shared" si="31"/>
        <v/>
      </c>
      <c r="AS36" s="166" t="str">
        <f t="shared" si="32"/>
        <v/>
      </c>
      <c r="AT36" s="166" t="str">
        <f t="shared" si="33"/>
        <v/>
      </c>
      <c r="AU36" s="166" t="str">
        <f t="shared" si="34"/>
        <v/>
      </c>
      <c r="AV36" s="166" t="str">
        <f t="shared" si="35"/>
        <v/>
      </c>
      <c r="AW36" s="167" t="str">
        <f t="shared" si="36"/>
        <v/>
      </c>
      <c r="AX36" s="166" t="str">
        <f>IF(N36&lt;&gt;1, IF(SUM(N36:$N$504)&lt;&gt;0, "| Laat geen witruimte tussen ingevulde rijen.", ""), "")</f>
        <v/>
      </c>
      <c r="AZ36" s="75" t="str">
        <f t="shared" ca="1" si="37"/>
        <v/>
      </c>
    </row>
    <row r="37" spans="1:52" s="166" customFormat="1" ht="14.45" customHeight="1" x14ac:dyDescent="0.25">
      <c r="A37" s="172" t="str">
        <f t="shared" ca="1" si="11"/>
        <v/>
      </c>
      <c r="B37" s="164" t="str">
        <f t="shared" si="6"/>
        <v/>
      </c>
      <c r="C37" s="176" t="str">
        <f t="shared" si="7"/>
        <v/>
      </c>
      <c r="D37" s="177"/>
      <c r="E37" s="178"/>
      <c r="F37" s="178"/>
      <c r="G37" s="179"/>
      <c r="H37" s="180"/>
      <c r="I37" s="179"/>
      <c r="J37" s="181"/>
      <c r="K37" s="182"/>
      <c r="L37" s="183"/>
      <c r="M37" s="165" t="s">
        <v>85</v>
      </c>
      <c r="N37" s="166">
        <f t="shared" si="12"/>
        <v>0</v>
      </c>
      <c r="O37" s="167" t="s">
        <v>387</v>
      </c>
      <c r="P37" s="166" t="str">
        <f t="shared" si="13"/>
        <v/>
      </c>
      <c r="Q37" s="166" t="str">
        <f t="shared" si="14"/>
        <v/>
      </c>
      <c r="R37" s="166" t="str">
        <f t="shared" si="15"/>
        <v/>
      </c>
      <c r="S37" s="167">
        <f t="shared" si="16"/>
        <v>0</v>
      </c>
      <c r="T37" s="166">
        <f t="shared" si="17"/>
        <v>0</v>
      </c>
      <c r="U37" s="166">
        <f t="shared" si="18"/>
        <v>0</v>
      </c>
      <c r="V37" s="166">
        <f t="shared" si="19"/>
        <v>0</v>
      </c>
      <c r="W37" s="166">
        <f t="shared" si="20"/>
        <v>0</v>
      </c>
      <c r="X37" s="166">
        <f t="shared" si="21"/>
        <v>0</v>
      </c>
      <c r="Y37" s="166">
        <f t="shared" si="22"/>
        <v>0</v>
      </c>
      <c r="Z37" s="166">
        <f t="shared" si="23"/>
        <v>0</v>
      </c>
      <c r="AA37" s="166">
        <f t="shared" si="24"/>
        <v>0</v>
      </c>
      <c r="AB37" s="166">
        <f t="shared" si="25"/>
        <v>0</v>
      </c>
      <c r="AC37" s="167"/>
      <c r="AE37" s="166" t="str" cm="1">
        <f t="array" ref="AE37">IF($E37&lt;&gt;"", IF(ISTEXT(E37), "| Veld '"&amp;AE$4&amp;ROW()&amp;"': "&amp;Fout_datum, IF(F37&lt;&gt;"", IF(E37&gt;F37, "| Velden '"&amp;$AE$4&amp;ROW()&amp;"' en '"&amp;$AF$4&amp;ROW()&amp;"': De datum uit dienst mag niet voor de datum in dienst vallen.", ""), IF(E37&gt;Datum_werkingsjaar_einde, "| Veld '"&amp;$AE$4&amp;ROW()&amp;"': De datum in dienst mag niet na 31/12/"&amp;Datum_werkingsjaar&amp;" vallen.  ", ""))), "")</f>
        <v/>
      </c>
      <c r="AF37" s="166" t="str" cm="1">
        <f t="array" ref="AF37">IF($F37&lt;&gt;"", IF(ISTEXT(F37), "| Veld '"&amp;AF$4&amp;ROW()&amp;"': "&amp;Fout_datum, IF(E37&gt;F37, IF(F37&lt;&gt;"", "  ", ""), IF(F37&lt;&gt;"", IF(F37&lt;Datum_werkingsjaar_begin, "| Veld '"&amp;$AF$4&amp;ROW()&amp;"': De datum uit dienst mag niet vóór 1/01/"&amp;Datum_werkingsjaar&amp;" vallen.  ", ""), ""))), "")</f>
        <v/>
      </c>
      <c r="AG37" s="166" t="str">
        <f ca="1">IF(W37&lt;0, "", IF(G37&lt;&gt;"", _xlfn.IFNA(IF(MATCH(G37, OFFSET(Keuzelijsten!$A$1, 0, MATCH(O37, Keuzelijsten!$A$1:$AA$1, 0)-1, 50, 1), 0)&lt;&gt;"", ""), "| Veld '"&amp;AG$4&amp;ROW()&amp;"': de selectie komt niet overeen met een keuze in een afhankelijk veld.  "), ""))</f>
        <v/>
      </c>
      <c r="AH37" s="166" t="str">
        <f ca="1">IF(X37&lt;0, "", IF(H37&lt;&gt;"", _xlfn.IFNA(IF(MATCH(H37, OFFSET(Keuzelijsten!$A$1, 0, MATCH(P37, Keuzelijsten!$A$1:$AA$1, 0)-1, 50, 1), 0)&lt;&gt;"", ""), "| Veld '"&amp;AH$4&amp;ROW()&amp;"': de selectie komt niet overeen met een keuze in een afhankelijk veld.  "), ""))</f>
        <v/>
      </c>
      <c r="AI37" s="166" t="str">
        <f ca="1">IF(Y37&lt;0, "", IF(I37&lt;&gt;"", _xlfn.IFNA(IF(MATCH(I37, OFFSET(Keuzelijsten!$A$1, 0, MATCH(Q37, Keuzelijsten!$A$1:$AA$1, 0)-1, 50, 1), 0)&lt;&gt;"", ""), "| Veld '"&amp;AI$4&amp;ROW()&amp;"': de selectie komt niet overeen met een keuze in een afhankelijk veld.  "), ""))</f>
        <v/>
      </c>
      <c r="AJ37" s="166" t="str">
        <f ca="1">IF(Z37&lt;0, "", IF(J37&lt;&gt;"", _xlfn.IFNA(IF(MATCH(J37, OFFSET(Keuzelijsten!$A$1, 0, MATCH(R37, Keuzelijsten!$A$1:$AA$1, 0)-1, 50, 1), 0)&lt;&gt;"", ""), "| Veld '"&amp;AJ$4&amp;ROW()&amp;"': de selectie komt niet overeen met een keuze in een afhankelijk veld.  "), ""))</f>
        <v/>
      </c>
      <c r="AK37" s="166" t="str">
        <f t="shared" si="8"/>
        <v/>
      </c>
      <c r="AL37" s="166" t="str">
        <f t="shared" si="9"/>
        <v/>
      </c>
      <c r="AM37" s="167" t="str">
        <f t="shared" si="26"/>
        <v/>
      </c>
      <c r="AN37" s="166" t="str">
        <f t="shared" si="27"/>
        <v/>
      </c>
      <c r="AO37" s="166" t="str">
        <f t="shared" si="28"/>
        <v/>
      </c>
      <c r="AP37" s="166" t="str">
        <f t="shared" si="29"/>
        <v/>
      </c>
      <c r="AQ37" s="166" t="str">
        <f t="shared" si="30"/>
        <v/>
      </c>
      <c r="AR37" s="166" t="str">
        <f t="shared" si="31"/>
        <v/>
      </c>
      <c r="AS37" s="166" t="str">
        <f t="shared" si="32"/>
        <v/>
      </c>
      <c r="AT37" s="166" t="str">
        <f t="shared" si="33"/>
        <v/>
      </c>
      <c r="AU37" s="166" t="str">
        <f t="shared" si="34"/>
        <v/>
      </c>
      <c r="AV37" s="166" t="str">
        <f t="shared" si="35"/>
        <v/>
      </c>
      <c r="AW37" s="167" t="str">
        <f t="shared" si="36"/>
        <v/>
      </c>
      <c r="AX37" s="166" t="str">
        <f>IF(N37&lt;&gt;1, IF(SUM(N37:$N$504)&lt;&gt;0, "| Laat geen witruimte tussen ingevulde rijen.", ""), "")</f>
        <v/>
      </c>
      <c r="AZ37" s="75" t="str">
        <f t="shared" ca="1" si="37"/>
        <v/>
      </c>
    </row>
    <row r="38" spans="1:52" s="166" customFormat="1" ht="14.45" customHeight="1" x14ac:dyDescent="0.25">
      <c r="A38" s="172" t="str">
        <f t="shared" ca="1" si="11"/>
        <v/>
      </c>
      <c r="B38" s="164" t="str">
        <f t="shared" si="6"/>
        <v/>
      </c>
      <c r="C38" s="176" t="str">
        <f t="shared" si="7"/>
        <v/>
      </c>
      <c r="D38" s="177"/>
      <c r="E38" s="178"/>
      <c r="F38" s="178"/>
      <c r="G38" s="179"/>
      <c r="H38" s="180"/>
      <c r="I38" s="179"/>
      <c r="J38" s="181"/>
      <c r="K38" s="182"/>
      <c r="L38" s="183"/>
      <c r="M38" s="165" t="s">
        <v>85</v>
      </c>
      <c r="N38" s="166">
        <f t="shared" si="12"/>
        <v>0</v>
      </c>
      <c r="O38" s="167" t="s">
        <v>387</v>
      </c>
      <c r="P38" s="166" t="str">
        <f t="shared" si="13"/>
        <v/>
      </c>
      <c r="Q38" s="166" t="str">
        <f t="shared" si="14"/>
        <v/>
      </c>
      <c r="R38" s="166" t="str">
        <f t="shared" si="15"/>
        <v/>
      </c>
      <c r="S38" s="167">
        <f t="shared" si="16"/>
        <v>0</v>
      </c>
      <c r="T38" s="166">
        <f t="shared" si="17"/>
        <v>0</v>
      </c>
      <c r="U38" s="166">
        <f t="shared" si="18"/>
        <v>0</v>
      </c>
      <c r="V38" s="166">
        <f t="shared" si="19"/>
        <v>0</v>
      </c>
      <c r="W38" s="166">
        <f t="shared" si="20"/>
        <v>0</v>
      </c>
      <c r="X38" s="166">
        <f t="shared" si="21"/>
        <v>0</v>
      </c>
      <c r="Y38" s="166">
        <f t="shared" si="22"/>
        <v>0</v>
      </c>
      <c r="Z38" s="166">
        <f t="shared" si="23"/>
        <v>0</v>
      </c>
      <c r="AA38" s="166">
        <f t="shared" si="24"/>
        <v>0</v>
      </c>
      <c r="AB38" s="166">
        <f t="shared" si="25"/>
        <v>0</v>
      </c>
      <c r="AC38" s="167"/>
      <c r="AE38" s="166" t="str" cm="1">
        <f t="array" ref="AE38">IF($E38&lt;&gt;"", IF(ISTEXT(E38), "| Veld '"&amp;AE$4&amp;ROW()&amp;"': "&amp;Fout_datum, IF(F38&lt;&gt;"", IF(E38&gt;F38, "| Velden '"&amp;$AE$4&amp;ROW()&amp;"' en '"&amp;$AF$4&amp;ROW()&amp;"': De datum uit dienst mag niet voor de datum in dienst vallen.", ""), IF(E38&gt;Datum_werkingsjaar_einde, "| Veld '"&amp;$AE$4&amp;ROW()&amp;"': De datum in dienst mag niet na 31/12/"&amp;Datum_werkingsjaar&amp;" vallen.  ", ""))), "")</f>
        <v/>
      </c>
      <c r="AF38" s="166" t="str" cm="1">
        <f t="array" ref="AF38">IF($F38&lt;&gt;"", IF(ISTEXT(F38), "| Veld '"&amp;AF$4&amp;ROW()&amp;"': "&amp;Fout_datum, IF(E38&gt;F38, IF(F38&lt;&gt;"", "  ", ""), IF(F38&lt;&gt;"", IF(F38&lt;Datum_werkingsjaar_begin, "| Veld '"&amp;$AF$4&amp;ROW()&amp;"': De datum uit dienst mag niet vóór 1/01/"&amp;Datum_werkingsjaar&amp;" vallen.  ", ""), ""))), "")</f>
        <v/>
      </c>
      <c r="AG38" s="166" t="str">
        <f ca="1">IF(W38&lt;0, "", IF(G38&lt;&gt;"", _xlfn.IFNA(IF(MATCH(G38, OFFSET(Keuzelijsten!$A$1, 0, MATCH(O38, Keuzelijsten!$A$1:$AA$1, 0)-1, 50, 1), 0)&lt;&gt;"", ""), "| Veld '"&amp;AG$4&amp;ROW()&amp;"': de selectie komt niet overeen met een keuze in een afhankelijk veld.  "), ""))</f>
        <v/>
      </c>
      <c r="AH38" s="166" t="str">
        <f ca="1">IF(X38&lt;0, "", IF(H38&lt;&gt;"", _xlfn.IFNA(IF(MATCH(H38, OFFSET(Keuzelijsten!$A$1, 0, MATCH(P38, Keuzelijsten!$A$1:$AA$1, 0)-1, 50, 1), 0)&lt;&gt;"", ""), "| Veld '"&amp;AH$4&amp;ROW()&amp;"': de selectie komt niet overeen met een keuze in een afhankelijk veld.  "), ""))</f>
        <v/>
      </c>
      <c r="AI38" s="166" t="str">
        <f ca="1">IF(Y38&lt;0, "", IF(I38&lt;&gt;"", _xlfn.IFNA(IF(MATCH(I38, OFFSET(Keuzelijsten!$A$1, 0, MATCH(Q38, Keuzelijsten!$A$1:$AA$1, 0)-1, 50, 1), 0)&lt;&gt;"", ""), "| Veld '"&amp;AI$4&amp;ROW()&amp;"': de selectie komt niet overeen met een keuze in een afhankelijk veld.  "), ""))</f>
        <v/>
      </c>
      <c r="AJ38" s="166" t="str">
        <f ca="1">IF(Z38&lt;0, "", IF(J38&lt;&gt;"", _xlfn.IFNA(IF(MATCH(J38, OFFSET(Keuzelijsten!$A$1, 0, MATCH(R38, Keuzelijsten!$A$1:$AA$1, 0)-1, 50, 1), 0)&lt;&gt;"", ""), "| Veld '"&amp;AJ$4&amp;ROW()&amp;"': de selectie komt niet overeen met een keuze in een afhankelijk veld.  "), ""))</f>
        <v/>
      </c>
      <c r="AK38" s="166" t="str">
        <f t="shared" si="8"/>
        <v/>
      </c>
      <c r="AL38" s="166" t="str">
        <f t="shared" si="9"/>
        <v/>
      </c>
      <c r="AM38" s="167" t="str">
        <f t="shared" si="26"/>
        <v/>
      </c>
      <c r="AN38" s="166" t="str">
        <f t="shared" si="27"/>
        <v/>
      </c>
      <c r="AO38" s="166" t="str">
        <f t="shared" si="28"/>
        <v/>
      </c>
      <c r="AP38" s="166" t="str">
        <f t="shared" si="29"/>
        <v/>
      </c>
      <c r="AQ38" s="166" t="str">
        <f t="shared" si="30"/>
        <v/>
      </c>
      <c r="AR38" s="166" t="str">
        <f t="shared" si="31"/>
        <v/>
      </c>
      <c r="AS38" s="166" t="str">
        <f t="shared" si="32"/>
        <v/>
      </c>
      <c r="AT38" s="166" t="str">
        <f t="shared" si="33"/>
        <v/>
      </c>
      <c r="AU38" s="166" t="str">
        <f t="shared" si="34"/>
        <v/>
      </c>
      <c r="AV38" s="166" t="str">
        <f t="shared" si="35"/>
        <v/>
      </c>
      <c r="AW38" s="167" t="str">
        <f t="shared" si="36"/>
        <v/>
      </c>
      <c r="AX38" s="166" t="str">
        <f>IF(N38&lt;&gt;1, IF(SUM(N38:$N$504)&lt;&gt;0, "| Laat geen witruimte tussen ingevulde rijen.", ""), "")</f>
        <v/>
      </c>
      <c r="AZ38" s="75" t="str">
        <f t="shared" ca="1" si="37"/>
        <v/>
      </c>
    </row>
    <row r="39" spans="1:52" s="166" customFormat="1" ht="14.45" customHeight="1" x14ac:dyDescent="0.25">
      <c r="A39" s="172" t="str">
        <f t="shared" ca="1" si="11"/>
        <v/>
      </c>
      <c r="B39" s="164" t="str">
        <f t="shared" si="6"/>
        <v/>
      </c>
      <c r="C39" s="176" t="str">
        <f t="shared" si="7"/>
        <v/>
      </c>
      <c r="D39" s="177"/>
      <c r="E39" s="178"/>
      <c r="F39" s="178"/>
      <c r="G39" s="179"/>
      <c r="H39" s="180"/>
      <c r="I39" s="179"/>
      <c r="J39" s="181"/>
      <c r="K39" s="182"/>
      <c r="L39" s="183"/>
      <c r="M39" s="165" t="s">
        <v>85</v>
      </c>
      <c r="N39" s="166">
        <f t="shared" si="12"/>
        <v>0</v>
      </c>
      <c r="O39" s="167" t="s">
        <v>387</v>
      </c>
      <c r="P39" s="166" t="str">
        <f t="shared" si="13"/>
        <v/>
      </c>
      <c r="Q39" s="166" t="str">
        <f t="shared" si="14"/>
        <v/>
      </c>
      <c r="R39" s="166" t="str">
        <f t="shared" si="15"/>
        <v/>
      </c>
      <c r="S39" s="167">
        <f t="shared" si="16"/>
        <v>0</v>
      </c>
      <c r="T39" s="166">
        <f t="shared" si="17"/>
        <v>0</v>
      </c>
      <c r="U39" s="166">
        <f t="shared" si="18"/>
        <v>0</v>
      </c>
      <c r="V39" s="166">
        <f t="shared" si="19"/>
        <v>0</v>
      </c>
      <c r="W39" s="166">
        <f t="shared" si="20"/>
        <v>0</v>
      </c>
      <c r="X39" s="166">
        <f t="shared" si="21"/>
        <v>0</v>
      </c>
      <c r="Y39" s="166">
        <f t="shared" si="22"/>
        <v>0</v>
      </c>
      <c r="Z39" s="166">
        <f t="shared" si="23"/>
        <v>0</v>
      </c>
      <c r="AA39" s="166">
        <f t="shared" si="24"/>
        <v>0</v>
      </c>
      <c r="AB39" s="166">
        <f t="shared" si="25"/>
        <v>0</v>
      </c>
      <c r="AC39" s="167"/>
      <c r="AE39" s="166" t="str" cm="1">
        <f t="array" ref="AE39">IF($E39&lt;&gt;"", IF(ISTEXT(E39), "| Veld '"&amp;AE$4&amp;ROW()&amp;"': "&amp;Fout_datum, IF(F39&lt;&gt;"", IF(E39&gt;F39, "| Velden '"&amp;$AE$4&amp;ROW()&amp;"' en '"&amp;$AF$4&amp;ROW()&amp;"': De datum uit dienst mag niet voor de datum in dienst vallen.", ""), IF(E39&gt;Datum_werkingsjaar_einde, "| Veld '"&amp;$AE$4&amp;ROW()&amp;"': De datum in dienst mag niet na 31/12/"&amp;Datum_werkingsjaar&amp;" vallen.  ", ""))), "")</f>
        <v/>
      </c>
      <c r="AF39" s="166" t="str" cm="1">
        <f t="array" ref="AF39">IF($F39&lt;&gt;"", IF(ISTEXT(F39), "| Veld '"&amp;AF$4&amp;ROW()&amp;"': "&amp;Fout_datum, IF(E39&gt;F39, IF(F39&lt;&gt;"", "  ", ""), IF(F39&lt;&gt;"", IF(F39&lt;Datum_werkingsjaar_begin, "| Veld '"&amp;$AF$4&amp;ROW()&amp;"': De datum uit dienst mag niet vóór 1/01/"&amp;Datum_werkingsjaar&amp;" vallen.  ", ""), ""))), "")</f>
        <v/>
      </c>
      <c r="AG39" s="166" t="str">
        <f ca="1">IF(W39&lt;0, "", IF(G39&lt;&gt;"", _xlfn.IFNA(IF(MATCH(G39, OFFSET(Keuzelijsten!$A$1, 0, MATCH(O39, Keuzelijsten!$A$1:$AA$1, 0)-1, 50, 1), 0)&lt;&gt;"", ""), "| Veld '"&amp;AG$4&amp;ROW()&amp;"': de selectie komt niet overeen met een keuze in een afhankelijk veld.  "), ""))</f>
        <v/>
      </c>
      <c r="AH39" s="166" t="str">
        <f ca="1">IF(X39&lt;0, "", IF(H39&lt;&gt;"", _xlfn.IFNA(IF(MATCH(H39, OFFSET(Keuzelijsten!$A$1, 0, MATCH(P39, Keuzelijsten!$A$1:$AA$1, 0)-1, 50, 1), 0)&lt;&gt;"", ""), "| Veld '"&amp;AH$4&amp;ROW()&amp;"': de selectie komt niet overeen met een keuze in een afhankelijk veld.  "), ""))</f>
        <v/>
      </c>
      <c r="AI39" s="166" t="str">
        <f ca="1">IF(Y39&lt;0, "", IF(I39&lt;&gt;"", _xlfn.IFNA(IF(MATCH(I39, OFFSET(Keuzelijsten!$A$1, 0, MATCH(Q39, Keuzelijsten!$A$1:$AA$1, 0)-1, 50, 1), 0)&lt;&gt;"", ""), "| Veld '"&amp;AI$4&amp;ROW()&amp;"': de selectie komt niet overeen met een keuze in een afhankelijk veld.  "), ""))</f>
        <v/>
      </c>
      <c r="AJ39" s="166" t="str">
        <f ca="1">IF(Z39&lt;0, "", IF(J39&lt;&gt;"", _xlfn.IFNA(IF(MATCH(J39, OFFSET(Keuzelijsten!$A$1, 0, MATCH(R39, Keuzelijsten!$A$1:$AA$1, 0)-1, 50, 1), 0)&lt;&gt;"", ""), "| Veld '"&amp;AJ$4&amp;ROW()&amp;"': de selectie komt niet overeen met een keuze in een afhankelijk veld.  "), ""))</f>
        <v/>
      </c>
      <c r="AK39" s="166" t="str">
        <f t="shared" si="8"/>
        <v/>
      </c>
      <c r="AL39" s="166" t="str">
        <f t="shared" si="9"/>
        <v/>
      </c>
      <c r="AM39" s="167" t="str">
        <f t="shared" si="26"/>
        <v/>
      </c>
      <c r="AN39" s="166" t="str">
        <f t="shared" si="27"/>
        <v/>
      </c>
      <c r="AO39" s="166" t="str">
        <f t="shared" si="28"/>
        <v/>
      </c>
      <c r="AP39" s="166" t="str">
        <f t="shared" si="29"/>
        <v/>
      </c>
      <c r="AQ39" s="166" t="str">
        <f t="shared" si="30"/>
        <v/>
      </c>
      <c r="AR39" s="166" t="str">
        <f t="shared" si="31"/>
        <v/>
      </c>
      <c r="AS39" s="166" t="str">
        <f t="shared" si="32"/>
        <v/>
      </c>
      <c r="AT39" s="166" t="str">
        <f t="shared" si="33"/>
        <v/>
      </c>
      <c r="AU39" s="166" t="str">
        <f t="shared" si="34"/>
        <v/>
      </c>
      <c r="AV39" s="166" t="str">
        <f t="shared" si="35"/>
        <v/>
      </c>
      <c r="AW39" s="167" t="str">
        <f t="shared" si="36"/>
        <v/>
      </c>
      <c r="AX39" s="166" t="str">
        <f>IF(N39&lt;&gt;1, IF(SUM(N39:$N$504)&lt;&gt;0, "| Laat geen witruimte tussen ingevulde rijen.", ""), "")</f>
        <v/>
      </c>
      <c r="AZ39" s="75" t="str">
        <f t="shared" ca="1" si="37"/>
        <v/>
      </c>
    </row>
    <row r="40" spans="1:52" s="166" customFormat="1" ht="14.45" customHeight="1" x14ac:dyDescent="0.25">
      <c r="A40" s="172" t="str">
        <f t="shared" ca="1" si="11"/>
        <v/>
      </c>
      <c r="B40" s="164" t="str">
        <f t="shared" si="6"/>
        <v/>
      </c>
      <c r="C40" s="176" t="str">
        <f t="shared" si="7"/>
        <v/>
      </c>
      <c r="D40" s="177"/>
      <c r="E40" s="178"/>
      <c r="F40" s="178"/>
      <c r="G40" s="179"/>
      <c r="H40" s="180"/>
      <c r="I40" s="179"/>
      <c r="J40" s="181"/>
      <c r="K40" s="182"/>
      <c r="L40" s="183"/>
      <c r="M40" s="165" t="s">
        <v>85</v>
      </c>
      <c r="N40" s="166">
        <f t="shared" si="12"/>
        <v>0</v>
      </c>
      <c r="O40" s="167" t="s">
        <v>387</v>
      </c>
      <c r="P40" s="166" t="str">
        <f t="shared" si="13"/>
        <v/>
      </c>
      <c r="Q40" s="166" t="str">
        <f t="shared" si="14"/>
        <v/>
      </c>
      <c r="R40" s="166" t="str">
        <f t="shared" si="15"/>
        <v/>
      </c>
      <c r="S40" s="167">
        <f t="shared" si="16"/>
        <v>0</v>
      </c>
      <c r="T40" s="166">
        <f t="shared" si="17"/>
        <v>0</v>
      </c>
      <c r="U40" s="166">
        <f t="shared" si="18"/>
        <v>0</v>
      </c>
      <c r="V40" s="166">
        <f t="shared" si="19"/>
        <v>0</v>
      </c>
      <c r="W40" s="166">
        <f t="shared" si="20"/>
        <v>0</v>
      </c>
      <c r="X40" s="166">
        <f t="shared" si="21"/>
        <v>0</v>
      </c>
      <c r="Y40" s="166">
        <f t="shared" si="22"/>
        <v>0</v>
      </c>
      <c r="Z40" s="166">
        <f t="shared" si="23"/>
        <v>0</v>
      </c>
      <c r="AA40" s="166">
        <f t="shared" si="24"/>
        <v>0</v>
      </c>
      <c r="AB40" s="166">
        <f t="shared" si="25"/>
        <v>0</v>
      </c>
      <c r="AC40" s="167"/>
      <c r="AE40" s="166" t="str" cm="1">
        <f t="array" ref="AE40">IF($E40&lt;&gt;"", IF(ISTEXT(E40), "| Veld '"&amp;AE$4&amp;ROW()&amp;"': "&amp;Fout_datum, IF(F40&lt;&gt;"", IF(E40&gt;F40, "| Velden '"&amp;$AE$4&amp;ROW()&amp;"' en '"&amp;$AF$4&amp;ROW()&amp;"': De datum uit dienst mag niet voor de datum in dienst vallen.", ""), IF(E40&gt;Datum_werkingsjaar_einde, "| Veld '"&amp;$AE$4&amp;ROW()&amp;"': De datum in dienst mag niet na 31/12/"&amp;Datum_werkingsjaar&amp;" vallen.  ", ""))), "")</f>
        <v/>
      </c>
      <c r="AF40" s="166" t="str" cm="1">
        <f t="array" ref="AF40">IF($F40&lt;&gt;"", IF(ISTEXT(F40), "| Veld '"&amp;AF$4&amp;ROW()&amp;"': "&amp;Fout_datum, IF(E40&gt;F40, IF(F40&lt;&gt;"", "  ", ""), IF(F40&lt;&gt;"", IF(F40&lt;Datum_werkingsjaar_begin, "| Veld '"&amp;$AF$4&amp;ROW()&amp;"': De datum uit dienst mag niet vóór 1/01/"&amp;Datum_werkingsjaar&amp;" vallen.  ", ""), ""))), "")</f>
        <v/>
      </c>
      <c r="AG40" s="166" t="str">
        <f ca="1">IF(W40&lt;0, "", IF(G40&lt;&gt;"", _xlfn.IFNA(IF(MATCH(G40, OFFSET(Keuzelijsten!$A$1, 0, MATCH(O40, Keuzelijsten!$A$1:$AA$1, 0)-1, 50, 1), 0)&lt;&gt;"", ""), "| Veld '"&amp;AG$4&amp;ROW()&amp;"': de selectie komt niet overeen met een keuze in een afhankelijk veld.  "), ""))</f>
        <v/>
      </c>
      <c r="AH40" s="166" t="str">
        <f ca="1">IF(X40&lt;0, "", IF(H40&lt;&gt;"", _xlfn.IFNA(IF(MATCH(H40, OFFSET(Keuzelijsten!$A$1, 0, MATCH(P40, Keuzelijsten!$A$1:$AA$1, 0)-1, 50, 1), 0)&lt;&gt;"", ""), "| Veld '"&amp;AH$4&amp;ROW()&amp;"': de selectie komt niet overeen met een keuze in een afhankelijk veld.  "), ""))</f>
        <v/>
      </c>
      <c r="AI40" s="166" t="str">
        <f ca="1">IF(Y40&lt;0, "", IF(I40&lt;&gt;"", _xlfn.IFNA(IF(MATCH(I40, OFFSET(Keuzelijsten!$A$1, 0, MATCH(Q40, Keuzelijsten!$A$1:$AA$1, 0)-1, 50, 1), 0)&lt;&gt;"", ""), "| Veld '"&amp;AI$4&amp;ROW()&amp;"': de selectie komt niet overeen met een keuze in een afhankelijk veld.  "), ""))</f>
        <v/>
      </c>
      <c r="AJ40" s="166" t="str">
        <f ca="1">IF(Z40&lt;0, "", IF(J40&lt;&gt;"", _xlfn.IFNA(IF(MATCH(J40, OFFSET(Keuzelijsten!$A$1, 0, MATCH(R40, Keuzelijsten!$A$1:$AA$1, 0)-1, 50, 1), 0)&lt;&gt;"", ""), "| Veld '"&amp;AJ$4&amp;ROW()&amp;"': de selectie komt niet overeen met een keuze in een afhankelijk veld.  "), ""))</f>
        <v/>
      </c>
      <c r="AK40" s="166" t="str">
        <f t="shared" si="8"/>
        <v/>
      </c>
      <c r="AL40" s="166" t="str">
        <f t="shared" si="9"/>
        <v/>
      </c>
      <c r="AM40" s="167" t="str">
        <f t="shared" si="26"/>
        <v/>
      </c>
      <c r="AN40" s="166" t="str">
        <f t="shared" si="27"/>
        <v/>
      </c>
      <c r="AO40" s="166" t="str">
        <f t="shared" si="28"/>
        <v/>
      </c>
      <c r="AP40" s="166" t="str">
        <f t="shared" si="29"/>
        <v/>
      </c>
      <c r="AQ40" s="166" t="str">
        <f t="shared" si="30"/>
        <v/>
      </c>
      <c r="AR40" s="166" t="str">
        <f t="shared" si="31"/>
        <v/>
      </c>
      <c r="AS40" s="166" t="str">
        <f t="shared" si="32"/>
        <v/>
      </c>
      <c r="AT40" s="166" t="str">
        <f t="shared" si="33"/>
        <v/>
      </c>
      <c r="AU40" s="166" t="str">
        <f t="shared" si="34"/>
        <v/>
      </c>
      <c r="AV40" s="166" t="str">
        <f t="shared" si="35"/>
        <v/>
      </c>
      <c r="AW40" s="167" t="str">
        <f t="shared" si="36"/>
        <v/>
      </c>
      <c r="AX40" s="166" t="str">
        <f>IF(N40&lt;&gt;1, IF(SUM(N40:$N$504)&lt;&gt;0, "| Laat geen witruimte tussen ingevulde rijen.", ""), "")</f>
        <v/>
      </c>
      <c r="AZ40" s="75" t="str">
        <f t="shared" ca="1" si="37"/>
        <v/>
      </c>
    </row>
    <row r="41" spans="1:52" s="166" customFormat="1" ht="14.45" customHeight="1" x14ac:dyDescent="0.25">
      <c r="A41" s="172" t="str">
        <f t="shared" ca="1" si="11"/>
        <v/>
      </c>
      <c r="B41" s="164" t="str">
        <f t="shared" si="6"/>
        <v/>
      </c>
      <c r="C41" s="176" t="str">
        <f t="shared" si="7"/>
        <v/>
      </c>
      <c r="D41" s="177"/>
      <c r="E41" s="178"/>
      <c r="F41" s="178"/>
      <c r="G41" s="179"/>
      <c r="H41" s="180"/>
      <c r="I41" s="179"/>
      <c r="J41" s="181"/>
      <c r="K41" s="182"/>
      <c r="L41" s="183"/>
      <c r="M41" s="165" t="s">
        <v>85</v>
      </c>
      <c r="N41" s="166">
        <f t="shared" si="12"/>
        <v>0</v>
      </c>
      <c r="O41" s="167" t="s">
        <v>387</v>
      </c>
      <c r="P41" s="166" t="str">
        <f t="shared" si="13"/>
        <v/>
      </c>
      <c r="Q41" s="166" t="str">
        <f t="shared" si="14"/>
        <v/>
      </c>
      <c r="R41" s="166" t="str">
        <f t="shared" si="15"/>
        <v/>
      </c>
      <c r="S41" s="167">
        <f t="shared" si="16"/>
        <v>0</v>
      </c>
      <c r="T41" s="166">
        <f t="shared" si="17"/>
        <v>0</v>
      </c>
      <c r="U41" s="166">
        <f t="shared" si="18"/>
        <v>0</v>
      </c>
      <c r="V41" s="166">
        <f t="shared" si="19"/>
        <v>0</v>
      </c>
      <c r="W41" s="166">
        <f t="shared" si="20"/>
        <v>0</v>
      </c>
      <c r="X41" s="166">
        <f t="shared" si="21"/>
        <v>0</v>
      </c>
      <c r="Y41" s="166">
        <f t="shared" si="22"/>
        <v>0</v>
      </c>
      <c r="Z41" s="166">
        <f t="shared" si="23"/>
        <v>0</v>
      </c>
      <c r="AA41" s="166">
        <f t="shared" si="24"/>
        <v>0</v>
      </c>
      <c r="AB41" s="166">
        <f t="shared" si="25"/>
        <v>0</v>
      </c>
      <c r="AC41" s="167"/>
      <c r="AE41" s="166" t="str" cm="1">
        <f t="array" ref="AE41">IF($E41&lt;&gt;"", IF(ISTEXT(E41), "| Veld '"&amp;AE$4&amp;ROW()&amp;"': "&amp;Fout_datum, IF(F41&lt;&gt;"", IF(E41&gt;F41, "| Velden '"&amp;$AE$4&amp;ROW()&amp;"' en '"&amp;$AF$4&amp;ROW()&amp;"': De datum uit dienst mag niet voor de datum in dienst vallen.", ""), IF(E41&gt;Datum_werkingsjaar_einde, "| Veld '"&amp;$AE$4&amp;ROW()&amp;"': De datum in dienst mag niet na 31/12/"&amp;Datum_werkingsjaar&amp;" vallen.  ", ""))), "")</f>
        <v/>
      </c>
      <c r="AF41" s="166" t="str" cm="1">
        <f t="array" ref="AF41">IF($F41&lt;&gt;"", IF(ISTEXT(F41), "| Veld '"&amp;AF$4&amp;ROW()&amp;"': "&amp;Fout_datum, IF(E41&gt;F41, IF(F41&lt;&gt;"", "  ", ""), IF(F41&lt;&gt;"", IF(F41&lt;Datum_werkingsjaar_begin, "| Veld '"&amp;$AF$4&amp;ROW()&amp;"': De datum uit dienst mag niet vóór 1/01/"&amp;Datum_werkingsjaar&amp;" vallen.  ", ""), ""))), "")</f>
        <v/>
      </c>
      <c r="AG41" s="166" t="str">
        <f ca="1">IF(W41&lt;0, "", IF(G41&lt;&gt;"", _xlfn.IFNA(IF(MATCH(G41, OFFSET(Keuzelijsten!$A$1, 0, MATCH(O41, Keuzelijsten!$A$1:$AA$1, 0)-1, 50, 1), 0)&lt;&gt;"", ""), "| Veld '"&amp;AG$4&amp;ROW()&amp;"': de selectie komt niet overeen met een keuze in een afhankelijk veld.  "), ""))</f>
        <v/>
      </c>
      <c r="AH41" s="166" t="str">
        <f ca="1">IF(X41&lt;0, "", IF(H41&lt;&gt;"", _xlfn.IFNA(IF(MATCH(H41, OFFSET(Keuzelijsten!$A$1, 0, MATCH(P41, Keuzelijsten!$A$1:$AA$1, 0)-1, 50, 1), 0)&lt;&gt;"", ""), "| Veld '"&amp;AH$4&amp;ROW()&amp;"': de selectie komt niet overeen met een keuze in een afhankelijk veld.  "), ""))</f>
        <v/>
      </c>
      <c r="AI41" s="166" t="str">
        <f ca="1">IF(Y41&lt;0, "", IF(I41&lt;&gt;"", _xlfn.IFNA(IF(MATCH(I41, OFFSET(Keuzelijsten!$A$1, 0, MATCH(Q41, Keuzelijsten!$A$1:$AA$1, 0)-1, 50, 1), 0)&lt;&gt;"", ""), "| Veld '"&amp;AI$4&amp;ROW()&amp;"': de selectie komt niet overeen met een keuze in een afhankelijk veld.  "), ""))</f>
        <v/>
      </c>
      <c r="AJ41" s="166" t="str">
        <f ca="1">IF(Z41&lt;0, "", IF(J41&lt;&gt;"", _xlfn.IFNA(IF(MATCH(J41, OFFSET(Keuzelijsten!$A$1, 0, MATCH(R41, Keuzelijsten!$A$1:$AA$1, 0)-1, 50, 1), 0)&lt;&gt;"", ""), "| Veld '"&amp;AJ$4&amp;ROW()&amp;"': de selectie komt niet overeen met een keuze in een afhankelijk veld.  "), ""))</f>
        <v/>
      </c>
      <c r="AK41" s="166" t="str">
        <f t="shared" si="8"/>
        <v/>
      </c>
      <c r="AL41" s="166" t="str">
        <f t="shared" si="9"/>
        <v/>
      </c>
      <c r="AM41" s="167" t="str">
        <f t="shared" si="26"/>
        <v/>
      </c>
      <c r="AN41" s="166" t="str">
        <f t="shared" si="27"/>
        <v/>
      </c>
      <c r="AO41" s="166" t="str">
        <f t="shared" si="28"/>
        <v/>
      </c>
      <c r="AP41" s="166" t="str">
        <f t="shared" si="29"/>
        <v/>
      </c>
      <c r="AQ41" s="166" t="str">
        <f t="shared" si="30"/>
        <v/>
      </c>
      <c r="AR41" s="166" t="str">
        <f t="shared" si="31"/>
        <v/>
      </c>
      <c r="AS41" s="166" t="str">
        <f t="shared" si="32"/>
        <v/>
      </c>
      <c r="AT41" s="166" t="str">
        <f t="shared" si="33"/>
        <v/>
      </c>
      <c r="AU41" s="166" t="str">
        <f t="shared" si="34"/>
        <v/>
      </c>
      <c r="AV41" s="166" t="str">
        <f t="shared" si="35"/>
        <v/>
      </c>
      <c r="AW41" s="167" t="str">
        <f t="shared" si="36"/>
        <v/>
      </c>
      <c r="AX41" s="166" t="str">
        <f>IF(N41&lt;&gt;1, IF(SUM(N41:$N$504)&lt;&gt;0, "| Laat geen witruimte tussen ingevulde rijen.", ""), "")</f>
        <v/>
      </c>
      <c r="AZ41" s="75" t="str">
        <f t="shared" ca="1" si="37"/>
        <v/>
      </c>
    </row>
    <row r="42" spans="1:52" s="166" customFormat="1" ht="14.45" customHeight="1" x14ac:dyDescent="0.25">
      <c r="A42" s="172" t="str">
        <f t="shared" ca="1" si="11"/>
        <v/>
      </c>
      <c r="B42" s="164" t="str">
        <f t="shared" si="6"/>
        <v/>
      </c>
      <c r="C42" s="176" t="str">
        <f t="shared" si="7"/>
        <v/>
      </c>
      <c r="D42" s="177"/>
      <c r="E42" s="178"/>
      <c r="F42" s="178"/>
      <c r="G42" s="179"/>
      <c r="H42" s="180"/>
      <c r="I42" s="179"/>
      <c r="J42" s="181"/>
      <c r="K42" s="182"/>
      <c r="L42" s="183"/>
      <c r="M42" s="165" t="s">
        <v>85</v>
      </c>
      <c r="N42" s="166">
        <f t="shared" si="12"/>
        <v>0</v>
      </c>
      <c r="O42" s="167" t="s">
        <v>387</v>
      </c>
      <c r="P42" s="166" t="str">
        <f t="shared" si="13"/>
        <v/>
      </c>
      <c r="Q42" s="166" t="str">
        <f t="shared" si="14"/>
        <v/>
      </c>
      <c r="R42" s="166" t="str">
        <f t="shared" si="15"/>
        <v/>
      </c>
      <c r="S42" s="167">
        <f t="shared" si="16"/>
        <v>0</v>
      </c>
      <c r="T42" s="166">
        <f t="shared" si="17"/>
        <v>0</v>
      </c>
      <c r="U42" s="166">
        <f t="shared" si="18"/>
        <v>0</v>
      </c>
      <c r="V42" s="166">
        <f t="shared" si="19"/>
        <v>0</v>
      </c>
      <c r="W42" s="166">
        <f t="shared" si="20"/>
        <v>0</v>
      </c>
      <c r="X42" s="166">
        <f t="shared" si="21"/>
        <v>0</v>
      </c>
      <c r="Y42" s="166">
        <f t="shared" si="22"/>
        <v>0</v>
      </c>
      <c r="Z42" s="166">
        <f t="shared" si="23"/>
        <v>0</v>
      </c>
      <c r="AA42" s="166">
        <f t="shared" si="24"/>
        <v>0</v>
      </c>
      <c r="AB42" s="166">
        <f t="shared" si="25"/>
        <v>0</v>
      </c>
      <c r="AC42" s="167"/>
      <c r="AE42" s="166" t="str" cm="1">
        <f t="array" ref="AE42">IF($E42&lt;&gt;"", IF(ISTEXT(E42), "| Veld '"&amp;AE$4&amp;ROW()&amp;"': "&amp;Fout_datum, IF(F42&lt;&gt;"", IF(E42&gt;F42, "| Velden '"&amp;$AE$4&amp;ROW()&amp;"' en '"&amp;$AF$4&amp;ROW()&amp;"': De datum uit dienst mag niet voor de datum in dienst vallen.", ""), IF(E42&gt;Datum_werkingsjaar_einde, "| Veld '"&amp;$AE$4&amp;ROW()&amp;"': De datum in dienst mag niet na 31/12/"&amp;Datum_werkingsjaar&amp;" vallen.  ", ""))), "")</f>
        <v/>
      </c>
      <c r="AF42" s="166" t="str" cm="1">
        <f t="array" ref="AF42">IF($F42&lt;&gt;"", IF(ISTEXT(F42), "| Veld '"&amp;AF$4&amp;ROW()&amp;"': "&amp;Fout_datum, IF(E42&gt;F42, IF(F42&lt;&gt;"", "  ", ""), IF(F42&lt;&gt;"", IF(F42&lt;Datum_werkingsjaar_begin, "| Veld '"&amp;$AF$4&amp;ROW()&amp;"': De datum uit dienst mag niet vóór 1/01/"&amp;Datum_werkingsjaar&amp;" vallen.  ", ""), ""))), "")</f>
        <v/>
      </c>
      <c r="AG42" s="166" t="str">
        <f ca="1">IF(W42&lt;0, "", IF(G42&lt;&gt;"", _xlfn.IFNA(IF(MATCH(G42, OFFSET(Keuzelijsten!$A$1, 0, MATCH(O42, Keuzelijsten!$A$1:$AA$1, 0)-1, 50, 1), 0)&lt;&gt;"", ""), "| Veld '"&amp;AG$4&amp;ROW()&amp;"': de selectie komt niet overeen met een keuze in een afhankelijk veld.  "), ""))</f>
        <v/>
      </c>
      <c r="AH42" s="166" t="str">
        <f ca="1">IF(X42&lt;0, "", IF(H42&lt;&gt;"", _xlfn.IFNA(IF(MATCH(H42, OFFSET(Keuzelijsten!$A$1, 0, MATCH(P42, Keuzelijsten!$A$1:$AA$1, 0)-1, 50, 1), 0)&lt;&gt;"", ""), "| Veld '"&amp;AH$4&amp;ROW()&amp;"': de selectie komt niet overeen met een keuze in een afhankelijk veld.  "), ""))</f>
        <v/>
      </c>
      <c r="AI42" s="166" t="str">
        <f ca="1">IF(Y42&lt;0, "", IF(I42&lt;&gt;"", _xlfn.IFNA(IF(MATCH(I42, OFFSET(Keuzelijsten!$A$1, 0, MATCH(Q42, Keuzelijsten!$A$1:$AA$1, 0)-1, 50, 1), 0)&lt;&gt;"", ""), "| Veld '"&amp;AI$4&amp;ROW()&amp;"': de selectie komt niet overeen met een keuze in een afhankelijk veld.  "), ""))</f>
        <v/>
      </c>
      <c r="AJ42" s="166" t="str">
        <f ca="1">IF(Z42&lt;0, "", IF(J42&lt;&gt;"", _xlfn.IFNA(IF(MATCH(J42, OFFSET(Keuzelijsten!$A$1, 0, MATCH(R42, Keuzelijsten!$A$1:$AA$1, 0)-1, 50, 1), 0)&lt;&gt;"", ""), "| Veld '"&amp;AJ$4&amp;ROW()&amp;"': de selectie komt niet overeen met een keuze in een afhankelijk veld.  "), ""))</f>
        <v/>
      </c>
      <c r="AK42" s="166" t="str">
        <f t="shared" si="8"/>
        <v/>
      </c>
      <c r="AL42" s="166" t="str">
        <f t="shared" si="9"/>
        <v/>
      </c>
      <c r="AM42" s="167" t="str">
        <f t="shared" si="26"/>
        <v/>
      </c>
      <c r="AN42" s="166" t="str">
        <f t="shared" si="27"/>
        <v/>
      </c>
      <c r="AO42" s="166" t="str">
        <f t="shared" si="28"/>
        <v/>
      </c>
      <c r="AP42" s="166" t="str">
        <f t="shared" si="29"/>
        <v/>
      </c>
      <c r="AQ42" s="166" t="str">
        <f t="shared" si="30"/>
        <v/>
      </c>
      <c r="AR42" s="166" t="str">
        <f t="shared" si="31"/>
        <v/>
      </c>
      <c r="AS42" s="166" t="str">
        <f t="shared" si="32"/>
        <v/>
      </c>
      <c r="AT42" s="166" t="str">
        <f t="shared" si="33"/>
        <v/>
      </c>
      <c r="AU42" s="166" t="str">
        <f t="shared" si="34"/>
        <v/>
      </c>
      <c r="AV42" s="166" t="str">
        <f t="shared" si="35"/>
        <v/>
      </c>
      <c r="AW42" s="167" t="str">
        <f t="shared" si="36"/>
        <v/>
      </c>
      <c r="AX42" s="166" t="str">
        <f>IF(N42&lt;&gt;1, IF(SUM(N42:$N$504)&lt;&gt;0, "| Laat geen witruimte tussen ingevulde rijen.", ""), "")</f>
        <v/>
      </c>
      <c r="AZ42" s="75" t="str">
        <f t="shared" ca="1" si="37"/>
        <v/>
      </c>
    </row>
    <row r="43" spans="1:52" s="166" customFormat="1" ht="14.45" customHeight="1" x14ac:dyDescent="0.25">
      <c r="A43" s="172" t="str">
        <f t="shared" ca="1" si="11"/>
        <v/>
      </c>
      <c r="B43" s="164" t="str">
        <f t="shared" si="6"/>
        <v/>
      </c>
      <c r="C43" s="176" t="str">
        <f t="shared" si="7"/>
        <v/>
      </c>
      <c r="D43" s="177"/>
      <c r="E43" s="178"/>
      <c r="F43" s="178"/>
      <c r="G43" s="179"/>
      <c r="H43" s="180"/>
      <c r="I43" s="179"/>
      <c r="J43" s="181"/>
      <c r="K43" s="182"/>
      <c r="L43" s="183"/>
      <c r="M43" s="165" t="s">
        <v>85</v>
      </c>
      <c r="N43" s="166">
        <f t="shared" si="12"/>
        <v>0</v>
      </c>
      <c r="O43" s="167" t="s">
        <v>387</v>
      </c>
      <c r="P43" s="166" t="str">
        <f t="shared" si="13"/>
        <v/>
      </c>
      <c r="Q43" s="166" t="str">
        <f t="shared" si="14"/>
        <v/>
      </c>
      <c r="R43" s="166" t="str">
        <f t="shared" si="15"/>
        <v/>
      </c>
      <c r="S43" s="167">
        <f t="shared" si="16"/>
        <v>0</v>
      </c>
      <c r="T43" s="166">
        <f t="shared" si="17"/>
        <v>0</v>
      </c>
      <c r="U43" s="166">
        <f t="shared" si="18"/>
        <v>0</v>
      </c>
      <c r="V43" s="166">
        <f t="shared" si="19"/>
        <v>0</v>
      </c>
      <c r="W43" s="166">
        <f t="shared" si="20"/>
        <v>0</v>
      </c>
      <c r="X43" s="166">
        <f t="shared" si="21"/>
        <v>0</v>
      </c>
      <c r="Y43" s="166">
        <f t="shared" si="22"/>
        <v>0</v>
      </c>
      <c r="Z43" s="166">
        <f t="shared" si="23"/>
        <v>0</v>
      </c>
      <c r="AA43" s="166">
        <f t="shared" si="24"/>
        <v>0</v>
      </c>
      <c r="AB43" s="166">
        <f t="shared" si="25"/>
        <v>0</v>
      </c>
      <c r="AC43" s="167"/>
      <c r="AE43" s="166" t="str" cm="1">
        <f t="array" ref="AE43">IF($E43&lt;&gt;"", IF(ISTEXT(E43), "| Veld '"&amp;AE$4&amp;ROW()&amp;"': "&amp;Fout_datum, IF(F43&lt;&gt;"", IF(E43&gt;F43, "| Velden '"&amp;$AE$4&amp;ROW()&amp;"' en '"&amp;$AF$4&amp;ROW()&amp;"': De datum uit dienst mag niet voor de datum in dienst vallen.", ""), IF(E43&gt;Datum_werkingsjaar_einde, "| Veld '"&amp;$AE$4&amp;ROW()&amp;"': De datum in dienst mag niet na 31/12/"&amp;Datum_werkingsjaar&amp;" vallen.  ", ""))), "")</f>
        <v/>
      </c>
      <c r="AF43" s="166" t="str" cm="1">
        <f t="array" ref="AF43">IF($F43&lt;&gt;"", IF(ISTEXT(F43), "| Veld '"&amp;AF$4&amp;ROW()&amp;"': "&amp;Fout_datum, IF(E43&gt;F43, IF(F43&lt;&gt;"", "  ", ""), IF(F43&lt;&gt;"", IF(F43&lt;Datum_werkingsjaar_begin, "| Veld '"&amp;$AF$4&amp;ROW()&amp;"': De datum uit dienst mag niet vóór 1/01/"&amp;Datum_werkingsjaar&amp;" vallen.  ", ""), ""))), "")</f>
        <v/>
      </c>
      <c r="AG43" s="166" t="str">
        <f ca="1">IF(W43&lt;0, "", IF(G43&lt;&gt;"", _xlfn.IFNA(IF(MATCH(G43, OFFSET(Keuzelijsten!$A$1, 0, MATCH(O43, Keuzelijsten!$A$1:$AA$1, 0)-1, 50, 1), 0)&lt;&gt;"", ""), "| Veld '"&amp;AG$4&amp;ROW()&amp;"': de selectie komt niet overeen met een keuze in een afhankelijk veld.  "), ""))</f>
        <v/>
      </c>
      <c r="AH43" s="166" t="str">
        <f ca="1">IF(X43&lt;0, "", IF(H43&lt;&gt;"", _xlfn.IFNA(IF(MATCH(H43, OFFSET(Keuzelijsten!$A$1, 0, MATCH(P43, Keuzelijsten!$A$1:$AA$1, 0)-1, 50, 1), 0)&lt;&gt;"", ""), "| Veld '"&amp;AH$4&amp;ROW()&amp;"': de selectie komt niet overeen met een keuze in een afhankelijk veld.  "), ""))</f>
        <v/>
      </c>
      <c r="AI43" s="166" t="str">
        <f ca="1">IF(Y43&lt;0, "", IF(I43&lt;&gt;"", _xlfn.IFNA(IF(MATCH(I43, OFFSET(Keuzelijsten!$A$1, 0, MATCH(Q43, Keuzelijsten!$A$1:$AA$1, 0)-1, 50, 1), 0)&lt;&gt;"", ""), "| Veld '"&amp;AI$4&amp;ROW()&amp;"': de selectie komt niet overeen met een keuze in een afhankelijk veld.  "), ""))</f>
        <v/>
      </c>
      <c r="AJ43" s="166" t="str">
        <f ca="1">IF(Z43&lt;0, "", IF(J43&lt;&gt;"", _xlfn.IFNA(IF(MATCH(J43, OFFSET(Keuzelijsten!$A$1, 0, MATCH(R43, Keuzelijsten!$A$1:$AA$1, 0)-1, 50, 1), 0)&lt;&gt;"", ""), "| Veld '"&amp;AJ$4&amp;ROW()&amp;"': de selectie komt niet overeen met een keuze in een afhankelijk veld.  "), ""))</f>
        <v/>
      </c>
      <c r="AK43" s="166" t="str">
        <f t="shared" si="8"/>
        <v/>
      </c>
      <c r="AL43" s="166" t="str">
        <f t="shared" si="9"/>
        <v/>
      </c>
      <c r="AM43" s="167" t="str">
        <f t="shared" si="26"/>
        <v/>
      </c>
      <c r="AN43" s="166" t="str">
        <f t="shared" si="27"/>
        <v/>
      </c>
      <c r="AO43" s="166" t="str">
        <f t="shared" si="28"/>
        <v/>
      </c>
      <c r="AP43" s="166" t="str">
        <f t="shared" si="29"/>
        <v/>
      </c>
      <c r="AQ43" s="166" t="str">
        <f t="shared" si="30"/>
        <v/>
      </c>
      <c r="AR43" s="166" t="str">
        <f t="shared" si="31"/>
        <v/>
      </c>
      <c r="AS43" s="166" t="str">
        <f t="shared" si="32"/>
        <v/>
      </c>
      <c r="AT43" s="166" t="str">
        <f t="shared" si="33"/>
        <v/>
      </c>
      <c r="AU43" s="166" t="str">
        <f t="shared" si="34"/>
        <v/>
      </c>
      <c r="AV43" s="166" t="str">
        <f t="shared" si="35"/>
        <v/>
      </c>
      <c r="AW43" s="167" t="str">
        <f t="shared" si="36"/>
        <v/>
      </c>
      <c r="AX43" s="166" t="str">
        <f>IF(N43&lt;&gt;1, IF(SUM(N43:$N$504)&lt;&gt;0, "| Laat geen witruimte tussen ingevulde rijen.", ""), "")</f>
        <v/>
      </c>
      <c r="AZ43" s="75" t="str">
        <f t="shared" ca="1" si="37"/>
        <v/>
      </c>
    </row>
    <row r="44" spans="1:52" s="166" customFormat="1" ht="14.45" customHeight="1" x14ac:dyDescent="0.25">
      <c r="A44" s="172" t="str">
        <f t="shared" ca="1" si="11"/>
        <v/>
      </c>
      <c r="B44" s="164" t="str">
        <f t="shared" si="6"/>
        <v/>
      </c>
      <c r="C44" s="176" t="str">
        <f t="shared" si="7"/>
        <v/>
      </c>
      <c r="D44" s="177"/>
      <c r="E44" s="178"/>
      <c r="F44" s="178"/>
      <c r="G44" s="179"/>
      <c r="H44" s="180"/>
      <c r="I44" s="179"/>
      <c r="J44" s="181"/>
      <c r="K44" s="182"/>
      <c r="L44" s="183"/>
      <c r="M44" s="165" t="s">
        <v>85</v>
      </c>
      <c r="N44" s="166">
        <f t="shared" si="12"/>
        <v>0</v>
      </c>
      <c r="O44" s="167" t="s">
        <v>387</v>
      </c>
      <c r="P44" s="166" t="str">
        <f t="shared" si="13"/>
        <v/>
      </c>
      <c r="Q44" s="166" t="str">
        <f t="shared" si="14"/>
        <v/>
      </c>
      <c r="R44" s="166" t="str">
        <f t="shared" si="15"/>
        <v/>
      </c>
      <c r="S44" s="167">
        <f t="shared" si="16"/>
        <v>0</v>
      </c>
      <c r="T44" s="166">
        <f t="shared" si="17"/>
        <v>0</v>
      </c>
      <c r="U44" s="166">
        <f t="shared" si="18"/>
        <v>0</v>
      </c>
      <c r="V44" s="166">
        <f t="shared" si="19"/>
        <v>0</v>
      </c>
      <c r="W44" s="166">
        <f t="shared" si="20"/>
        <v>0</v>
      </c>
      <c r="X44" s="166">
        <f t="shared" si="21"/>
        <v>0</v>
      </c>
      <c r="Y44" s="166">
        <f t="shared" si="22"/>
        <v>0</v>
      </c>
      <c r="Z44" s="166">
        <f t="shared" si="23"/>
        <v>0</v>
      </c>
      <c r="AA44" s="166">
        <f t="shared" si="24"/>
        <v>0</v>
      </c>
      <c r="AB44" s="166">
        <f t="shared" si="25"/>
        <v>0</v>
      </c>
      <c r="AC44" s="167"/>
      <c r="AE44" s="166" t="str" cm="1">
        <f t="array" ref="AE44">IF($E44&lt;&gt;"", IF(ISTEXT(E44), "| Veld '"&amp;AE$4&amp;ROW()&amp;"': "&amp;Fout_datum, IF(F44&lt;&gt;"", IF(E44&gt;F44, "| Velden '"&amp;$AE$4&amp;ROW()&amp;"' en '"&amp;$AF$4&amp;ROW()&amp;"': De datum uit dienst mag niet voor de datum in dienst vallen.", ""), IF(E44&gt;Datum_werkingsjaar_einde, "| Veld '"&amp;$AE$4&amp;ROW()&amp;"': De datum in dienst mag niet na 31/12/"&amp;Datum_werkingsjaar&amp;" vallen.  ", ""))), "")</f>
        <v/>
      </c>
      <c r="AF44" s="166" t="str" cm="1">
        <f t="array" ref="AF44">IF($F44&lt;&gt;"", IF(ISTEXT(F44), "| Veld '"&amp;AF$4&amp;ROW()&amp;"': "&amp;Fout_datum, IF(E44&gt;F44, IF(F44&lt;&gt;"", "  ", ""), IF(F44&lt;&gt;"", IF(F44&lt;Datum_werkingsjaar_begin, "| Veld '"&amp;$AF$4&amp;ROW()&amp;"': De datum uit dienst mag niet vóór 1/01/"&amp;Datum_werkingsjaar&amp;" vallen.  ", ""), ""))), "")</f>
        <v/>
      </c>
      <c r="AG44" s="166" t="str">
        <f ca="1">IF(W44&lt;0, "", IF(G44&lt;&gt;"", _xlfn.IFNA(IF(MATCH(G44, OFFSET(Keuzelijsten!$A$1, 0, MATCH(O44, Keuzelijsten!$A$1:$AA$1, 0)-1, 50, 1), 0)&lt;&gt;"", ""), "| Veld '"&amp;AG$4&amp;ROW()&amp;"': de selectie komt niet overeen met een keuze in een afhankelijk veld.  "), ""))</f>
        <v/>
      </c>
      <c r="AH44" s="166" t="str">
        <f ca="1">IF(X44&lt;0, "", IF(H44&lt;&gt;"", _xlfn.IFNA(IF(MATCH(H44, OFFSET(Keuzelijsten!$A$1, 0, MATCH(P44, Keuzelijsten!$A$1:$AA$1, 0)-1, 50, 1), 0)&lt;&gt;"", ""), "| Veld '"&amp;AH$4&amp;ROW()&amp;"': de selectie komt niet overeen met een keuze in een afhankelijk veld.  "), ""))</f>
        <v/>
      </c>
      <c r="AI44" s="166" t="str">
        <f ca="1">IF(Y44&lt;0, "", IF(I44&lt;&gt;"", _xlfn.IFNA(IF(MATCH(I44, OFFSET(Keuzelijsten!$A$1, 0, MATCH(Q44, Keuzelijsten!$A$1:$AA$1, 0)-1, 50, 1), 0)&lt;&gt;"", ""), "| Veld '"&amp;AI$4&amp;ROW()&amp;"': de selectie komt niet overeen met een keuze in een afhankelijk veld.  "), ""))</f>
        <v/>
      </c>
      <c r="AJ44" s="166" t="str">
        <f ca="1">IF(Z44&lt;0, "", IF(J44&lt;&gt;"", _xlfn.IFNA(IF(MATCH(J44, OFFSET(Keuzelijsten!$A$1, 0, MATCH(R44, Keuzelijsten!$A$1:$AA$1, 0)-1, 50, 1), 0)&lt;&gt;"", ""), "| Veld '"&amp;AJ$4&amp;ROW()&amp;"': de selectie komt niet overeen met een keuze in een afhankelijk veld.  "), ""))</f>
        <v/>
      </c>
      <c r="AK44" s="166" t="str">
        <f t="shared" si="8"/>
        <v/>
      </c>
      <c r="AL44" s="166" t="str">
        <f t="shared" si="9"/>
        <v/>
      </c>
      <c r="AM44" s="167" t="str">
        <f t="shared" si="26"/>
        <v/>
      </c>
      <c r="AN44" s="166" t="str">
        <f t="shared" si="27"/>
        <v/>
      </c>
      <c r="AO44" s="166" t="str">
        <f t="shared" si="28"/>
        <v/>
      </c>
      <c r="AP44" s="166" t="str">
        <f t="shared" si="29"/>
        <v/>
      </c>
      <c r="AQ44" s="166" t="str">
        <f t="shared" si="30"/>
        <v/>
      </c>
      <c r="AR44" s="166" t="str">
        <f t="shared" si="31"/>
        <v/>
      </c>
      <c r="AS44" s="166" t="str">
        <f t="shared" si="32"/>
        <v/>
      </c>
      <c r="AT44" s="166" t="str">
        <f t="shared" si="33"/>
        <v/>
      </c>
      <c r="AU44" s="166" t="str">
        <f t="shared" si="34"/>
        <v/>
      </c>
      <c r="AV44" s="166" t="str">
        <f t="shared" si="35"/>
        <v/>
      </c>
      <c r="AW44" s="167" t="str">
        <f t="shared" si="36"/>
        <v/>
      </c>
      <c r="AX44" s="166" t="str">
        <f>IF(N44&lt;&gt;1, IF(SUM(N44:$N$504)&lt;&gt;0, "| Laat geen witruimte tussen ingevulde rijen.", ""), "")</f>
        <v/>
      </c>
      <c r="AZ44" s="75" t="str">
        <f t="shared" ca="1" si="37"/>
        <v/>
      </c>
    </row>
    <row r="45" spans="1:52" s="166" customFormat="1" ht="14.45" customHeight="1" x14ac:dyDescent="0.25">
      <c r="A45" s="172" t="str">
        <f t="shared" ca="1" si="11"/>
        <v/>
      </c>
      <c r="B45" s="164" t="str">
        <f t="shared" si="6"/>
        <v/>
      </c>
      <c r="C45" s="176" t="str">
        <f t="shared" si="7"/>
        <v/>
      </c>
      <c r="D45" s="177"/>
      <c r="E45" s="178"/>
      <c r="F45" s="178"/>
      <c r="G45" s="179"/>
      <c r="H45" s="180"/>
      <c r="I45" s="179"/>
      <c r="J45" s="181"/>
      <c r="K45" s="182"/>
      <c r="L45" s="183"/>
      <c r="M45" s="165" t="s">
        <v>85</v>
      </c>
      <c r="N45" s="166">
        <f t="shared" si="12"/>
        <v>0</v>
      </c>
      <c r="O45" s="167" t="s">
        <v>387</v>
      </c>
      <c r="P45" s="166" t="str">
        <f t="shared" si="13"/>
        <v/>
      </c>
      <c r="Q45" s="166" t="str">
        <f t="shared" si="14"/>
        <v/>
      </c>
      <c r="R45" s="166" t="str">
        <f t="shared" si="15"/>
        <v/>
      </c>
      <c r="S45" s="167">
        <f t="shared" si="16"/>
        <v>0</v>
      </c>
      <c r="T45" s="166">
        <f t="shared" si="17"/>
        <v>0</v>
      </c>
      <c r="U45" s="166">
        <f t="shared" si="18"/>
        <v>0</v>
      </c>
      <c r="V45" s="166">
        <f t="shared" si="19"/>
        <v>0</v>
      </c>
      <c r="W45" s="166">
        <f t="shared" si="20"/>
        <v>0</v>
      </c>
      <c r="X45" s="166">
        <f t="shared" si="21"/>
        <v>0</v>
      </c>
      <c r="Y45" s="166">
        <f t="shared" si="22"/>
        <v>0</v>
      </c>
      <c r="Z45" s="166">
        <f t="shared" si="23"/>
        <v>0</v>
      </c>
      <c r="AA45" s="166">
        <f t="shared" si="24"/>
        <v>0</v>
      </c>
      <c r="AB45" s="166">
        <f t="shared" si="25"/>
        <v>0</v>
      </c>
      <c r="AC45" s="167"/>
      <c r="AE45" s="166" t="str" cm="1">
        <f t="array" ref="AE45">IF($E45&lt;&gt;"", IF(ISTEXT(E45), "| Veld '"&amp;AE$4&amp;ROW()&amp;"': "&amp;Fout_datum, IF(F45&lt;&gt;"", IF(E45&gt;F45, "| Velden '"&amp;$AE$4&amp;ROW()&amp;"' en '"&amp;$AF$4&amp;ROW()&amp;"': De datum uit dienst mag niet voor de datum in dienst vallen.", ""), IF(E45&gt;Datum_werkingsjaar_einde, "| Veld '"&amp;$AE$4&amp;ROW()&amp;"': De datum in dienst mag niet na 31/12/"&amp;Datum_werkingsjaar&amp;" vallen.  ", ""))), "")</f>
        <v/>
      </c>
      <c r="AF45" s="166" t="str" cm="1">
        <f t="array" ref="AF45">IF($F45&lt;&gt;"", IF(ISTEXT(F45), "| Veld '"&amp;AF$4&amp;ROW()&amp;"': "&amp;Fout_datum, IF(E45&gt;F45, IF(F45&lt;&gt;"", "  ", ""), IF(F45&lt;&gt;"", IF(F45&lt;Datum_werkingsjaar_begin, "| Veld '"&amp;$AF$4&amp;ROW()&amp;"': De datum uit dienst mag niet vóór 1/01/"&amp;Datum_werkingsjaar&amp;" vallen.  ", ""), ""))), "")</f>
        <v/>
      </c>
      <c r="AG45" s="166" t="str">
        <f ca="1">IF(W45&lt;0, "", IF(G45&lt;&gt;"", _xlfn.IFNA(IF(MATCH(G45, OFFSET(Keuzelijsten!$A$1, 0, MATCH(O45, Keuzelijsten!$A$1:$AA$1, 0)-1, 50, 1), 0)&lt;&gt;"", ""), "| Veld '"&amp;AG$4&amp;ROW()&amp;"': de selectie komt niet overeen met een keuze in een afhankelijk veld.  "), ""))</f>
        <v/>
      </c>
      <c r="AH45" s="166" t="str">
        <f ca="1">IF(X45&lt;0, "", IF(H45&lt;&gt;"", _xlfn.IFNA(IF(MATCH(H45, OFFSET(Keuzelijsten!$A$1, 0, MATCH(P45, Keuzelijsten!$A$1:$AA$1, 0)-1, 50, 1), 0)&lt;&gt;"", ""), "| Veld '"&amp;AH$4&amp;ROW()&amp;"': de selectie komt niet overeen met een keuze in een afhankelijk veld.  "), ""))</f>
        <v/>
      </c>
      <c r="AI45" s="166" t="str">
        <f ca="1">IF(Y45&lt;0, "", IF(I45&lt;&gt;"", _xlfn.IFNA(IF(MATCH(I45, OFFSET(Keuzelijsten!$A$1, 0, MATCH(Q45, Keuzelijsten!$A$1:$AA$1, 0)-1, 50, 1), 0)&lt;&gt;"", ""), "| Veld '"&amp;AI$4&amp;ROW()&amp;"': de selectie komt niet overeen met een keuze in een afhankelijk veld.  "), ""))</f>
        <v/>
      </c>
      <c r="AJ45" s="166" t="str">
        <f ca="1">IF(Z45&lt;0, "", IF(J45&lt;&gt;"", _xlfn.IFNA(IF(MATCH(J45, OFFSET(Keuzelijsten!$A$1, 0, MATCH(R45, Keuzelijsten!$A$1:$AA$1, 0)-1, 50, 1), 0)&lt;&gt;"", ""), "| Veld '"&amp;AJ$4&amp;ROW()&amp;"': de selectie komt niet overeen met een keuze in een afhankelijk veld.  "), ""))</f>
        <v/>
      </c>
      <c r="AK45" s="166" t="str">
        <f t="shared" si="8"/>
        <v/>
      </c>
      <c r="AL45" s="166" t="str">
        <f t="shared" si="9"/>
        <v/>
      </c>
      <c r="AM45" s="167" t="str">
        <f t="shared" si="26"/>
        <v/>
      </c>
      <c r="AN45" s="166" t="str">
        <f t="shared" si="27"/>
        <v/>
      </c>
      <c r="AO45" s="166" t="str">
        <f t="shared" si="28"/>
        <v/>
      </c>
      <c r="AP45" s="166" t="str">
        <f t="shared" si="29"/>
        <v/>
      </c>
      <c r="AQ45" s="166" t="str">
        <f t="shared" si="30"/>
        <v/>
      </c>
      <c r="AR45" s="166" t="str">
        <f t="shared" si="31"/>
        <v/>
      </c>
      <c r="AS45" s="166" t="str">
        <f t="shared" si="32"/>
        <v/>
      </c>
      <c r="AT45" s="166" t="str">
        <f t="shared" si="33"/>
        <v/>
      </c>
      <c r="AU45" s="166" t="str">
        <f t="shared" si="34"/>
        <v/>
      </c>
      <c r="AV45" s="166" t="str">
        <f t="shared" si="35"/>
        <v/>
      </c>
      <c r="AW45" s="167" t="str">
        <f t="shared" si="36"/>
        <v/>
      </c>
      <c r="AX45" s="166" t="str">
        <f>IF(N45&lt;&gt;1, IF(SUM(N45:$N$504)&lt;&gt;0, "| Laat geen witruimte tussen ingevulde rijen.", ""), "")</f>
        <v/>
      </c>
      <c r="AZ45" s="75" t="str">
        <f t="shared" ca="1" si="37"/>
        <v/>
      </c>
    </row>
    <row r="46" spans="1:52" s="166" customFormat="1" ht="14.45" customHeight="1" x14ac:dyDescent="0.25">
      <c r="A46" s="172" t="str">
        <f t="shared" ca="1" si="11"/>
        <v/>
      </c>
      <c r="B46" s="164" t="str">
        <f t="shared" si="6"/>
        <v/>
      </c>
      <c r="C46" s="176" t="str">
        <f t="shared" si="7"/>
        <v/>
      </c>
      <c r="D46" s="177"/>
      <c r="E46" s="178"/>
      <c r="F46" s="178"/>
      <c r="G46" s="179"/>
      <c r="H46" s="180"/>
      <c r="I46" s="179"/>
      <c r="J46" s="181"/>
      <c r="K46" s="182"/>
      <c r="L46" s="183"/>
      <c r="M46" s="165" t="s">
        <v>85</v>
      </c>
      <c r="N46" s="166">
        <f t="shared" si="12"/>
        <v>0</v>
      </c>
      <c r="O46" s="167" t="s">
        <v>387</v>
      </c>
      <c r="P46" s="166" t="str">
        <f t="shared" si="13"/>
        <v/>
      </c>
      <c r="Q46" s="166" t="str">
        <f t="shared" si="14"/>
        <v/>
      </c>
      <c r="R46" s="166" t="str">
        <f t="shared" si="15"/>
        <v/>
      </c>
      <c r="S46" s="167">
        <f t="shared" si="16"/>
        <v>0</v>
      </c>
      <c r="T46" s="166">
        <f t="shared" si="17"/>
        <v>0</v>
      </c>
      <c r="U46" s="166">
        <f t="shared" si="18"/>
        <v>0</v>
      </c>
      <c r="V46" s="166">
        <f t="shared" si="19"/>
        <v>0</v>
      </c>
      <c r="W46" s="166">
        <f t="shared" si="20"/>
        <v>0</v>
      </c>
      <c r="X46" s="166">
        <f t="shared" si="21"/>
        <v>0</v>
      </c>
      <c r="Y46" s="166">
        <f t="shared" si="22"/>
        <v>0</v>
      </c>
      <c r="Z46" s="166">
        <f t="shared" si="23"/>
        <v>0</v>
      </c>
      <c r="AA46" s="166">
        <f t="shared" si="24"/>
        <v>0</v>
      </c>
      <c r="AB46" s="166">
        <f t="shared" si="25"/>
        <v>0</v>
      </c>
      <c r="AC46" s="167"/>
      <c r="AE46" s="166" t="str" cm="1">
        <f t="array" ref="AE46">IF($E46&lt;&gt;"", IF(ISTEXT(E46), "| Veld '"&amp;AE$4&amp;ROW()&amp;"': "&amp;Fout_datum, IF(F46&lt;&gt;"", IF(E46&gt;F46, "| Velden '"&amp;$AE$4&amp;ROW()&amp;"' en '"&amp;$AF$4&amp;ROW()&amp;"': De datum uit dienst mag niet voor de datum in dienst vallen.", ""), IF(E46&gt;Datum_werkingsjaar_einde, "| Veld '"&amp;$AE$4&amp;ROW()&amp;"': De datum in dienst mag niet na 31/12/"&amp;Datum_werkingsjaar&amp;" vallen.  ", ""))), "")</f>
        <v/>
      </c>
      <c r="AF46" s="166" t="str" cm="1">
        <f t="array" ref="AF46">IF($F46&lt;&gt;"", IF(ISTEXT(F46), "| Veld '"&amp;AF$4&amp;ROW()&amp;"': "&amp;Fout_datum, IF(E46&gt;F46, IF(F46&lt;&gt;"", "  ", ""), IF(F46&lt;&gt;"", IF(F46&lt;Datum_werkingsjaar_begin, "| Veld '"&amp;$AF$4&amp;ROW()&amp;"': De datum uit dienst mag niet vóór 1/01/"&amp;Datum_werkingsjaar&amp;" vallen.  ", ""), ""))), "")</f>
        <v/>
      </c>
      <c r="AG46" s="166" t="str">
        <f ca="1">IF(W46&lt;0, "", IF(G46&lt;&gt;"", _xlfn.IFNA(IF(MATCH(G46, OFFSET(Keuzelijsten!$A$1, 0, MATCH(O46, Keuzelijsten!$A$1:$AA$1, 0)-1, 50, 1), 0)&lt;&gt;"", ""), "| Veld '"&amp;AG$4&amp;ROW()&amp;"': de selectie komt niet overeen met een keuze in een afhankelijk veld.  "), ""))</f>
        <v/>
      </c>
      <c r="AH46" s="166" t="str">
        <f ca="1">IF(X46&lt;0, "", IF(H46&lt;&gt;"", _xlfn.IFNA(IF(MATCH(H46, OFFSET(Keuzelijsten!$A$1, 0, MATCH(P46, Keuzelijsten!$A$1:$AA$1, 0)-1, 50, 1), 0)&lt;&gt;"", ""), "| Veld '"&amp;AH$4&amp;ROW()&amp;"': de selectie komt niet overeen met een keuze in een afhankelijk veld.  "), ""))</f>
        <v/>
      </c>
      <c r="AI46" s="166" t="str">
        <f ca="1">IF(Y46&lt;0, "", IF(I46&lt;&gt;"", _xlfn.IFNA(IF(MATCH(I46, OFFSET(Keuzelijsten!$A$1, 0, MATCH(Q46, Keuzelijsten!$A$1:$AA$1, 0)-1, 50, 1), 0)&lt;&gt;"", ""), "| Veld '"&amp;AI$4&amp;ROW()&amp;"': de selectie komt niet overeen met een keuze in een afhankelijk veld.  "), ""))</f>
        <v/>
      </c>
      <c r="AJ46" s="166" t="str">
        <f ca="1">IF(Z46&lt;0, "", IF(J46&lt;&gt;"", _xlfn.IFNA(IF(MATCH(J46, OFFSET(Keuzelijsten!$A$1, 0, MATCH(R46, Keuzelijsten!$A$1:$AA$1, 0)-1, 50, 1), 0)&lt;&gt;"", ""), "| Veld '"&amp;AJ$4&amp;ROW()&amp;"': de selectie komt niet overeen met een keuze in een afhankelijk veld.  "), ""))</f>
        <v/>
      </c>
      <c r="AK46" s="166" t="str">
        <f t="shared" si="8"/>
        <v/>
      </c>
      <c r="AL46" s="166" t="str">
        <f t="shared" si="9"/>
        <v/>
      </c>
      <c r="AM46" s="167" t="str">
        <f t="shared" si="26"/>
        <v/>
      </c>
      <c r="AN46" s="166" t="str">
        <f t="shared" si="27"/>
        <v/>
      </c>
      <c r="AO46" s="166" t="str">
        <f t="shared" si="28"/>
        <v/>
      </c>
      <c r="AP46" s="166" t="str">
        <f t="shared" si="29"/>
        <v/>
      </c>
      <c r="AQ46" s="166" t="str">
        <f t="shared" si="30"/>
        <v/>
      </c>
      <c r="AR46" s="166" t="str">
        <f t="shared" si="31"/>
        <v/>
      </c>
      <c r="AS46" s="166" t="str">
        <f t="shared" si="32"/>
        <v/>
      </c>
      <c r="AT46" s="166" t="str">
        <f t="shared" si="33"/>
        <v/>
      </c>
      <c r="AU46" s="166" t="str">
        <f t="shared" si="34"/>
        <v/>
      </c>
      <c r="AV46" s="166" t="str">
        <f t="shared" si="35"/>
        <v/>
      </c>
      <c r="AW46" s="167" t="str">
        <f t="shared" si="36"/>
        <v/>
      </c>
      <c r="AX46" s="166" t="str">
        <f>IF(N46&lt;&gt;1, IF(SUM(N46:$N$504)&lt;&gt;0, "| Laat geen witruimte tussen ingevulde rijen.", ""), "")</f>
        <v/>
      </c>
      <c r="AZ46" s="75" t="str">
        <f t="shared" ca="1" si="37"/>
        <v/>
      </c>
    </row>
    <row r="47" spans="1:52" s="166" customFormat="1" ht="14.45" customHeight="1" x14ac:dyDescent="0.25">
      <c r="A47" s="172" t="str">
        <f t="shared" ca="1" si="11"/>
        <v/>
      </c>
      <c r="B47" s="164" t="str">
        <f t="shared" si="6"/>
        <v/>
      </c>
      <c r="C47" s="176" t="str">
        <f t="shared" si="7"/>
        <v/>
      </c>
      <c r="D47" s="177"/>
      <c r="E47" s="178"/>
      <c r="F47" s="178"/>
      <c r="G47" s="179"/>
      <c r="H47" s="180"/>
      <c r="I47" s="179"/>
      <c r="J47" s="181"/>
      <c r="K47" s="182"/>
      <c r="L47" s="183"/>
      <c r="M47" s="165" t="s">
        <v>85</v>
      </c>
      <c r="N47" s="166">
        <f t="shared" si="12"/>
        <v>0</v>
      </c>
      <c r="O47" s="167" t="s">
        <v>387</v>
      </c>
      <c r="P47" s="166" t="str">
        <f t="shared" si="13"/>
        <v/>
      </c>
      <c r="Q47" s="166" t="str">
        <f t="shared" si="14"/>
        <v/>
      </c>
      <c r="R47" s="166" t="str">
        <f t="shared" si="15"/>
        <v/>
      </c>
      <c r="S47" s="167">
        <f t="shared" si="16"/>
        <v>0</v>
      </c>
      <c r="T47" s="166">
        <f t="shared" si="17"/>
        <v>0</v>
      </c>
      <c r="U47" s="166">
        <f t="shared" si="18"/>
        <v>0</v>
      </c>
      <c r="V47" s="166">
        <f t="shared" si="19"/>
        <v>0</v>
      </c>
      <c r="W47" s="166">
        <f t="shared" si="20"/>
        <v>0</v>
      </c>
      <c r="X47" s="166">
        <f t="shared" si="21"/>
        <v>0</v>
      </c>
      <c r="Y47" s="166">
        <f t="shared" si="22"/>
        <v>0</v>
      </c>
      <c r="Z47" s="166">
        <f t="shared" si="23"/>
        <v>0</v>
      </c>
      <c r="AA47" s="166">
        <f t="shared" si="24"/>
        <v>0</v>
      </c>
      <c r="AB47" s="166">
        <f t="shared" si="25"/>
        <v>0</v>
      </c>
      <c r="AC47" s="167"/>
      <c r="AE47" s="166" t="str" cm="1">
        <f t="array" ref="AE47">IF($E47&lt;&gt;"", IF(ISTEXT(E47), "| Veld '"&amp;AE$4&amp;ROW()&amp;"': "&amp;Fout_datum, IF(F47&lt;&gt;"", IF(E47&gt;F47, "| Velden '"&amp;$AE$4&amp;ROW()&amp;"' en '"&amp;$AF$4&amp;ROW()&amp;"': De datum uit dienst mag niet voor de datum in dienst vallen.", ""), IF(E47&gt;Datum_werkingsjaar_einde, "| Veld '"&amp;$AE$4&amp;ROW()&amp;"': De datum in dienst mag niet na 31/12/"&amp;Datum_werkingsjaar&amp;" vallen.  ", ""))), "")</f>
        <v/>
      </c>
      <c r="AF47" s="166" t="str" cm="1">
        <f t="array" ref="AF47">IF($F47&lt;&gt;"", IF(ISTEXT(F47), "| Veld '"&amp;AF$4&amp;ROW()&amp;"': "&amp;Fout_datum, IF(E47&gt;F47, IF(F47&lt;&gt;"", "  ", ""), IF(F47&lt;&gt;"", IF(F47&lt;Datum_werkingsjaar_begin, "| Veld '"&amp;$AF$4&amp;ROW()&amp;"': De datum uit dienst mag niet vóór 1/01/"&amp;Datum_werkingsjaar&amp;" vallen.  ", ""), ""))), "")</f>
        <v/>
      </c>
      <c r="AG47" s="166" t="str">
        <f ca="1">IF(W47&lt;0, "", IF(G47&lt;&gt;"", _xlfn.IFNA(IF(MATCH(G47, OFFSET(Keuzelijsten!$A$1, 0, MATCH(O47, Keuzelijsten!$A$1:$AA$1, 0)-1, 50, 1), 0)&lt;&gt;"", ""), "| Veld '"&amp;AG$4&amp;ROW()&amp;"': de selectie komt niet overeen met een keuze in een afhankelijk veld.  "), ""))</f>
        <v/>
      </c>
      <c r="AH47" s="166" t="str">
        <f ca="1">IF(X47&lt;0, "", IF(H47&lt;&gt;"", _xlfn.IFNA(IF(MATCH(H47, OFFSET(Keuzelijsten!$A$1, 0, MATCH(P47, Keuzelijsten!$A$1:$AA$1, 0)-1, 50, 1), 0)&lt;&gt;"", ""), "| Veld '"&amp;AH$4&amp;ROW()&amp;"': de selectie komt niet overeen met een keuze in een afhankelijk veld.  "), ""))</f>
        <v/>
      </c>
      <c r="AI47" s="166" t="str">
        <f ca="1">IF(Y47&lt;0, "", IF(I47&lt;&gt;"", _xlfn.IFNA(IF(MATCH(I47, OFFSET(Keuzelijsten!$A$1, 0, MATCH(Q47, Keuzelijsten!$A$1:$AA$1, 0)-1, 50, 1), 0)&lt;&gt;"", ""), "| Veld '"&amp;AI$4&amp;ROW()&amp;"': de selectie komt niet overeen met een keuze in een afhankelijk veld.  "), ""))</f>
        <v/>
      </c>
      <c r="AJ47" s="166" t="str">
        <f ca="1">IF(Z47&lt;0, "", IF(J47&lt;&gt;"", _xlfn.IFNA(IF(MATCH(J47, OFFSET(Keuzelijsten!$A$1, 0, MATCH(R47, Keuzelijsten!$A$1:$AA$1, 0)-1, 50, 1), 0)&lt;&gt;"", ""), "| Veld '"&amp;AJ$4&amp;ROW()&amp;"': de selectie komt niet overeen met een keuze in een afhankelijk veld.  "), ""))</f>
        <v/>
      </c>
      <c r="AK47" s="166" t="str">
        <f t="shared" si="8"/>
        <v/>
      </c>
      <c r="AL47" s="166" t="str">
        <f t="shared" si="9"/>
        <v/>
      </c>
      <c r="AM47" s="167" t="str">
        <f t="shared" si="26"/>
        <v/>
      </c>
      <c r="AN47" s="166" t="str">
        <f t="shared" si="27"/>
        <v/>
      </c>
      <c r="AO47" s="166" t="str">
        <f t="shared" si="28"/>
        <v/>
      </c>
      <c r="AP47" s="166" t="str">
        <f t="shared" si="29"/>
        <v/>
      </c>
      <c r="AQ47" s="166" t="str">
        <f t="shared" si="30"/>
        <v/>
      </c>
      <c r="AR47" s="166" t="str">
        <f t="shared" si="31"/>
        <v/>
      </c>
      <c r="AS47" s="166" t="str">
        <f t="shared" si="32"/>
        <v/>
      </c>
      <c r="AT47" s="166" t="str">
        <f t="shared" si="33"/>
        <v/>
      </c>
      <c r="AU47" s="166" t="str">
        <f t="shared" si="34"/>
        <v/>
      </c>
      <c r="AV47" s="166" t="str">
        <f t="shared" si="35"/>
        <v/>
      </c>
      <c r="AW47" s="167" t="str">
        <f t="shared" si="36"/>
        <v/>
      </c>
      <c r="AX47" s="166" t="str">
        <f>IF(N47&lt;&gt;1, IF(SUM(N47:$N$504)&lt;&gt;0, "| Laat geen witruimte tussen ingevulde rijen.", ""), "")</f>
        <v/>
      </c>
      <c r="AZ47" s="75" t="str">
        <f t="shared" ca="1" si="37"/>
        <v/>
      </c>
    </row>
    <row r="48" spans="1:52" s="166" customFormat="1" ht="14.45" customHeight="1" x14ac:dyDescent="0.25">
      <c r="A48" s="172" t="str">
        <f t="shared" ca="1" si="11"/>
        <v/>
      </c>
      <c r="B48" s="164" t="str">
        <f t="shared" si="6"/>
        <v/>
      </c>
      <c r="C48" s="176" t="str">
        <f t="shared" si="7"/>
        <v/>
      </c>
      <c r="D48" s="177"/>
      <c r="E48" s="178"/>
      <c r="F48" s="178"/>
      <c r="G48" s="179"/>
      <c r="H48" s="180"/>
      <c r="I48" s="179"/>
      <c r="J48" s="181"/>
      <c r="K48" s="182"/>
      <c r="L48" s="183"/>
      <c r="M48" s="165" t="s">
        <v>85</v>
      </c>
      <c r="N48" s="166">
        <f t="shared" si="12"/>
        <v>0</v>
      </c>
      <c r="O48" s="167" t="s">
        <v>387</v>
      </c>
      <c r="P48" s="166" t="str">
        <f t="shared" si="13"/>
        <v/>
      </c>
      <c r="Q48" s="166" t="str">
        <f t="shared" si="14"/>
        <v/>
      </c>
      <c r="R48" s="166" t="str">
        <f t="shared" si="15"/>
        <v/>
      </c>
      <c r="S48" s="167">
        <f t="shared" si="16"/>
        <v>0</v>
      </c>
      <c r="T48" s="166">
        <f t="shared" si="17"/>
        <v>0</v>
      </c>
      <c r="U48" s="166">
        <f t="shared" si="18"/>
        <v>0</v>
      </c>
      <c r="V48" s="166">
        <f t="shared" si="19"/>
        <v>0</v>
      </c>
      <c r="W48" s="166">
        <f t="shared" si="20"/>
        <v>0</v>
      </c>
      <c r="X48" s="166">
        <f t="shared" si="21"/>
        <v>0</v>
      </c>
      <c r="Y48" s="166">
        <f t="shared" si="22"/>
        <v>0</v>
      </c>
      <c r="Z48" s="166">
        <f t="shared" si="23"/>
        <v>0</v>
      </c>
      <c r="AA48" s="166">
        <f t="shared" si="24"/>
        <v>0</v>
      </c>
      <c r="AB48" s="166">
        <f t="shared" si="25"/>
        <v>0</v>
      </c>
      <c r="AC48" s="167"/>
      <c r="AE48" s="166" t="str" cm="1">
        <f t="array" ref="AE48">IF($E48&lt;&gt;"", IF(ISTEXT(E48), "| Veld '"&amp;AE$4&amp;ROW()&amp;"': "&amp;Fout_datum, IF(F48&lt;&gt;"", IF(E48&gt;F48, "| Velden '"&amp;$AE$4&amp;ROW()&amp;"' en '"&amp;$AF$4&amp;ROW()&amp;"': De datum uit dienst mag niet voor de datum in dienst vallen.", ""), IF(E48&gt;Datum_werkingsjaar_einde, "| Veld '"&amp;$AE$4&amp;ROW()&amp;"': De datum in dienst mag niet na 31/12/"&amp;Datum_werkingsjaar&amp;" vallen.  ", ""))), "")</f>
        <v/>
      </c>
      <c r="AF48" s="166" t="str" cm="1">
        <f t="array" ref="AF48">IF($F48&lt;&gt;"", IF(ISTEXT(F48), "| Veld '"&amp;AF$4&amp;ROW()&amp;"': "&amp;Fout_datum, IF(E48&gt;F48, IF(F48&lt;&gt;"", "  ", ""), IF(F48&lt;&gt;"", IF(F48&lt;Datum_werkingsjaar_begin, "| Veld '"&amp;$AF$4&amp;ROW()&amp;"': De datum uit dienst mag niet vóór 1/01/"&amp;Datum_werkingsjaar&amp;" vallen.  ", ""), ""))), "")</f>
        <v/>
      </c>
      <c r="AG48" s="166" t="str">
        <f ca="1">IF(W48&lt;0, "", IF(G48&lt;&gt;"", _xlfn.IFNA(IF(MATCH(G48, OFFSET(Keuzelijsten!$A$1, 0, MATCH(O48, Keuzelijsten!$A$1:$AA$1, 0)-1, 50, 1), 0)&lt;&gt;"", ""), "| Veld '"&amp;AG$4&amp;ROW()&amp;"': de selectie komt niet overeen met een keuze in een afhankelijk veld.  "), ""))</f>
        <v/>
      </c>
      <c r="AH48" s="166" t="str">
        <f ca="1">IF(X48&lt;0, "", IF(H48&lt;&gt;"", _xlfn.IFNA(IF(MATCH(H48, OFFSET(Keuzelijsten!$A$1, 0, MATCH(P48, Keuzelijsten!$A$1:$AA$1, 0)-1, 50, 1), 0)&lt;&gt;"", ""), "| Veld '"&amp;AH$4&amp;ROW()&amp;"': de selectie komt niet overeen met een keuze in een afhankelijk veld.  "), ""))</f>
        <v/>
      </c>
      <c r="AI48" s="166" t="str">
        <f ca="1">IF(Y48&lt;0, "", IF(I48&lt;&gt;"", _xlfn.IFNA(IF(MATCH(I48, OFFSET(Keuzelijsten!$A$1, 0, MATCH(Q48, Keuzelijsten!$A$1:$AA$1, 0)-1, 50, 1), 0)&lt;&gt;"", ""), "| Veld '"&amp;AI$4&amp;ROW()&amp;"': de selectie komt niet overeen met een keuze in een afhankelijk veld.  "), ""))</f>
        <v/>
      </c>
      <c r="AJ48" s="166" t="str">
        <f ca="1">IF(Z48&lt;0, "", IF(J48&lt;&gt;"", _xlfn.IFNA(IF(MATCH(J48, OFFSET(Keuzelijsten!$A$1, 0, MATCH(R48, Keuzelijsten!$A$1:$AA$1, 0)-1, 50, 1), 0)&lt;&gt;"", ""), "| Veld '"&amp;AJ$4&amp;ROW()&amp;"': de selectie komt niet overeen met een keuze in een afhankelijk veld.  "), ""))</f>
        <v/>
      </c>
      <c r="AK48" s="166" t="str">
        <f t="shared" si="8"/>
        <v/>
      </c>
      <c r="AL48" s="166" t="str">
        <f t="shared" si="9"/>
        <v/>
      </c>
      <c r="AM48" s="167" t="str">
        <f t="shared" si="26"/>
        <v/>
      </c>
      <c r="AN48" s="166" t="str">
        <f t="shared" si="27"/>
        <v/>
      </c>
      <c r="AO48" s="166" t="str">
        <f t="shared" si="28"/>
        <v/>
      </c>
      <c r="AP48" s="166" t="str">
        <f t="shared" si="29"/>
        <v/>
      </c>
      <c r="AQ48" s="166" t="str">
        <f t="shared" si="30"/>
        <v/>
      </c>
      <c r="AR48" s="166" t="str">
        <f t="shared" si="31"/>
        <v/>
      </c>
      <c r="AS48" s="166" t="str">
        <f t="shared" si="32"/>
        <v/>
      </c>
      <c r="AT48" s="166" t="str">
        <f t="shared" si="33"/>
        <v/>
      </c>
      <c r="AU48" s="166" t="str">
        <f t="shared" si="34"/>
        <v/>
      </c>
      <c r="AV48" s="166" t="str">
        <f t="shared" si="35"/>
        <v/>
      </c>
      <c r="AW48" s="167" t="str">
        <f t="shared" si="36"/>
        <v/>
      </c>
      <c r="AX48" s="166" t="str">
        <f>IF(N48&lt;&gt;1, IF(SUM(N48:$N$504)&lt;&gt;0, "| Laat geen witruimte tussen ingevulde rijen.", ""), "")</f>
        <v/>
      </c>
      <c r="AZ48" s="75" t="str">
        <f t="shared" ca="1" si="37"/>
        <v/>
      </c>
    </row>
    <row r="49" spans="1:52" s="166" customFormat="1" ht="14.45" customHeight="1" x14ac:dyDescent="0.25">
      <c r="A49" s="172" t="str">
        <f t="shared" ca="1" si="11"/>
        <v/>
      </c>
      <c r="B49" s="164" t="str">
        <f t="shared" si="6"/>
        <v/>
      </c>
      <c r="C49" s="176" t="str">
        <f t="shared" si="7"/>
        <v/>
      </c>
      <c r="D49" s="177"/>
      <c r="E49" s="178"/>
      <c r="F49" s="178"/>
      <c r="G49" s="179"/>
      <c r="H49" s="180"/>
      <c r="I49" s="179"/>
      <c r="J49" s="181"/>
      <c r="K49" s="182"/>
      <c r="L49" s="183"/>
      <c r="M49" s="165" t="s">
        <v>85</v>
      </c>
      <c r="N49" s="166">
        <f t="shared" si="12"/>
        <v>0</v>
      </c>
      <c r="O49" s="167" t="s">
        <v>387</v>
      </c>
      <c r="P49" s="166" t="str">
        <f t="shared" si="13"/>
        <v/>
      </c>
      <c r="Q49" s="166" t="str">
        <f t="shared" si="14"/>
        <v/>
      </c>
      <c r="R49" s="166" t="str">
        <f t="shared" si="15"/>
        <v/>
      </c>
      <c r="S49" s="167">
        <f t="shared" si="16"/>
        <v>0</v>
      </c>
      <c r="T49" s="166">
        <f t="shared" si="17"/>
        <v>0</v>
      </c>
      <c r="U49" s="166">
        <f t="shared" si="18"/>
        <v>0</v>
      </c>
      <c r="V49" s="166">
        <f t="shared" si="19"/>
        <v>0</v>
      </c>
      <c r="W49" s="166">
        <f t="shared" si="20"/>
        <v>0</v>
      </c>
      <c r="X49" s="166">
        <f t="shared" si="21"/>
        <v>0</v>
      </c>
      <c r="Y49" s="166">
        <f t="shared" si="22"/>
        <v>0</v>
      </c>
      <c r="Z49" s="166">
        <f t="shared" si="23"/>
        <v>0</v>
      </c>
      <c r="AA49" s="166">
        <f t="shared" si="24"/>
        <v>0</v>
      </c>
      <c r="AB49" s="166">
        <f t="shared" si="25"/>
        <v>0</v>
      </c>
      <c r="AC49" s="167"/>
      <c r="AE49" s="166" t="str" cm="1">
        <f t="array" ref="AE49">IF($E49&lt;&gt;"", IF(ISTEXT(E49), "| Veld '"&amp;AE$4&amp;ROW()&amp;"': "&amp;Fout_datum, IF(F49&lt;&gt;"", IF(E49&gt;F49, "| Velden '"&amp;$AE$4&amp;ROW()&amp;"' en '"&amp;$AF$4&amp;ROW()&amp;"': De datum uit dienst mag niet voor de datum in dienst vallen.", ""), IF(E49&gt;Datum_werkingsjaar_einde, "| Veld '"&amp;$AE$4&amp;ROW()&amp;"': De datum in dienst mag niet na 31/12/"&amp;Datum_werkingsjaar&amp;" vallen.  ", ""))), "")</f>
        <v/>
      </c>
      <c r="AF49" s="166" t="str" cm="1">
        <f t="array" ref="AF49">IF($F49&lt;&gt;"", IF(ISTEXT(F49), "| Veld '"&amp;AF$4&amp;ROW()&amp;"': "&amp;Fout_datum, IF(E49&gt;F49, IF(F49&lt;&gt;"", "  ", ""), IF(F49&lt;&gt;"", IF(F49&lt;Datum_werkingsjaar_begin, "| Veld '"&amp;$AF$4&amp;ROW()&amp;"': De datum uit dienst mag niet vóór 1/01/"&amp;Datum_werkingsjaar&amp;" vallen.  ", ""), ""))), "")</f>
        <v/>
      </c>
      <c r="AG49" s="166" t="str">
        <f ca="1">IF(W49&lt;0, "", IF(G49&lt;&gt;"", _xlfn.IFNA(IF(MATCH(G49, OFFSET(Keuzelijsten!$A$1, 0, MATCH(O49, Keuzelijsten!$A$1:$AA$1, 0)-1, 50, 1), 0)&lt;&gt;"", ""), "| Veld '"&amp;AG$4&amp;ROW()&amp;"': de selectie komt niet overeen met een keuze in een afhankelijk veld.  "), ""))</f>
        <v/>
      </c>
      <c r="AH49" s="166" t="str">
        <f ca="1">IF(X49&lt;0, "", IF(H49&lt;&gt;"", _xlfn.IFNA(IF(MATCH(H49, OFFSET(Keuzelijsten!$A$1, 0, MATCH(P49, Keuzelijsten!$A$1:$AA$1, 0)-1, 50, 1), 0)&lt;&gt;"", ""), "| Veld '"&amp;AH$4&amp;ROW()&amp;"': de selectie komt niet overeen met een keuze in een afhankelijk veld.  "), ""))</f>
        <v/>
      </c>
      <c r="AI49" s="166" t="str">
        <f ca="1">IF(Y49&lt;0, "", IF(I49&lt;&gt;"", _xlfn.IFNA(IF(MATCH(I49, OFFSET(Keuzelijsten!$A$1, 0, MATCH(Q49, Keuzelijsten!$A$1:$AA$1, 0)-1, 50, 1), 0)&lt;&gt;"", ""), "| Veld '"&amp;AI$4&amp;ROW()&amp;"': de selectie komt niet overeen met een keuze in een afhankelijk veld.  "), ""))</f>
        <v/>
      </c>
      <c r="AJ49" s="166" t="str">
        <f ca="1">IF(Z49&lt;0, "", IF(J49&lt;&gt;"", _xlfn.IFNA(IF(MATCH(J49, OFFSET(Keuzelijsten!$A$1, 0, MATCH(R49, Keuzelijsten!$A$1:$AA$1, 0)-1, 50, 1), 0)&lt;&gt;"", ""), "| Veld '"&amp;AJ$4&amp;ROW()&amp;"': de selectie komt niet overeen met een keuze in een afhankelijk veld.  "), ""))</f>
        <v/>
      </c>
      <c r="AK49" s="166" t="str">
        <f t="shared" si="8"/>
        <v/>
      </c>
      <c r="AL49" s="166" t="str">
        <f t="shared" si="9"/>
        <v/>
      </c>
      <c r="AM49" s="167" t="str">
        <f t="shared" si="26"/>
        <v/>
      </c>
      <c r="AN49" s="166" t="str">
        <f t="shared" si="27"/>
        <v/>
      </c>
      <c r="AO49" s="166" t="str">
        <f t="shared" si="28"/>
        <v/>
      </c>
      <c r="AP49" s="166" t="str">
        <f t="shared" si="29"/>
        <v/>
      </c>
      <c r="AQ49" s="166" t="str">
        <f t="shared" si="30"/>
        <v/>
      </c>
      <c r="AR49" s="166" t="str">
        <f t="shared" si="31"/>
        <v/>
      </c>
      <c r="AS49" s="166" t="str">
        <f t="shared" si="32"/>
        <v/>
      </c>
      <c r="AT49" s="166" t="str">
        <f t="shared" si="33"/>
        <v/>
      </c>
      <c r="AU49" s="166" t="str">
        <f t="shared" si="34"/>
        <v/>
      </c>
      <c r="AV49" s="166" t="str">
        <f t="shared" si="35"/>
        <v/>
      </c>
      <c r="AW49" s="167" t="str">
        <f t="shared" si="36"/>
        <v/>
      </c>
      <c r="AX49" s="166" t="str">
        <f>IF(N49&lt;&gt;1, IF(SUM(N49:$N$504)&lt;&gt;0, "| Laat geen witruimte tussen ingevulde rijen.", ""), "")</f>
        <v/>
      </c>
      <c r="AZ49" s="75" t="str">
        <f t="shared" ca="1" si="37"/>
        <v/>
      </c>
    </row>
    <row r="50" spans="1:52" s="166" customFormat="1" ht="14.45" customHeight="1" x14ac:dyDescent="0.25">
      <c r="A50" s="172" t="str">
        <f t="shared" ca="1" si="11"/>
        <v/>
      </c>
      <c r="B50" s="164" t="str">
        <f t="shared" si="6"/>
        <v/>
      </c>
      <c r="C50" s="176" t="str">
        <f t="shared" si="7"/>
        <v/>
      </c>
      <c r="D50" s="177"/>
      <c r="E50" s="178"/>
      <c r="F50" s="178"/>
      <c r="G50" s="179"/>
      <c r="H50" s="180"/>
      <c r="I50" s="179"/>
      <c r="J50" s="181"/>
      <c r="K50" s="182"/>
      <c r="L50" s="183"/>
      <c r="M50" s="165" t="s">
        <v>85</v>
      </c>
      <c r="N50" s="166">
        <f t="shared" si="12"/>
        <v>0</v>
      </c>
      <c r="O50" s="167" t="s">
        <v>387</v>
      </c>
      <c r="P50" s="166" t="str">
        <f t="shared" si="13"/>
        <v/>
      </c>
      <c r="Q50" s="166" t="str">
        <f t="shared" si="14"/>
        <v/>
      </c>
      <c r="R50" s="166" t="str">
        <f t="shared" si="15"/>
        <v/>
      </c>
      <c r="S50" s="167">
        <f t="shared" si="16"/>
        <v>0</v>
      </c>
      <c r="T50" s="166">
        <f t="shared" si="17"/>
        <v>0</v>
      </c>
      <c r="U50" s="166">
        <f t="shared" si="18"/>
        <v>0</v>
      </c>
      <c r="V50" s="166">
        <f t="shared" si="19"/>
        <v>0</v>
      </c>
      <c r="W50" s="166">
        <f t="shared" si="20"/>
        <v>0</v>
      </c>
      <c r="X50" s="166">
        <f t="shared" si="21"/>
        <v>0</v>
      </c>
      <c r="Y50" s="166">
        <f t="shared" si="22"/>
        <v>0</v>
      </c>
      <c r="Z50" s="166">
        <f t="shared" si="23"/>
        <v>0</v>
      </c>
      <c r="AA50" s="166">
        <f t="shared" si="24"/>
        <v>0</v>
      </c>
      <c r="AB50" s="166">
        <f t="shared" si="25"/>
        <v>0</v>
      </c>
      <c r="AC50" s="167"/>
      <c r="AE50" s="166" t="str" cm="1">
        <f t="array" ref="AE50">IF($E50&lt;&gt;"", IF(ISTEXT(E50), "| Veld '"&amp;AE$4&amp;ROW()&amp;"': "&amp;Fout_datum, IF(F50&lt;&gt;"", IF(E50&gt;F50, "| Velden '"&amp;$AE$4&amp;ROW()&amp;"' en '"&amp;$AF$4&amp;ROW()&amp;"': De datum uit dienst mag niet voor de datum in dienst vallen.", ""), IF(E50&gt;Datum_werkingsjaar_einde, "| Veld '"&amp;$AE$4&amp;ROW()&amp;"': De datum in dienst mag niet na 31/12/"&amp;Datum_werkingsjaar&amp;" vallen.  ", ""))), "")</f>
        <v/>
      </c>
      <c r="AF50" s="166" t="str" cm="1">
        <f t="array" ref="AF50">IF($F50&lt;&gt;"", IF(ISTEXT(F50), "| Veld '"&amp;AF$4&amp;ROW()&amp;"': "&amp;Fout_datum, IF(E50&gt;F50, IF(F50&lt;&gt;"", "  ", ""), IF(F50&lt;&gt;"", IF(F50&lt;Datum_werkingsjaar_begin, "| Veld '"&amp;$AF$4&amp;ROW()&amp;"': De datum uit dienst mag niet vóór 1/01/"&amp;Datum_werkingsjaar&amp;" vallen.  ", ""), ""))), "")</f>
        <v/>
      </c>
      <c r="AG50" s="166" t="str">
        <f ca="1">IF(W50&lt;0, "", IF(G50&lt;&gt;"", _xlfn.IFNA(IF(MATCH(G50, OFFSET(Keuzelijsten!$A$1, 0, MATCH(O50, Keuzelijsten!$A$1:$AA$1, 0)-1, 50, 1), 0)&lt;&gt;"", ""), "| Veld '"&amp;AG$4&amp;ROW()&amp;"': de selectie komt niet overeen met een keuze in een afhankelijk veld.  "), ""))</f>
        <v/>
      </c>
      <c r="AH50" s="166" t="str">
        <f ca="1">IF(X50&lt;0, "", IF(H50&lt;&gt;"", _xlfn.IFNA(IF(MATCH(H50, OFFSET(Keuzelijsten!$A$1, 0, MATCH(P50, Keuzelijsten!$A$1:$AA$1, 0)-1, 50, 1), 0)&lt;&gt;"", ""), "| Veld '"&amp;AH$4&amp;ROW()&amp;"': de selectie komt niet overeen met een keuze in een afhankelijk veld.  "), ""))</f>
        <v/>
      </c>
      <c r="AI50" s="166" t="str">
        <f ca="1">IF(Y50&lt;0, "", IF(I50&lt;&gt;"", _xlfn.IFNA(IF(MATCH(I50, OFFSET(Keuzelijsten!$A$1, 0, MATCH(Q50, Keuzelijsten!$A$1:$AA$1, 0)-1, 50, 1), 0)&lt;&gt;"", ""), "| Veld '"&amp;AI$4&amp;ROW()&amp;"': de selectie komt niet overeen met een keuze in een afhankelijk veld.  "), ""))</f>
        <v/>
      </c>
      <c r="AJ50" s="166" t="str">
        <f ca="1">IF(Z50&lt;0, "", IF(J50&lt;&gt;"", _xlfn.IFNA(IF(MATCH(J50, OFFSET(Keuzelijsten!$A$1, 0, MATCH(R50, Keuzelijsten!$A$1:$AA$1, 0)-1, 50, 1), 0)&lt;&gt;"", ""), "| Veld '"&amp;AJ$4&amp;ROW()&amp;"': de selectie komt niet overeen met een keuze in een afhankelijk veld.  "), ""))</f>
        <v/>
      </c>
      <c r="AK50" s="166" t="str">
        <f t="shared" si="8"/>
        <v/>
      </c>
      <c r="AL50" s="166" t="str">
        <f t="shared" si="9"/>
        <v/>
      </c>
      <c r="AM50" s="167" t="str">
        <f t="shared" si="26"/>
        <v/>
      </c>
      <c r="AN50" s="166" t="str">
        <f t="shared" si="27"/>
        <v/>
      </c>
      <c r="AO50" s="166" t="str">
        <f t="shared" si="28"/>
        <v/>
      </c>
      <c r="AP50" s="166" t="str">
        <f t="shared" si="29"/>
        <v/>
      </c>
      <c r="AQ50" s="166" t="str">
        <f t="shared" si="30"/>
        <v/>
      </c>
      <c r="AR50" s="166" t="str">
        <f t="shared" si="31"/>
        <v/>
      </c>
      <c r="AS50" s="166" t="str">
        <f t="shared" si="32"/>
        <v/>
      </c>
      <c r="AT50" s="166" t="str">
        <f t="shared" si="33"/>
        <v/>
      </c>
      <c r="AU50" s="166" t="str">
        <f t="shared" si="34"/>
        <v/>
      </c>
      <c r="AV50" s="166" t="str">
        <f t="shared" si="35"/>
        <v/>
      </c>
      <c r="AW50" s="167" t="str">
        <f t="shared" si="36"/>
        <v/>
      </c>
      <c r="AX50" s="166" t="str">
        <f>IF(N50&lt;&gt;1, IF(SUM(N50:$N$504)&lt;&gt;0, "| Laat geen witruimte tussen ingevulde rijen.", ""), "")</f>
        <v/>
      </c>
      <c r="AZ50" s="75" t="str">
        <f t="shared" ca="1" si="37"/>
        <v/>
      </c>
    </row>
    <row r="51" spans="1:52" s="166" customFormat="1" ht="14.45" customHeight="1" x14ac:dyDescent="0.25">
      <c r="A51" s="172" t="str">
        <f t="shared" ca="1" si="11"/>
        <v/>
      </c>
      <c r="B51" s="164" t="str">
        <f t="shared" si="6"/>
        <v/>
      </c>
      <c r="C51" s="176" t="str">
        <f t="shared" si="7"/>
        <v/>
      </c>
      <c r="D51" s="177"/>
      <c r="E51" s="178"/>
      <c r="F51" s="178"/>
      <c r="G51" s="179"/>
      <c r="H51" s="180"/>
      <c r="I51" s="179"/>
      <c r="J51" s="181"/>
      <c r="K51" s="182"/>
      <c r="L51" s="183"/>
      <c r="M51" s="165" t="s">
        <v>85</v>
      </c>
      <c r="N51" s="166">
        <f t="shared" si="12"/>
        <v>0</v>
      </c>
      <c r="O51" s="167" t="s">
        <v>387</v>
      </c>
      <c r="P51" s="166" t="str">
        <f t="shared" si="13"/>
        <v/>
      </c>
      <c r="Q51" s="166" t="str">
        <f t="shared" si="14"/>
        <v/>
      </c>
      <c r="R51" s="166" t="str">
        <f t="shared" si="15"/>
        <v/>
      </c>
      <c r="S51" s="167">
        <f t="shared" si="16"/>
        <v>0</v>
      </c>
      <c r="T51" s="166">
        <f t="shared" si="17"/>
        <v>0</v>
      </c>
      <c r="U51" s="166">
        <f t="shared" si="18"/>
        <v>0</v>
      </c>
      <c r="V51" s="166">
        <f t="shared" si="19"/>
        <v>0</v>
      </c>
      <c r="W51" s="166">
        <f t="shared" si="20"/>
        <v>0</v>
      </c>
      <c r="X51" s="166">
        <f t="shared" si="21"/>
        <v>0</v>
      </c>
      <c r="Y51" s="166">
        <f t="shared" si="22"/>
        <v>0</v>
      </c>
      <c r="Z51" s="166">
        <f t="shared" si="23"/>
        <v>0</v>
      </c>
      <c r="AA51" s="166">
        <f t="shared" si="24"/>
        <v>0</v>
      </c>
      <c r="AB51" s="166">
        <f t="shared" si="25"/>
        <v>0</v>
      </c>
      <c r="AC51" s="167"/>
      <c r="AE51" s="166" t="str" cm="1">
        <f t="array" ref="AE51">IF($E51&lt;&gt;"", IF(ISTEXT(E51), "| Veld '"&amp;AE$4&amp;ROW()&amp;"': "&amp;Fout_datum, IF(F51&lt;&gt;"", IF(E51&gt;F51, "| Velden '"&amp;$AE$4&amp;ROW()&amp;"' en '"&amp;$AF$4&amp;ROW()&amp;"': De datum uit dienst mag niet voor de datum in dienst vallen.", ""), IF(E51&gt;Datum_werkingsjaar_einde, "| Veld '"&amp;$AE$4&amp;ROW()&amp;"': De datum in dienst mag niet na 31/12/"&amp;Datum_werkingsjaar&amp;" vallen.  ", ""))), "")</f>
        <v/>
      </c>
      <c r="AF51" s="166" t="str" cm="1">
        <f t="array" ref="AF51">IF($F51&lt;&gt;"", IF(ISTEXT(F51), "| Veld '"&amp;AF$4&amp;ROW()&amp;"': "&amp;Fout_datum, IF(E51&gt;F51, IF(F51&lt;&gt;"", "  ", ""), IF(F51&lt;&gt;"", IF(F51&lt;Datum_werkingsjaar_begin, "| Veld '"&amp;$AF$4&amp;ROW()&amp;"': De datum uit dienst mag niet vóór 1/01/"&amp;Datum_werkingsjaar&amp;" vallen.  ", ""), ""))), "")</f>
        <v/>
      </c>
      <c r="AG51" s="166" t="str">
        <f ca="1">IF(W51&lt;0, "", IF(G51&lt;&gt;"", _xlfn.IFNA(IF(MATCH(G51, OFFSET(Keuzelijsten!$A$1, 0, MATCH(O51, Keuzelijsten!$A$1:$AA$1, 0)-1, 50, 1), 0)&lt;&gt;"", ""), "| Veld '"&amp;AG$4&amp;ROW()&amp;"': de selectie komt niet overeen met een keuze in een afhankelijk veld.  "), ""))</f>
        <v/>
      </c>
      <c r="AH51" s="166" t="str">
        <f ca="1">IF(X51&lt;0, "", IF(H51&lt;&gt;"", _xlfn.IFNA(IF(MATCH(H51, OFFSET(Keuzelijsten!$A$1, 0, MATCH(P51, Keuzelijsten!$A$1:$AA$1, 0)-1, 50, 1), 0)&lt;&gt;"", ""), "| Veld '"&amp;AH$4&amp;ROW()&amp;"': de selectie komt niet overeen met een keuze in een afhankelijk veld.  "), ""))</f>
        <v/>
      </c>
      <c r="AI51" s="166" t="str">
        <f ca="1">IF(Y51&lt;0, "", IF(I51&lt;&gt;"", _xlfn.IFNA(IF(MATCH(I51, OFFSET(Keuzelijsten!$A$1, 0, MATCH(Q51, Keuzelijsten!$A$1:$AA$1, 0)-1, 50, 1), 0)&lt;&gt;"", ""), "| Veld '"&amp;AI$4&amp;ROW()&amp;"': de selectie komt niet overeen met een keuze in een afhankelijk veld.  "), ""))</f>
        <v/>
      </c>
      <c r="AJ51" s="166" t="str">
        <f ca="1">IF(Z51&lt;0, "", IF(J51&lt;&gt;"", _xlfn.IFNA(IF(MATCH(J51, OFFSET(Keuzelijsten!$A$1, 0, MATCH(R51, Keuzelijsten!$A$1:$AA$1, 0)-1, 50, 1), 0)&lt;&gt;"", ""), "| Veld '"&amp;AJ$4&amp;ROW()&amp;"': de selectie komt niet overeen met een keuze in een afhankelijk veld.  "), ""))</f>
        <v/>
      </c>
      <c r="AK51" s="166" t="str">
        <f t="shared" si="8"/>
        <v/>
      </c>
      <c r="AL51" s="166" t="str">
        <f t="shared" si="9"/>
        <v/>
      </c>
      <c r="AM51" s="167" t="str">
        <f t="shared" si="26"/>
        <v/>
      </c>
      <c r="AN51" s="166" t="str">
        <f t="shared" si="27"/>
        <v/>
      </c>
      <c r="AO51" s="166" t="str">
        <f t="shared" si="28"/>
        <v/>
      </c>
      <c r="AP51" s="166" t="str">
        <f t="shared" si="29"/>
        <v/>
      </c>
      <c r="AQ51" s="166" t="str">
        <f t="shared" si="30"/>
        <v/>
      </c>
      <c r="AR51" s="166" t="str">
        <f t="shared" si="31"/>
        <v/>
      </c>
      <c r="AS51" s="166" t="str">
        <f t="shared" si="32"/>
        <v/>
      </c>
      <c r="AT51" s="166" t="str">
        <f t="shared" si="33"/>
        <v/>
      </c>
      <c r="AU51" s="166" t="str">
        <f t="shared" si="34"/>
        <v/>
      </c>
      <c r="AV51" s="166" t="str">
        <f t="shared" si="35"/>
        <v/>
      </c>
      <c r="AW51" s="167" t="str">
        <f t="shared" si="36"/>
        <v/>
      </c>
      <c r="AX51" s="166" t="str">
        <f>IF(N51&lt;&gt;1, IF(SUM(N51:$N$504)&lt;&gt;0, "| Laat geen witruimte tussen ingevulde rijen.", ""), "")</f>
        <v/>
      </c>
      <c r="AZ51" s="75" t="str">
        <f t="shared" ca="1" si="37"/>
        <v/>
      </c>
    </row>
    <row r="52" spans="1:52" s="166" customFormat="1" ht="14.45" customHeight="1" x14ac:dyDescent="0.25">
      <c r="A52" s="172" t="str">
        <f t="shared" ca="1" si="11"/>
        <v/>
      </c>
      <c r="B52" s="164" t="str">
        <f t="shared" si="6"/>
        <v/>
      </c>
      <c r="C52" s="176" t="str">
        <f t="shared" si="7"/>
        <v/>
      </c>
      <c r="D52" s="177"/>
      <c r="E52" s="178"/>
      <c r="F52" s="178"/>
      <c r="G52" s="179"/>
      <c r="H52" s="180"/>
      <c r="I52" s="179"/>
      <c r="J52" s="181"/>
      <c r="K52" s="182"/>
      <c r="L52" s="183"/>
      <c r="M52" s="165" t="s">
        <v>85</v>
      </c>
      <c r="N52" s="166">
        <f t="shared" si="12"/>
        <v>0</v>
      </c>
      <c r="O52" s="167" t="s">
        <v>387</v>
      </c>
      <c r="P52" s="166" t="str">
        <f t="shared" si="13"/>
        <v/>
      </c>
      <c r="Q52" s="166" t="str">
        <f t="shared" si="14"/>
        <v/>
      </c>
      <c r="R52" s="166" t="str">
        <f t="shared" si="15"/>
        <v/>
      </c>
      <c r="S52" s="167">
        <f t="shared" si="16"/>
        <v>0</v>
      </c>
      <c r="T52" s="166">
        <f t="shared" si="17"/>
        <v>0</v>
      </c>
      <c r="U52" s="166">
        <f t="shared" si="18"/>
        <v>0</v>
      </c>
      <c r="V52" s="166">
        <f t="shared" si="19"/>
        <v>0</v>
      </c>
      <c r="W52" s="166">
        <f t="shared" si="20"/>
        <v>0</v>
      </c>
      <c r="X52" s="166">
        <f t="shared" si="21"/>
        <v>0</v>
      </c>
      <c r="Y52" s="166">
        <f t="shared" si="22"/>
        <v>0</v>
      </c>
      <c r="Z52" s="166">
        <f t="shared" si="23"/>
        <v>0</v>
      </c>
      <c r="AA52" s="166">
        <f t="shared" si="24"/>
        <v>0</v>
      </c>
      <c r="AB52" s="166">
        <f t="shared" si="25"/>
        <v>0</v>
      </c>
      <c r="AC52" s="167"/>
      <c r="AE52" s="166" t="str" cm="1">
        <f t="array" ref="AE52">IF($E52&lt;&gt;"", IF(ISTEXT(E52), "| Veld '"&amp;AE$4&amp;ROW()&amp;"': "&amp;Fout_datum, IF(F52&lt;&gt;"", IF(E52&gt;F52, "| Velden '"&amp;$AE$4&amp;ROW()&amp;"' en '"&amp;$AF$4&amp;ROW()&amp;"': De datum uit dienst mag niet voor de datum in dienst vallen.", ""), IF(E52&gt;Datum_werkingsjaar_einde, "| Veld '"&amp;$AE$4&amp;ROW()&amp;"': De datum in dienst mag niet na 31/12/"&amp;Datum_werkingsjaar&amp;" vallen.  ", ""))), "")</f>
        <v/>
      </c>
      <c r="AF52" s="166" t="str" cm="1">
        <f t="array" ref="AF52">IF($F52&lt;&gt;"", IF(ISTEXT(F52), "| Veld '"&amp;AF$4&amp;ROW()&amp;"': "&amp;Fout_datum, IF(E52&gt;F52, IF(F52&lt;&gt;"", "  ", ""), IF(F52&lt;&gt;"", IF(F52&lt;Datum_werkingsjaar_begin, "| Veld '"&amp;$AF$4&amp;ROW()&amp;"': De datum uit dienst mag niet vóór 1/01/"&amp;Datum_werkingsjaar&amp;" vallen.  ", ""), ""))), "")</f>
        <v/>
      </c>
      <c r="AG52" s="166" t="str">
        <f ca="1">IF(W52&lt;0, "", IF(G52&lt;&gt;"", _xlfn.IFNA(IF(MATCH(G52, OFFSET(Keuzelijsten!$A$1, 0, MATCH(O52, Keuzelijsten!$A$1:$AA$1, 0)-1, 50, 1), 0)&lt;&gt;"", ""), "| Veld '"&amp;AG$4&amp;ROW()&amp;"': de selectie komt niet overeen met een keuze in een afhankelijk veld.  "), ""))</f>
        <v/>
      </c>
      <c r="AH52" s="166" t="str">
        <f ca="1">IF(X52&lt;0, "", IF(H52&lt;&gt;"", _xlfn.IFNA(IF(MATCH(H52, OFFSET(Keuzelijsten!$A$1, 0, MATCH(P52, Keuzelijsten!$A$1:$AA$1, 0)-1, 50, 1), 0)&lt;&gt;"", ""), "| Veld '"&amp;AH$4&amp;ROW()&amp;"': de selectie komt niet overeen met een keuze in een afhankelijk veld.  "), ""))</f>
        <v/>
      </c>
      <c r="AI52" s="166" t="str">
        <f ca="1">IF(Y52&lt;0, "", IF(I52&lt;&gt;"", _xlfn.IFNA(IF(MATCH(I52, OFFSET(Keuzelijsten!$A$1, 0, MATCH(Q52, Keuzelijsten!$A$1:$AA$1, 0)-1, 50, 1), 0)&lt;&gt;"", ""), "| Veld '"&amp;AI$4&amp;ROW()&amp;"': de selectie komt niet overeen met een keuze in een afhankelijk veld.  "), ""))</f>
        <v/>
      </c>
      <c r="AJ52" s="166" t="str">
        <f ca="1">IF(Z52&lt;0, "", IF(J52&lt;&gt;"", _xlfn.IFNA(IF(MATCH(J52, OFFSET(Keuzelijsten!$A$1, 0, MATCH(R52, Keuzelijsten!$A$1:$AA$1, 0)-1, 50, 1), 0)&lt;&gt;"", ""), "| Veld '"&amp;AJ$4&amp;ROW()&amp;"': de selectie komt niet overeen met een keuze in een afhankelijk veld.  "), ""))</f>
        <v/>
      </c>
      <c r="AK52" s="166" t="str">
        <f t="shared" si="8"/>
        <v/>
      </c>
      <c r="AL52" s="166" t="str">
        <f t="shared" si="9"/>
        <v/>
      </c>
      <c r="AM52" s="167" t="str">
        <f t="shared" si="26"/>
        <v/>
      </c>
      <c r="AN52" s="166" t="str">
        <f t="shared" si="27"/>
        <v/>
      </c>
      <c r="AO52" s="166" t="str">
        <f t="shared" si="28"/>
        <v/>
      </c>
      <c r="AP52" s="166" t="str">
        <f t="shared" si="29"/>
        <v/>
      </c>
      <c r="AQ52" s="166" t="str">
        <f t="shared" si="30"/>
        <v/>
      </c>
      <c r="AR52" s="166" t="str">
        <f t="shared" si="31"/>
        <v/>
      </c>
      <c r="AS52" s="166" t="str">
        <f t="shared" si="32"/>
        <v/>
      </c>
      <c r="AT52" s="166" t="str">
        <f t="shared" si="33"/>
        <v/>
      </c>
      <c r="AU52" s="166" t="str">
        <f t="shared" si="34"/>
        <v/>
      </c>
      <c r="AV52" s="166" t="str">
        <f t="shared" si="35"/>
        <v/>
      </c>
      <c r="AW52" s="167" t="str">
        <f t="shared" si="36"/>
        <v/>
      </c>
      <c r="AX52" s="166" t="str">
        <f>IF(N52&lt;&gt;1, IF(SUM(N52:$N$504)&lt;&gt;0, "| Laat geen witruimte tussen ingevulde rijen.", ""), "")</f>
        <v/>
      </c>
      <c r="AZ52" s="75" t="str">
        <f t="shared" ca="1" si="37"/>
        <v/>
      </c>
    </row>
    <row r="53" spans="1:52" s="166" customFormat="1" ht="14.45" customHeight="1" x14ac:dyDescent="0.25">
      <c r="A53" s="172" t="str">
        <f t="shared" ca="1" si="11"/>
        <v/>
      </c>
      <c r="B53" s="164" t="str">
        <f t="shared" si="6"/>
        <v/>
      </c>
      <c r="C53" s="176" t="str">
        <f t="shared" si="7"/>
        <v/>
      </c>
      <c r="D53" s="177"/>
      <c r="E53" s="178"/>
      <c r="F53" s="178"/>
      <c r="G53" s="179"/>
      <c r="H53" s="180"/>
      <c r="I53" s="179"/>
      <c r="J53" s="181"/>
      <c r="K53" s="182"/>
      <c r="L53" s="183"/>
      <c r="M53" s="165" t="s">
        <v>85</v>
      </c>
      <c r="N53" s="166">
        <f t="shared" si="12"/>
        <v>0</v>
      </c>
      <c r="O53" s="167" t="s">
        <v>387</v>
      </c>
      <c r="P53" s="166" t="str">
        <f t="shared" si="13"/>
        <v/>
      </c>
      <c r="Q53" s="166" t="str">
        <f t="shared" si="14"/>
        <v/>
      </c>
      <c r="R53" s="166" t="str">
        <f t="shared" si="15"/>
        <v/>
      </c>
      <c r="S53" s="167">
        <f t="shared" si="16"/>
        <v>0</v>
      </c>
      <c r="T53" s="166">
        <f t="shared" si="17"/>
        <v>0</v>
      </c>
      <c r="U53" s="166">
        <f t="shared" si="18"/>
        <v>0</v>
      </c>
      <c r="V53" s="166">
        <f t="shared" si="19"/>
        <v>0</v>
      </c>
      <c r="W53" s="166">
        <f t="shared" si="20"/>
        <v>0</v>
      </c>
      <c r="X53" s="166">
        <f t="shared" si="21"/>
        <v>0</v>
      </c>
      <c r="Y53" s="166">
        <f t="shared" si="22"/>
        <v>0</v>
      </c>
      <c r="Z53" s="166">
        <f t="shared" si="23"/>
        <v>0</v>
      </c>
      <c r="AA53" s="166">
        <f t="shared" si="24"/>
        <v>0</v>
      </c>
      <c r="AB53" s="166">
        <f t="shared" si="25"/>
        <v>0</v>
      </c>
      <c r="AC53" s="167"/>
      <c r="AE53" s="166" t="str" cm="1">
        <f t="array" ref="AE53">IF($E53&lt;&gt;"", IF(ISTEXT(E53), "| Veld '"&amp;AE$4&amp;ROW()&amp;"': "&amp;Fout_datum, IF(F53&lt;&gt;"", IF(E53&gt;F53, "| Velden '"&amp;$AE$4&amp;ROW()&amp;"' en '"&amp;$AF$4&amp;ROW()&amp;"': De datum uit dienst mag niet voor de datum in dienst vallen.", ""), IF(E53&gt;Datum_werkingsjaar_einde, "| Veld '"&amp;$AE$4&amp;ROW()&amp;"': De datum in dienst mag niet na 31/12/"&amp;Datum_werkingsjaar&amp;" vallen.  ", ""))), "")</f>
        <v/>
      </c>
      <c r="AF53" s="166" t="str" cm="1">
        <f t="array" ref="AF53">IF($F53&lt;&gt;"", IF(ISTEXT(F53), "| Veld '"&amp;AF$4&amp;ROW()&amp;"': "&amp;Fout_datum, IF(E53&gt;F53, IF(F53&lt;&gt;"", "  ", ""), IF(F53&lt;&gt;"", IF(F53&lt;Datum_werkingsjaar_begin, "| Veld '"&amp;$AF$4&amp;ROW()&amp;"': De datum uit dienst mag niet vóór 1/01/"&amp;Datum_werkingsjaar&amp;" vallen.  ", ""), ""))), "")</f>
        <v/>
      </c>
      <c r="AG53" s="166" t="str">
        <f ca="1">IF(W53&lt;0, "", IF(G53&lt;&gt;"", _xlfn.IFNA(IF(MATCH(G53, OFFSET(Keuzelijsten!$A$1, 0, MATCH(O53, Keuzelijsten!$A$1:$AA$1, 0)-1, 50, 1), 0)&lt;&gt;"", ""), "| Veld '"&amp;AG$4&amp;ROW()&amp;"': de selectie komt niet overeen met een keuze in een afhankelijk veld.  "), ""))</f>
        <v/>
      </c>
      <c r="AH53" s="166" t="str">
        <f ca="1">IF(X53&lt;0, "", IF(H53&lt;&gt;"", _xlfn.IFNA(IF(MATCH(H53, OFFSET(Keuzelijsten!$A$1, 0, MATCH(P53, Keuzelijsten!$A$1:$AA$1, 0)-1, 50, 1), 0)&lt;&gt;"", ""), "| Veld '"&amp;AH$4&amp;ROW()&amp;"': de selectie komt niet overeen met een keuze in een afhankelijk veld.  "), ""))</f>
        <v/>
      </c>
      <c r="AI53" s="166" t="str">
        <f ca="1">IF(Y53&lt;0, "", IF(I53&lt;&gt;"", _xlfn.IFNA(IF(MATCH(I53, OFFSET(Keuzelijsten!$A$1, 0, MATCH(Q53, Keuzelijsten!$A$1:$AA$1, 0)-1, 50, 1), 0)&lt;&gt;"", ""), "| Veld '"&amp;AI$4&amp;ROW()&amp;"': de selectie komt niet overeen met een keuze in een afhankelijk veld.  "), ""))</f>
        <v/>
      </c>
      <c r="AJ53" s="166" t="str">
        <f ca="1">IF(Z53&lt;0, "", IF(J53&lt;&gt;"", _xlfn.IFNA(IF(MATCH(J53, OFFSET(Keuzelijsten!$A$1, 0, MATCH(R53, Keuzelijsten!$A$1:$AA$1, 0)-1, 50, 1), 0)&lt;&gt;"", ""), "| Veld '"&amp;AJ$4&amp;ROW()&amp;"': de selectie komt niet overeen met een keuze in een afhankelijk veld.  "), ""))</f>
        <v/>
      </c>
      <c r="AK53" s="166" t="str">
        <f t="shared" si="8"/>
        <v/>
      </c>
      <c r="AL53" s="166" t="str">
        <f t="shared" si="9"/>
        <v/>
      </c>
      <c r="AM53" s="167" t="str">
        <f t="shared" si="26"/>
        <v/>
      </c>
      <c r="AN53" s="166" t="str">
        <f t="shared" si="27"/>
        <v/>
      </c>
      <c r="AO53" s="166" t="str">
        <f t="shared" si="28"/>
        <v/>
      </c>
      <c r="AP53" s="166" t="str">
        <f t="shared" si="29"/>
        <v/>
      </c>
      <c r="AQ53" s="166" t="str">
        <f t="shared" si="30"/>
        <v/>
      </c>
      <c r="AR53" s="166" t="str">
        <f t="shared" si="31"/>
        <v/>
      </c>
      <c r="AS53" s="166" t="str">
        <f t="shared" si="32"/>
        <v/>
      </c>
      <c r="AT53" s="166" t="str">
        <f t="shared" si="33"/>
        <v/>
      </c>
      <c r="AU53" s="166" t="str">
        <f t="shared" si="34"/>
        <v/>
      </c>
      <c r="AV53" s="166" t="str">
        <f t="shared" si="35"/>
        <v/>
      </c>
      <c r="AW53" s="167" t="str">
        <f t="shared" si="36"/>
        <v/>
      </c>
      <c r="AX53" s="166" t="str">
        <f>IF(N53&lt;&gt;1, IF(SUM(N53:$N$504)&lt;&gt;0, "| Laat geen witruimte tussen ingevulde rijen.", ""), "")</f>
        <v/>
      </c>
      <c r="AZ53" s="75" t="str">
        <f t="shared" ca="1" si="37"/>
        <v/>
      </c>
    </row>
    <row r="54" spans="1:52" s="166" customFormat="1" ht="14.45" customHeight="1" x14ac:dyDescent="0.25">
      <c r="A54" s="172" t="str">
        <f t="shared" ca="1" si="11"/>
        <v/>
      </c>
      <c r="B54" s="164" t="str">
        <f t="shared" si="6"/>
        <v/>
      </c>
      <c r="C54" s="176" t="str">
        <f t="shared" si="7"/>
        <v/>
      </c>
      <c r="D54" s="177"/>
      <c r="E54" s="178"/>
      <c r="F54" s="178"/>
      <c r="G54" s="179"/>
      <c r="H54" s="180"/>
      <c r="I54" s="179"/>
      <c r="J54" s="181"/>
      <c r="K54" s="182"/>
      <c r="L54" s="183"/>
      <c r="M54" s="165" t="s">
        <v>85</v>
      </c>
      <c r="N54" s="166">
        <f t="shared" si="12"/>
        <v>0</v>
      </c>
      <c r="O54" s="167" t="s">
        <v>387</v>
      </c>
      <c r="P54" s="166" t="str">
        <f t="shared" si="13"/>
        <v/>
      </c>
      <c r="Q54" s="166" t="str">
        <f t="shared" si="14"/>
        <v/>
      </c>
      <c r="R54" s="166" t="str">
        <f t="shared" si="15"/>
        <v/>
      </c>
      <c r="S54" s="167">
        <f t="shared" si="16"/>
        <v>0</v>
      </c>
      <c r="T54" s="166">
        <f t="shared" si="17"/>
        <v>0</v>
      </c>
      <c r="U54" s="166">
        <f t="shared" si="18"/>
        <v>0</v>
      </c>
      <c r="V54" s="166">
        <f t="shared" si="19"/>
        <v>0</v>
      </c>
      <c r="W54" s="166">
        <f t="shared" si="20"/>
        <v>0</v>
      </c>
      <c r="X54" s="166">
        <f t="shared" si="21"/>
        <v>0</v>
      </c>
      <c r="Y54" s="166">
        <f t="shared" si="22"/>
        <v>0</v>
      </c>
      <c r="Z54" s="166">
        <f t="shared" si="23"/>
        <v>0</v>
      </c>
      <c r="AA54" s="166">
        <f t="shared" si="24"/>
        <v>0</v>
      </c>
      <c r="AB54" s="166">
        <f t="shared" si="25"/>
        <v>0</v>
      </c>
      <c r="AC54" s="167"/>
      <c r="AE54" s="166" t="str" cm="1">
        <f t="array" ref="AE54">IF($E54&lt;&gt;"", IF(ISTEXT(E54), "| Veld '"&amp;AE$4&amp;ROW()&amp;"': "&amp;Fout_datum, IF(F54&lt;&gt;"", IF(E54&gt;F54, "| Velden '"&amp;$AE$4&amp;ROW()&amp;"' en '"&amp;$AF$4&amp;ROW()&amp;"': De datum uit dienst mag niet voor de datum in dienst vallen.", ""), IF(E54&gt;Datum_werkingsjaar_einde, "| Veld '"&amp;$AE$4&amp;ROW()&amp;"': De datum in dienst mag niet na 31/12/"&amp;Datum_werkingsjaar&amp;" vallen.  ", ""))), "")</f>
        <v/>
      </c>
      <c r="AF54" s="166" t="str" cm="1">
        <f t="array" ref="AF54">IF($F54&lt;&gt;"", IF(ISTEXT(F54), "| Veld '"&amp;AF$4&amp;ROW()&amp;"': "&amp;Fout_datum, IF(E54&gt;F54, IF(F54&lt;&gt;"", "  ", ""), IF(F54&lt;&gt;"", IF(F54&lt;Datum_werkingsjaar_begin, "| Veld '"&amp;$AF$4&amp;ROW()&amp;"': De datum uit dienst mag niet vóór 1/01/"&amp;Datum_werkingsjaar&amp;" vallen.  ", ""), ""))), "")</f>
        <v/>
      </c>
      <c r="AG54" s="166" t="str">
        <f ca="1">IF(W54&lt;0, "", IF(G54&lt;&gt;"", _xlfn.IFNA(IF(MATCH(G54, OFFSET(Keuzelijsten!$A$1, 0, MATCH(O54, Keuzelijsten!$A$1:$AA$1, 0)-1, 50, 1), 0)&lt;&gt;"", ""), "| Veld '"&amp;AG$4&amp;ROW()&amp;"': de selectie komt niet overeen met een keuze in een afhankelijk veld.  "), ""))</f>
        <v/>
      </c>
      <c r="AH54" s="166" t="str">
        <f ca="1">IF(X54&lt;0, "", IF(H54&lt;&gt;"", _xlfn.IFNA(IF(MATCH(H54, OFFSET(Keuzelijsten!$A$1, 0, MATCH(P54, Keuzelijsten!$A$1:$AA$1, 0)-1, 50, 1), 0)&lt;&gt;"", ""), "| Veld '"&amp;AH$4&amp;ROW()&amp;"': de selectie komt niet overeen met een keuze in een afhankelijk veld.  "), ""))</f>
        <v/>
      </c>
      <c r="AI54" s="166" t="str">
        <f ca="1">IF(Y54&lt;0, "", IF(I54&lt;&gt;"", _xlfn.IFNA(IF(MATCH(I54, OFFSET(Keuzelijsten!$A$1, 0, MATCH(Q54, Keuzelijsten!$A$1:$AA$1, 0)-1, 50, 1), 0)&lt;&gt;"", ""), "| Veld '"&amp;AI$4&amp;ROW()&amp;"': de selectie komt niet overeen met een keuze in een afhankelijk veld.  "), ""))</f>
        <v/>
      </c>
      <c r="AJ54" s="166" t="str">
        <f ca="1">IF(Z54&lt;0, "", IF(J54&lt;&gt;"", _xlfn.IFNA(IF(MATCH(J54, OFFSET(Keuzelijsten!$A$1, 0, MATCH(R54, Keuzelijsten!$A$1:$AA$1, 0)-1, 50, 1), 0)&lt;&gt;"", ""), "| Veld '"&amp;AJ$4&amp;ROW()&amp;"': de selectie komt niet overeen met een keuze in een afhankelijk veld.  "), ""))</f>
        <v/>
      </c>
      <c r="AK54" s="166" t="str">
        <f t="shared" si="8"/>
        <v/>
      </c>
      <c r="AL54" s="166" t="str">
        <f t="shared" si="9"/>
        <v/>
      </c>
      <c r="AM54" s="167" t="str">
        <f t="shared" si="26"/>
        <v/>
      </c>
      <c r="AN54" s="166" t="str">
        <f t="shared" si="27"/>
        <v/>
      </c>
      <c r="AO54" s="166" t="str">
        <f t="shared" si="28"/>
        <v/>
      </c>
      <c r="AP54" s="166" t="str">
        <f t="shared" si="29"/>
        <v/>
      </c>
      <c r="AQ54" s="166" t="str">
        <f t="shared" si="30"/>
        <v/>
      </c>
      <c r="AR54" s="166" t="str">
        <f t="shared" si="31"/>
        <v/>
      </c>
      <c r="AS54" s="166" t="str">
        <f t="shared" si="32"/>
        <v/>
      </c>
      <c r="AT54" s="166" t="str">
        <f t="shared" si="33"/>
        <v/>
      </c>
      <c r="AU54" s="166" t="str">
        <f t="shared" si="34"/>
        <v/>
      </c>
      <c r="AV54" s="166" t="str">
        <f t="shared" si="35"/>
        <v/>
      </c>
      <c r="AW54" s="167" t="str">
        <f t="shared" si="36"/>
        <v/>
      </c>
      <c r="AX54" s="166" t="str">
        <f>IF(N54&lt;&gt;1, IF(SUM(N54:$N$504)&lt;&gt;0, "| Laat geen witruimte tussen ingevulde rijen.", ""), "")</f>
        <v/>
      </c>
      <c r="AZ54" s="75" t="str">
        <f t="shared" ca="1" si="37"/>
        <v/>
      </c>
    </row>
    <row r="55" spans="1:52" s="166" customFormat="1" ht="14.45" customHeight="1" x14ac:dyDescent="0.25">
      <c r="A55" s="172" t="str">
        <f t="shared" ca="1" si="11"/>
        <v/>
      </c>
      <c r="B55" s="164" t="str">
        <f t="shared" si="6"/>
        <v/>
      </c>
      <c r="C55" s="176" t="str">
        <f t="shared" si="7"/>
        <v/>
      </c>
      <c r="D55" s="177"/>
      <c r="E55" s="178"/>
      <c r="F55" s="178"/>
      <c r="G55" s="179"/>
      <c r="H55" s="180"/>
      <c r="I55" s="179"/>
      <c r="J55" s="181"/>
      <c r="K55" s="182"/>
      <c r="L55" s="183"/>
      <c r="M55" s="165" t="s">
        <v>85</v>
      </c>
      <c r="N55" s="166">
        <f t="shared" si="12"/>
        <v>0</v>
      </c>
      <c r="O55" s="167" t="s">
        <v>387</v>
      </c>
      <c r="P55" s="166" t="str">
        <f t="shared" si="13"/>
        <v/>
      </c>
      <c r="Q55" s="166" t="str">
        <f t="shared" si="14"/>
        <v/>
      </c>
      <c r="R55" s="166" t="str">
        <f t="shared" si="15"/>
        <v/>
      </c>
      <c r="S55" s="167">
        <f t="shared" si="16"/>
        <v>0</v>
      </c>
      <c r="T55" s="166">
        <f t="shared" si="17"/>
        <v>0</v>
      </c>
      <c r="U55" s="166">
        <f t="shared" si="18"/>
        <v>0</v>
      </c>
      <c r="V55" s="166">
        <f t="shared" si="19"/>
        <v>0</v>
      </c>
      <c r="W55" s="166">
        <f t="shared" si="20"/>
        <v>0</v>
      </c>
      <c r="X55" s="166">
        <f t="shared" si="21"/>
        <v>0</v>
      </c>
      <c r="Y55" s="166">
        <f t="shared" si="22"/>
        <v>0</v>
      </c>
      <c r="Z55" s="166">
        <f t="shared" si="23"/>
        <v>0</v>
      </c>
      <c r="AA55" s="166">
        <f t="shared" si="24"/>
        <v>0</v>
      </c>
      <c r="AB55" s="166">
        <f t="shared" si="25"/>
        <v>0</v>
      </c>
      <c r="AC55" s="167"/>
      <c r="AE55" s="166" t="str" cm="1">
        <f t="array" ref="AE55">IF($E55&lt;&gt;"", IF(ISTEXT(E55), "| Veld '"&amp;AE$4&amp;ROW()&amp;"': "&amp;Fout_datum, IF(F55&lt;&gt;"", IF(E55&gt;F55, "| Velden '"&amp;$AE$4&amp;ROW()&amp;"' en '"&amp;$AF$4&amp;ROW()&amp;"': De datum uit dienst mag niet voor de datum in dienst vallen.", ""), IF(E55&gt;Datum_werkingsjaar_einde, "| Veld '"&amp;$AE$4&amp;ROW()&amp;"': De datum in dienst mag niet na 31/12/"&amp;Datum_werkingsjaar&amp;" vallen.  ", ""))), "")</f>
        <v/>
      </c>
      <c r="AF55" s="166" t="str" cm="1">
        <f t="array" ref="AF55">IF($F55&lt;&gt;"", IF(ISTEXT(F55), "| Veld '"&amp;AF$4&amp;ROW()&amp;"': "&amp;Fout_datum, IF(E55&gt;F55, IF(F55&lt;&gt;"", "  ", ""), IF(F55&lt;&gt;"", IF(F55&lt;Datum_werkingsjaar_begin, "| Veld '"&amp;$AF$4&amp;ROW()&amp;"': De datum uit dienst mag niet vóór 1/01/"&amp;Datum_werkingsjaar&amp;" vallen.  ", ""), ""))), "")</f>
        <v/>
      </c>
      <c r="AG55" s="166" t="str">
        <f ca="1">IF(W55&lt;0, "", IF(G55&lt;&gt;"", _xlfn.IFNA(IF(MATCH(G55, OFFSET(Keuzelijsten!$A$1, 0, MATCH(O55, Keuzelijsten!$A$1:$AA$1, 0)-1, 50, 1), 0)&lt;&gt;"", ""), "| Veld '"&amp;AG$4&amp;ROW()&amp;"': de selectie komt niet overeen met een keuze in een afhankelijk veld.  "), ""))</f>
        <v/>
      </c>
      <c r="AH55" s="166" t="str">
        <f ca="1">IF(X55&lt;0, "", IF(H55&lt;&gt;"", _xlfn.IFNA(IF(MATCH(H55, OFFSET(Keuzelijsten!$A$1, 0, MATCH(P55, Keuzelijsten!$A$1:$AA$1, 0)-1, 50, 1), 0)&lt;&gt;"", ""), "| Veld '"&amp;AH$4&amp;ROW()&amp;"': de selectie komt niet overeen met een keuze in een afhankelijk veld.  "), ""))</f>
        <v/>
      </c>
      <c r="AI55" s="166" t="str">
        <f ca="1">IF(Y55&lt;0, "", IF(I55&lt;&gt;"", _xlfn.IFNA(IF(MATCH(I55, OFFSET(Keuzelijsten!$A$1, 0, MATCH(Q55, Keuzelijsten!$A$1:$AA$1, 0)-1, 50, 1), 0)&lt;&gt;"", ""), "| Veld '"&amp;AI$4&amp;ROW()&amp;"': de selectie komt niet overeen met een keuze in een afhankelijk veld.  "), ""))</f>
        <v/>
      </c>
      <c r="AJ55" s="166" t="str">
        <f ca="1">IF(Z55&lt;0, "", IF(J55&lt;&gt;"", _xlfn.IFNA(IF(MATCH(J55, OFFSET(Keuzelijsten!$A$1, 0, MATCH(R55, Keuzelijsten!$A$1:$AA$1, 0)-1, 50, 1), 0)&lt;&gt;"", ""), "| Veld '"&amp;AJ$4&amp;ROW()&amp;"': de selectie komt niet overeen met een keuze in een afhankelijk veld.  "), ""))</f>
        <v/>
      </c>
      <c r="AK55" s="166" t="str">
        <f t="shared" si="8"/>
        <v/>
      </c>
      <c r="AL55" s="166" t="str">
        <f t="shared" si="9"/>
        <v/>
      </c>
      <c r="AM55" s="167" t="str">
        <f t="shared" si="26"/>
        <v/>
      </c>
      <c r="AN55" s="166" t="str">
        <f t="shared" si="27"/>
        <v/>
      </c>
      <c r="AO55" s="166" t="str">
        <f t="shared" si="28"/>
        <v/>
      </c>
      <c r="AP55" s="166" t="str">
        <f t="shared" si="29"/>
        <v/>
      </c>
      <c r="AQ55" s="166" t="str">
        <f t="shared" si="30"/>
        <v/>
      </c>
      <c r="AR55" s="166" t="str">
        <f t="shared" si="31"/>
        <v/>
      </c>
      <c r="AS55" s="166" t="str">
        <f t="shared" si="32"/>
        <v/>
      </c>
      <c r="AT55" s="166" t="str">
        <f t="shared" si="33"/>
        <v/>
      </c>
      <c r="AU55" s="166" t="str">
        <f t="shared" si="34"/>
        <v/>
      </c>
      <c r="AV55" s="166" t="str">
        <f t="shared" si="35"/>
        <v/>
      </c>
      <c r="AW55" s="167" t="str">
        <f t="shared" si="36"/>
        <v/>
      </c>
      <c r="AX55" s="166" t="str">
        <f>IF(N55&lt;&gt;1, IF(SUM(N55:$N$504)&lt;&gt;0, "| Laat geen witruimte tussen ingevulde rijen.", ""), "")</f>
        <v/>
      </c>
      <c r="AZ55" s="75" t="str">
        <f t="shared" ca="1" si="37"/>
        <v/>
      </c>
    </row>
    <row r="56" spans="1:52" s="166" customFormat="1" ht="14.45" customHeight="1" x14ac:dyDescent="0.25">
      <c r="A56" s="172" t="str">
        <f t="shared" ca="1" si="11"/>
        <v/>
      </c>
      <c r="B56" s="164" t="str">
        <f t="shared" si="6"/>
        <v/>
      </c>
      <c r="C56" s="176" t="str">
        <f t="shared" si="7"/>
        <v/>
      </c>
      <c r="D56" s="177"/>
      <c r="E56" s="178"/>
      <c r="F56" s="178"/>
      <c r="G56" s="179"/>
      <c r="H56" s="180"/>
      <c r="I56" s="179"/>
      <c r="J56" s="181"/>
      <c r="K56" s="182"/>
      <c r="L56" s="183"/>
      <c r="M56" s="165" t="s">
        <v>85</v>
      </c>
      <c r="N56" s="166">
        <f t="shared" si="12"/>
        <v>0</v>
      </c>
      <c r="O56" s="167" t="s">
        <v>387</v>
      </c>
      <c r="P56" s="166" t="str">
        <f t="shared" si="13"/>
        <v/>
      </c>
      <c r="Q56" s="166" t="str">
        <f t="shared" si="14"/>
        <v/>
      </c>
      <c r="R56" s="166" t="str">
        <f t="shared" si="15"/>
        <v/>
      </c>
      <c r="S56" s="167">
        <f t="shared" si="16"/>
        <v>0</v>
      </c>
      <c r="T56" s="166">
        <f t="shared" si="17"/>
        <v>0</v>
      </c>
      <c r="U56" s="166">
        <f t="shared" si="18"/>
        <v>0</v>
      </c>
      <c r="V56" s="166">
        <f t="shared" si="19"/>
        <v>0</v>
      </c>
      <c r="W56" s="166">
        <f t="shared" si="20"/>
        <v>0</v>
      </c>
      <c r="X56" s="166">
        <f t="shared" si="21"/>
        <v>0</v>
      </c>
      <c r="Y56" s="166">
        <f t="shared" si="22"/>
        <v>0</v>
      </c>
      <c r="Z56" s="166">
        <f t="shared" si="23"/>
        <v>0</v>
      </c>
      <c r="AA56" s="166">
        <f t="shared" si="24"/>
        <v>0</v>
      </c>
      <c r="AB56" s="166">
        <f t="shared" si="25"/>
        <v>0</v>
      </c>
      <c r="AC56" s="167"/>
      <c r="AE56" s="166" t="str" cm="1">
        <f t="array" ref="AE56">IF($E56&lt;&gt;"", IF(ISTEXT(E56), "| Veld '"&amp;AE$4&amp;ROW()&amp;"': "&amp;Fout_datum, IF(F56&lt;&gt;"", IF(E56&gt;F56, "| Velden '"&amp;$AE$4&amp;ROW()&amp;"' en '"&amp;$AF$4&amp;ROW()&amp;"': De datum uit dienst mag niet voor de datum in dienst vallen.", ""), IF(E56&gt;Datum_werkingsjaar_einde, "| Veld '"&amp;$AE$4&amp;ROW()&amp;"': De datum in dienst mag niet na 31/12/"&amp;Datum_werkingsjaar&amp;" vallen.  ", ""))), "")</f>
        <v/>
      </c>
      <c r="AF56" s="166" t="str" cm="1">
        <f t="array" ref="AF56">IF($F56&lt;&gt;"", IF(ISTEXT(F56), "| Veld '"&amp;AF$4&amp;ROW()&amp;"': "&amp;Fout_datum, IF(E56&gt;F56, IF(F56&lt;&gt;"", "  ", ""), IF(F56&lt;&gt;"", IF(F56&lt;Datum_werkingsjaar_begin, "| Veld '"&amp;$AF$4&amp;ROW()&amp;"': De datum uit dienst mag niet vóór 1/01/"&amp;Datum_werkingsjaar&amp;" vallen.  ", ""), ""))), "")</f>
        <v/>
      </c>
      <c r="AG56" s="166" t="str">
        <f ca="1">IF(W56&lt;0, "", IF(G56&lt;&gt;"", _xlfn.IFNA(IF(MATCH(G56, OFFSET(Keuzelijsten!$A$1, 0, MATCH(O56, Keuzelijsten!$A$1:$AA$1, 0)-1, 50, 1), 0)&lt;&gt;"", ""), "| Veld '"&amp;AG$4&amp;ROW()&amp;"': de selectie komt niet overeen met een keuze in een afhankelijk veld.  "), ""))</f>
        <v/>
      </c>
      <c r="AH56" s="166" t="str">
        <f ca="1">IF(X56&lt;0, "", IF(H56&lt;&gt;"", _xlfn.IFNA(IF(MATCH(H56, OFFSET(Keuzelijsten!$A$1, 0, MATCH(P56, Keuzelijsten!$A$1:$AA$1, 0)-1, 50, 1), 0)&lt;&gt;"", ""), "| Veld '"&amp;AH$4&amp;ROW()&amp;"': de selectie komt niet overeen met een keuze in een afhankelijk veld.  "), ""))</f>
        <v/>
      </c>
      <c r="AI56" s="166" t="str">
        <f ca="1">IF(Y56&lt;0, "", IF(I56&lt;&gt;"", _xlfn.IFNA(IF(MATCH(I56, OFFSET(Keuzelijsten!$A$1, 0, MATCH(Q56, Keuzelijsten!$A$1:$AA$1, 0)-1, 50, 1), 0)&lt;&gt;"", ""), "| Veld '"&amp;AI$4&amp;ROW()&amp;"': de selectie komt niet overeen met een keuze in een afhankelijk veld.  "), ""))</f>
        <v/>
      </c>
      <c r="AJ56" s="166" t="str">
        <f ca="1">IF(Z56&lt;0, "", IF(J56&lt;&gt;"", _xlfn.IFNA(IF(MATCH(J56, OFFSET(Keuzelijsten!$A$1, 0, MATCH(R56, Keuzelijsten!$A$1:$AA$1, 0)-1, 50, 1), 0)&lt;&gt;"", ""), "| Veld '"&amp;AJ$4&amp;ROW()&amp;"': de selectie komt niet overeen met een keuze in een afhankelijk veld.  "), ""))</f>
        <v/>
      </c>
      <c r="AK56" s="166" t="str">
        <f t="shared" si="8"/>
        <v/>
      </c>
      <c r="AL56" s="166" t="str">
        <f t="shared" si="9"/>
        <v/>
      </c>
      <c r="AM56" s="167" t="str">
        <f t="shared" si="26"/>
        <v/>
      </c>
      <c r="AN56" s="166" t="str">
        <f t="shared" si="27"/>
        <v/>
      </c>
      <c r="AO56" s="166" t="str">
        <f t="shared" si="28"/>
        <v/>
      </c>
      <c r="AP56" s="166" t="str">
        <f t="shared" si="29"/>
        <v/>
      </c>
      <c r="AQ56" s="166" t="str">
        <f t="shared" si="30"/>
        <v/>
      </c>
      <c r="AR56" s="166" t="str">
        <f t="shared" si="31"/>
        <v/>
      </c>
      <c r="AS56" s="166" t="str">
        <f t="shared" si="32"/>
        <v/>
      </c>
      <c r="AT56" s="166" t="str">
        <f t="shared" si="33"/>
        <v/>
      </c>
      <c r="AU56" s="166" t="str">
        <f t="shared" si="34"/>
        <v/>
      </c>
      <c r="AV56" s="166" t="str">
        <f t="shared" si="35"/>
        <v/>
      </c>
      <c r="AW56" s="167" t="str">
        <f t="shared" si="36"/>
        <v/>
      </c>
      <c r="AX56" s="166" t="str">
        <f>IF(N56&lt;&gt;1, IF(SUM(N56:$N$504)&lt;&gt;0, "| Laat geen witruimte tussen ingevulde rijen.", ""), "")</f>
        <v/>
      </c>
      <c r="AZ56" s="75" t="str">
        <f t="shared" ca="1" si="37"/>
        <v/>
      </c>
    </row>
    <row r="57" spans="1:52" s="166" customFormat="1" ht="14.45" customHeight="1" x14ac:dyDescent="0.25">
      <c r="A57" s="172" t="str">
        <f t="shared" ca="1" si="11"/>
        <v/>
      </c>
      <c r="B57" s="164" t="str">
        <f t="shared" si="6"/>
        <v/>
      </c>
      <c r="C57" s="176" t="str">
        <f t="shared" si="7"/>
        <v/>
      </c>
      <c r="D57" s="177"/>
      <c r="E57" s="178"/>
      <c r="F57" s="178"/>
      <c r="G57" s="179"/>
      <c r="H57" s="180"/>
      <c r="I57" s="179"/>
      <c r="J57" s="181"/>
      <c r="K57" s="182"/>
      <c r="L57" s="183"/>
      <c r="M57" s="165" t="s">
        <v>85</v>
      </c>
      <c r="N57" s="166">
        <f t="shared" si="12"/>
        <v>0</v>
      </c>
      <c r="O57" s="167" t="s">
        <v>387</v>
      </c>
      <c r="P57" s="166" t="str">
        <f t="shared" si="13"/>
        <v/>
      </c>
      <c r="Q57" s="166" t="str">
        <f t="shared" si="14"/>
        <v/>
      </c>
      <c r="R57" s="166" t="str">
        <f t="shared" si="15"/>
        <v/>
      </c>
      <c r="S57" s="167">
        <f t="shared" si="16"/>
        <v>0</v>
      </c>
      <c r="T57" s="166">
        <f t="shared" si="17"/>
        <v>0</v>
      </c>
      <c r="U57" s="166">
        <f t="shared" si="18"/>
        <v>0</v>
      </c>
      <c r="V57" s="166">
        <f t="shared" si="19"/>
        <v>0</v>
      </c>
      <c r="W57" s="166">
        <f t="shared" si="20"/>
        <v>0</v>
      </c>
      <c r="X57" s="166">
        <f t="shared" si="21"/>
        <v>0</v>
      </c>
      <c r="Y57" s="166">
        <f t="shared" si="22"/>
        <v>0</v>
      </c>
      <c r="Z57" s="166">
        <f t="shared" si="23"/>
        <v>0</v>
      </c>
      <c r="AA57" s="166">
        <f t="shared" si="24"/>
        <v>0</v>
      </c>
      <c r="AB57" s="166">
        <f t="shared" si="25"/>
        <v>0</v>
      </c>
      <c r="AC57" s="167"/>
      <c r="AE57" s="166" t="str" cm="1">
        <f t="array" ref="AE57">IF($E57&lt;&gt;"", IF(ISTEXT(E57), "| Veld '"&amp;AE$4&amp;ROW()&amp;"': "&amp;Fout_datum, IF(F57&lt;&gt;"", IF(E57&gt;F57, "| Velden '"&amp;$AE$4&amp;ROW()&amp;"' en '"&amp;$AF$4&amp;ROW()&amp;"': De datum uit dienst mag niet voor de datum in dienst vallen.", ""), IF(E57&gt;Datum_werkingsjaar_einde, "| Veld '"&amp;$AE$4&amp;ROW()&amp;"': De datum in dienst mag niet na 31/12/"&amp;Datum_werkingsjaar&amp;" vallen.  ", ""))), "")</f>
        <v/>
      </c>
      <c r="AF57" s="166" t="str" cm="1">
        <f t="array" ref="AF57">IF($F57&lt;&gt;"", IF(ISTEXT(F57), "| Veld '"&amp;AF$4&amp;ROW()&amp;"': "&amp;Fout_datum, IF(E57&gt;F57, IF(F57&lt;&gt;"", "  ", ""), IF(F57&lt;&gt;"", IF(F57&lt;Datum_werkingsjaar_begin, "| Veld '"&amp;$AF$4&amp;ROW()&amp;"': De datum uit dienst mag niet vóór 1/01/"&amp;Datum_werkingsjaar&amp;" vallen.  ", ""), ""))), "")</f>
        <v/>
      </c>
      <c r="AG57" s="166" t="str">
        <f ca="1">IF(W57&lt;0, "", IF(G57&lt;&gt;"", _xlfn.IFNA(IF(MATCH(G57, OFFSET(Keuzelijsten!$A$1, 0, MATCH(O57, Keuzelijsten!$A$1:$AA$1, 0)-1, 50, 1), 0)&lt;&gt;"", ""), "| Veld '"&amp;AG$4&amp;ROW()&amp;"': de selectie komt niet overeen met een keuze in een afhankelijk veld.  "), ""))</f>
        <v/>
      </c>
      <c r="AH57" s="166" t="str">
        <f ca="1">IF(X57&lt;0, "", IF(H57&lt;&gt;"", _xlfn.IFNA(IF(MATCH(H57, OFFSET(Keuzelijsten!$A$1, 0, MATCH(P57, Keuzelijsten!$A$1:$AA$1, 0)-1, 50, 1), 0)&lt;&gt;"", ""), "| Veld '"&amp;AH$4&amp;ROW()&amp;"': de selectie komt niet overeen met een keuze in een afhankelijk veld.  "), ""))</f>
        <v/>
      </c>
      <c r="AI57" s="166" t="str">
        <f ca="1">IF(Y57&lt;0, "", IF(I57&lt;&gt;"", _xlfn.IFNA(IF(MATCH(I57, OFFSET(Keuzelijsten!$A$1, 0, MATCH(Q57, Keuzelijsten!$A$1:$AA$1, 0)-1, 50, 1), 0)&lt;&gt;"", ""), "| Veld '"&amp;AI$4&amp;ROW()&amp;"': de selectie komt niet overeen met een keuze in een afhankelijk veld.  "), ""))</f>
        <v/>
      </c>
      <c r="AJ57" s="166" t="str">
        <f ca="1">IF(Z57&lt;0, "", IF(J57&lt;&gt;"", _xlfn.IFNA(IF(MATCH(J57, OFFSET(Keuzelijsten!$A$1, 0, MATCH(R57, Keuzelijsten!$A$1:$AA$1, 0)-1, 50, 1), 0)&lt;&gt;"", ""), "| Veld '"&amp;AJ$4&amp;ROW()&amp;"': de selectie komt niet overeen met een keuze in een afhankelijk veld.  "), ""))</f>
        <v/>
      </c>
      <c r="AK57" s="166" t="str">
        <f t="shared" si="8"/>
        <v/>
      </c>
      <c r="AL57" s="166" t="str">
        <f t="shared" si="9"/>
        <v/>
      </c>
      <c r="AM57" s="167" t="str">
        <f t="shared" si="26"/>
        <v/>
      </c>
      <c r="AN57" s="166" t="str">
        <f t="shared" si="27"/>
        <v/>
      </c>
      <c r="AO57" s="166" t="str">
        <f t="shared" si="28"/>
        <v/>
      </c>
      <c r="AP57" s="166" t="str">
        <f t="shared" si="29"/>
        <v/>
      </c>
      <c r="AQ57" s="166" t="str">
        <f t="shared" si="30"/>
        <v/>
      </c>
      <c r="AR57" s="166" t="str">
        <f t="shared" si="31"/>
        <v/>
      </c>
      <c r="AS57" s="166" t="str">
        <f t="shared" si="32"/>
        <v/>
      </c>
      <c r="AT57" s="166" t="str">
        <f t="shared" si="33"/>
        <v/>
      </c>
      <c r="AU57" s="166" t="str">
        <f t="shared" si="34"/>
        <v/>
      </c>
      <c r="AV57" s="166" t="str">
        <f t="shared" si="35"/>
        <v/>
      </c>
      <c r="AW57" s="167" t="str">
        <f t="shared" si="36"/>
        <v/>
      </c>
      <c r="AX57" s="166" t="str">
        <f>IF(N57&lt;&gt;1, IF(SUM(N57:$N$504)&lt;&gt;0, "| Laat geen witruimte tussen ingevulde rijen.", ""), "")</f>
        <v/>
      </c>
      <c r="AZ57" s="75" t="str">
        <f t="shared" ca="1" si="37"/>
        <v/>
      </c>
    </row>
    <row r="58" spans="1:52" s="166" customFormat="1" ht="14.45" customHeight="1" x14ac:dyDescent="0.25">
      <c r="A58" s="172" t="str">
        <f t="shared" ca="1" si="11"/>
        <v/>
      </c>
      <c r="B58" s="164" t="str">
        <f t="shared" si="6"/>
        <v/>
      </c>
      <c r="C58" s="176" t="str">
        <f t="shared" si="7"/>
        <v/>
      </c>
      <c r="D58" s="177"/>
      <c r="E58" s="178"/>
      <c r="F58" s="178"/>
      <c r="G58" s="179"/>
      <c r="H58" s="180"/>
      <c r="I58" s="179"/>
      <c r="J58" s="181"/>
      <c r="K58" s="182"/>
      <c r="L58" s="183"/>
      <c r="M58" s="165" t="s">
        <v>85</v>
      </c>
      <c r="N58" s="166">
        <f t="shared" si="12"/>
        <v>0</v>
      </c>
      <c r="O58" s="167" t="s">
        <v>387</v>
      </c>
      <c r="P58" s="166" t="str">
        <f t="shared" si="13"/>
        <v/>
      </c>
      <c r="Q58" s="166" t="str">
        <f t="shared" si="14"/>
        <v/>
      </c>
      <c r="R58" s="166" t="str">
        <f t="shared" si="15"/>
        <v/>
      </c>
      <c r="S58" s="167">
        <f t="shared" si="16"/>
        <v>0</v>
      </c>
      <c r="T58" s="166">
        <f t="shared" si="17"/>
        <v>0</v>
      </c>
      <c r="U58" s="166">
        <f t="shared" si="18"/>
        <v>0</v>
      </c>
      <c r="V58" s="166">
        <f t="shared" si="19"/>
        <v>0</v>
      </c>
      <c r="W58" s="166">
        <f t="shared" si="20"/>
        <v>0</v>
      </c>
      <c r="X58" s="166">
        <f t="shared" si="21"/>
        <v>0</v>
      </c>
      <c r="Y58" s="166">
        <f t="shared" si="22"/>
        <v>0</v>
      </c>
      <c r="Z58" s="166">
        <f t="shared" si="23"/>
        <v>0</v>
      </c>
      <c r="AA58" s="166">
        <f t="shared" si="24"/>
        <v>0</v>
      </c>
      <c r="AB58" s="166">
        <f t="shared" si="25"/>
        <v>0</v>
      </c>
      <c r="AC58" s="167"/>
      <c r="AE58" s="166" t="str" cm="1">
        <f t="array" ref="AE58">IF($E58&lt;&gt;"", IF(ISTEXT(E58), "| Veld '"&amp;AE$4&amp;ROW()&amp;"': "&amp;Fout_datum, IF(F58&lt;&gt;"", IF(E58&gt;F58, "| Velden '"&amp;$AE$4&amp;ROW()&amp;"' en '"&amp;$AF$4&amp;ROW()&amp;"': De datum uit dienst mag niet voor de datum in dienst vallen.", ""), IF(E58&gt;Datum_werkingsjaar_einde, "| Veld '"&amp;$AE$4&amp;ROW()&amp;"': De datum in dienst mag niet na 31/12/"&amp;Datum_werkingsjaar&amp;" vallen.  ", ""))), "")</f>
        <v/>
      </c>
      <c r="AF58" s="166" t="str" cm="1">
        <f t="array" ref="AF58">IF($F58&lt;&gt;"", IF(ISTEXT(F58), "| Veld '"&amp;AF$4&amp;ROW()&amp;"': "&amp;Fout_datum, IF(E58&gt;F58, IF(F58&lt;&gt;"", "  ", ""), IF(F58&lt;&gt;"", IF(F58&lt;Datum_werkingsjaar_begin, "| Veld '"&amp;$AF$4&amp;ROW()&amp;"': De datum uit dienst mag niet vóór 1/01/"&amp;Datum_werkingsjaar&amp;" vallen.  ", ""), ""))), "")</f>
        <v/>
      </c>
      <c r="AG58" s="166" t="str">
        <f ca="1">IF(W58&lt;0, "", IF(G58&lt;&gt;"", _xlfn.IFNA(IF(MATCH(G58, OFFSET(Keuzelijsten!$A$1, 0, MATCH(O58, Keuzelijsten!$A$1:$AA$1, 0)-1, 50, 1), 0)&lt;&gt;"", ""), "| Veld '"&amp;AG$4&amp;ROW()&amp;"': de selectie komt niet overeen met een keuze in een afhankelijk veld.  "), ""))</f>
        <v/>
      </c>
      <c r="AH58" s="166" t="str">
        <f ca="1">IF(X58&lt;0, "", IF(H58&lt;&gt;"", _xlfn.IFNA(IF(MATCH(H58, OFFSET(Keuzelijsten!$A$1, 0, MATCH(P58, Keuzelijsten!$A$1:$AA$1, 0)-1, 50, 1), 0)&lt;&gt;"", ""), "| Veld '"&amp;AH$4&amp;ROW()&amp;"': de selectie komt niet overeen met een keuze in een afhankelijk veld.  "), ""))</f>
        <v/>
      </c>
      <c r="AI58" s="166" t="str">
        <f ca="1">IF(Y58&lt;0, "", IF(I58&lt;&gt;"", _xlfn.IFNA(IF(MATCH(I58, OFFSET(Keuzelijsten!$A$1, 0, MATCH(Q58, Keuzelijsten!$A$1:$AA$1, 0)-1, 50, 1), 0)&lt;&gt;"", ""), "| Veld '"&amp;AI$4&amp;ROW()&amp;"': de selectie komt niet overeen met een keuze in een afhankelijk veld.  "), ""))</f>
        <v/>
      </c>
      <c r="AJ58" s="166" t="str">
        <f ca="1">IF(Z58&lt;0, "", IF(J58&lt;&gt;"", _xlfn.IFNA(IF(MATCH(J58, OFFSET(Keuzelijsten!$A$1, 0, MATCH(R58, Keuzelijsten!$A$1:$AA$1, 0)-1, 50, 1), 0)&lt;&gt;"", ""), "| Veld '"&amp;AJ$4&amp;ROW()&amp;"': de selectie komt niet overeen met een keuze in een afhankelijk veld.  "), ""))</f>
        <v/>
      </c>
      <c r="AK58" s="166" t="str">
        <f t="shared" si="8"/>
        <v/>
      </c>
      <c r="AL58" s="166" t="str">
        <f t="shared" si="9"/>
        <v/>
      </c>
      <c r="AM58" s="167" t="str">
        <f t="shared" si="26"/>
        <v/>
      </c>
      <c r="AN58" s="166" t="str">
        <f t="shared" si="27"/>
        <v/>
      </c>
      <c r="AO58" s="166" t="str">
        <f t="shared" si="28"/>
        <v/>
      </c>
      <c r="AP58" s="166" t="str">
        <f t="shared" si="29"/>
        <v/>
      </c>
      <c r="AQ58" s="166" t="str">
        <f t="shared" si="30"/>
        <v/>
      </c>
      <c r="AR58" s="166" t="str">
        <f t="shared" si="31"/>
        <v/>
      </c>
      <c r="AS58" s="166" t="str">
        <f t="shared" si="32"/>
        <v/>
      </c>
      <c r="AT58" s="166" t="str">
        <f t="shared" si="33"/>
        <v/>
      </c>
      <c r="AU58" s="166" t="str">
        <f t="shared" si="34"/>
        <v/>
      </c>
      <c r="AV58" s="166" t="str">
        <f t="shared" si="35"/>
        <v/>
      </c>
      <c r="AW58" s="167" t="str">
        <f t="shared" si="36"/>
        <v/>
      </c>
      <c r="AX58" s="166" t="str">
        <f>IF(N58&lt;&gt;1, IF(SUM(N58:$N$504)&lt;&gt;0, "| Laat geen witruimte tussen ingevulde rijen.", ""), "")</f>
        <v/>
      </c>
      <c r="AZ58" s="75" t="str">
        <f t="shared" ca="1" si="37"/>
        <v/>
      </c>
    </row>
    <row r="59" spans="1:52" s="166" customFormat="1" ht="14.45" customHeight="1" x14ac:dyDescent="0.25">
      <c r="A59" s="172" t="str">
        <f t="shared" ca="1" si="11"/>
        <v/>
      </c>
      <c r="B59" s="164" t="str">
        <f t="shared" si="6"/>
        <v/>
      </c>
      <c r="C59" s="176" t="str">
        <f t="shared" si="7"/>
        <v/>
      </c>
      <c r="D59" s="177"/>
      <c r="E59" s="178"/>
      <c r="F59" s="178"/>
      <c r="G59" s="179"/>
      <c r="H59" s="180"/>
      <c r="I59" s="179"/>
      <c r="J59" s="181"/>
      <c r="K59" s="182"/>
      <c r="L59" s="183"/>
      <c r="M59" s="165" t="s">
        <v>85</v>
      </c>
      <c r="N59" s="166">
        <f t="shared" si="12"/>
        <v>0</v>
      </c>
      <c r="O59" s="167" t="s">
        <v>387</v>
      </c>
      <c r="P59" s="166" t="str">
        <f t="shared" si="13"/>
        <v/>
      </c>
      <c r="Q59" s="166" t="str">
        <f t="shared" si="14"/>
        <v/>
      </c>
      <c r="R59" s="166" t="str">
        <f t="shared" si="15"/>
        <v/>
      </c>
      <c r="S59" s="167">
        <f t="shared" si="16"/>
        <v>0</v>
      </c>
      <c r="T59" s="166">
        <f t="shared" si="17"/>
        <v>0</v>
      </c>
      <c r="U59" s="166">
        <f t="shared" si="18"/>
        <v>0</v>
      </c>
      <c r="V59" s="166">
        <f t="shared" si="19"/>
        <v>0</v>
      </c>
      <c r="W59" s="166">
        <f t="shared" si="20"/>
        <v>0</v>
      </c>
      <c r="X59" s="166">
        <f t="shared" si="21"/>
        <v>0</v>
      </c>
      <c r="Y59" s="166">
        <f t="shared" si="22"/>
        <v>0</v>
      </c>
      <c r="Z59" s="166">
        <f t="shared" si="23"/>
        <v>0</v>
      </c>
      <c r="AA59" s="166">
        <f t="shared" si="24"/>
        <v>0</v>
      </c>
      <c r="AB59" s="166">
        <f t="shared" si="25"/>
        <v>0</v>
      </c>
      <c r="AC59" s="167"/>
      <c r="AE59" s="166" t="str" cm="1">
        <f t="array" ref="AE59">IF($E59&lt;&gt;"", IF(ISTEXT(E59), "| Veld '"&amp;AE$4&amp;ROW()&amp;"': "&amp;Fout_datum, IF(F59&lt;&gt;"", IF(E59&gt;F59, "| Velden '"&amp;$AE$4&amp;ROW()&amp;"' en '"&amp;$AF$4&amp;ROW()&amp;"': De datum uit dienst mag niet voor de datum in dienst vallen.", ""), IF(E59&gt;Datum_werkingsjaar_einde, "| Veld '"&amp;$AE$4&amp;ROW()&amp;"': De datum in dienst mag niet na 31/12/"&amp;Datum_werkingsjaar&amp;" vallen.  ", ""))), "")</f>
        <v/>
      </c>
      <c r="AF59" s="166" t="str" cm="1">
        <f t="array" ref="AF59">IF($F59&lt;&gt;"", IF(ISTEXT(F59), "| Veld '"&amp;AF$4&amp;ROW()&amp;"': "&amp;Fout_datum, IF(E59&gt;F59, IF(F59&lt;&gt;"", "  ", ""), IF(F59&lt;&gt;"", IF(F59&lt;Datum_werkingsjaar_begin, "| Veld '"&amp;$AF$4&amp;ROW()&amp;"': De datum uit dienst mag niet vóór 1/01/"&amp;Datum_werkingsjaar&amp;" vallen.  ", ""), ""))), "")</f>
        <v/>
      </c>
      <c r="AG59" s="166" t="str">
        <f ca="1">IF(W59&lt;0, "", IF(G59&lt;&gt;"", _xlfn.IFNA(IF(MATCH(G59, OFFSET(Keuzelijsten!$A$1, 0, MATCH(O59, Keuzelijsten!$A$1:$AA$1, 0)-1, 50, 1), 0)&lt;&gt;"", ""), "| Veld '"&amp;AG$4&amp;ROW()&amp;"': de selectie komt niet overeen met een keuze in een afhankelijk veld.  "), ""))</f>
        <v/>
      </c>
      <c r="AH59" s="166" t="str">
        <f ca="1">IF(X59&lt;0, "", IF(H59&lt;&gt;"", _xlfn.IFNA(IF(MATCH(H59, OFFSET(Keuzelijsten!$A$1, 0, MATCH(P59, Keuzelijsten!$A$1:$AA$1, 0)-1, 50, 1), 0)&lt;&gt;"", ""), "| Veld '"&amp;AH$4&amp;ROW()&amp;"': de selectie komt niet overeen met een keuze in een afhankelijk veld.  "), ""))</f>
        <v/>
      </c>
      <c r="AI59" s="166" t="str">
        <f ca="1">IF(Y59&lt;0, "", IF(I59&lt;&gt;"", _xlfn.IFNA(IF(MATCH(I59, OFFSET(Keuzelijsten!$A$1, 0, MATCH(Q59, Keuzelijsten!$A$1:$AA$1, 0)-1, 50, 1), 0)&lt;&gt;"", ""), "| Veld '"&amp;AI$4&amp;ROW()&amp;"': de selectie komt niet overeen met een keuze in een afhankelijk veld.  "), ""))</f>
        <v/>
      </c>
      <c r="AJ59" s="166" t="str">
        <f ca="1">IF(Z59&lt;0, "", IF(J59&lt;&gt;"", _xlfn.IFNA(IF(MATCH(J59, OFFSET(Keuzelijsten!$A$1, 0, MATCH(R59, Keuzelijsten!$A$1:$AA$1, 0)-1, 50, 1), 0)&lt;&gt;"", ""), "| Veld '"&amp;AJ$4&amp;ROW()&amp;"': de selectie komt niet overeen met een keuze in een afhankelijk veld.  "), ""))</f>
        <v/>
      </c>
      <c r="AK59" s="166" t="str">
        <f t="shared" si="8"/>
        <v/>
      </c>
      <c r="AL59" s="166" t="str">
        <f t="shared" si="9"/>
        <v/>
      </c>
      <c r="AM59" s="167" t="str">
        <f t="shared" si="26"/>
        <v/>
      </c>
      <c r="AN59" s="166" t="str">
        <f t="shared" si="27"/>
        <v/>
      </c>
      <c r="AO59" s="166" t="str">
        <f t="shared" si="28"/>
        <v/>
      </c>
      <c r="AP59" s="166" t="str">
        <f t="shared" si="29"/>
        <v/>
      </c>
      <c r="AQ59" s="166" t="str">
        <f t="shared" si="30"/>
        <v/>
      </c>
      <c r="AR59" s="166" t="str">
        <f t="shared" si="31"/>
        <v/>
      </c>
      <c r="AS59" s="166" t="str">
        <f t="shared" si="32"/>
        <v/>
      </c>
      <c r="AT59" s="166" t="str">
        <f t="shared" si="33"/>
        <v/>
      </c>
      <c r="AU59" s="166" t="str">
        <f t="shared" si="34"/>
        <v/>
      </c>
      <c r="AV59" s="166" t="str">
        <f t="shared" si="35"/>
        <v/>
      </c>
      <c r="AW59" s="167" t="str">
        <f t="shared" si="36"/>
        <v/>
      </c>
      <c r="AX59" s="166" t="str">
        <f>IF(N59&lt;&gt;1, IF(SUM(N59:$N$504)&lt;&gt;0, "| Laat geen witruimte tussen ingevulde rijen.", ""), "")</f>
        <v/>
      </c>
      <c r="AZ59" s="75" t="str">
        <f t="shared" ca="1" si="37"/>
        <v/>
      </c>
    </row>
    <row r="60" spans="1:52" s="166" customFormat="1" ht="14.45" customHeight="1" x14ac:dyDescent="0.25">
      <c r="A60" s="172" t="str">
        <f t="shared" ca="1" si="11"/>
        <v/>
      </c>
      <c r="B60" s="164" t="str">
        <f t="shared" si="6"/>
        <v/>
      </c>
      <c r="C60" s="176" t="str">
        <f t="shared" si="7"/>
        <v/>
      </c>
      <c r="D60" s="177"/>
      <c r="E60" s="178"/>
      <c r="F60" s="178"/>
      <c r="G60" s="179"/>
      <c r="H60" s="180"/>
      <c r="I60" s="179"/>
      <c r="J60" s="181"/>
      <c r="K60" s="182"/>
      <c r="L60" s="183"/>
      <c r="M60" s="165" t="s">
        <v>85</v>
      </c>
      <c r="N60" s="166">
        <f t="shared" si="12"/>
        <v>0</v>
      </c>
      <c r="O60" s="167" t="s">
        <v>387</v>
      </c>
      <c r="P60" s="166" t="str">
        <f t="shared" si="13"/>
        <v/>
      </c>
      <c r="Q60" s="166" t="str">
        <f t="shared" si="14"/>
        <v/>
      </c>
      <c r="R60" s="166" t="str">
        <f t="shared" si="15"/>
        <v/>
      </c>
      <c r="S60" s="167">
        <f t="shared" si="16"/>
        <v>0</v>
      </c>
      <c r="T60" s="166">
        <f t="shared" si="17"/>
        <v>0</v>
      </c>
      <c r="U60" s="166">
        <f t="shared" si="18"/>
        <v>0</v>
      </c>
      <c r="V60" s="166">
        <f t="shared" si="19"/>
        <v>0</v>
      </c>
      <c r="W60" s="166">
        <f t="shared" si="20"/>
        <v>0</v>
      </c>
      <c r="X60" s="166">
        <f t="shared" si="21"/>
        <v>0</v>
      </c>
      <c r="Y60" s="166">
        <f t="shared" si="22"/>
        <v>0</v>
      </c>
      <c r="Z60" s="166">
        <f t="shared" si="23"/>
        <v>0</v>
      </c>
      <c r="AA60" s="166">
        <f t="shared" si="24"/>
        <v>0</v>
      </c>
      <c r="AB60" s="166">
        <f t="shared" si="25"/>
        <v>0</v>
      </c>
      <c r="AC60" s="167"/>
      <c r="AE60" s="166" t="str" cm="1">
        <f t="array" ref="AE60">IF($E60&lt;&gt;"", IF(ISTEXT(E60), "| Veld '"&amp;AE$4&amp;ROW()&amp;"': "&amp;Fout_datum, IF(F60&lt;&gt;"", IF(E60&gt;F60, "| Velden '"&amp;$AE$4&amp;ROW()&amp;"' en '"&amp;$AF$4&amp;ROW()&amp;"': De datum uit dienst mag niet voor de datum in dienst vallen.", ""), IF(E60&gt;Datum_werkingsjaar_einde, "| Veld '"&amp;$AE$4&amp;ROW()&amp;"': De datum in dienst mag niet na 31/12/"&amp;Datum_werkingsjaar&amp;" vallen.  ", ""))), "")</f>
        <v/>
      </c>
      <c r="AF60" s="166" t="str" cm="1">
        <f t="array" ref="AF60">IF($F60&lt;&gt;"", IF(ISTEXT(F60), "| Veld '"&amp;AF$4&amp;ROW()&amp;"': "&amp;Fout_datum, IF(E60&gt;F60, IF(F60&lt;&gt;"", "  ", ""), IF(F60&lt;&gt;"", IF(F60&lt;Datum_werkingsjaar_begin, "| Veld '"&amp;$AF$4&amp;ROW()&amp;"': De datum uit dienst mag niet vóór 1/01/"&amp;Datum_werkingsjaar&amp;" vallen.  ", ""), ""))), "")</f>
        <v/>
      </c>
      <c r="AG60" s="166" t="str">
        <f ca="1">IF(W60&lt;0, "", IF(G60&lt;&gt;"", _xlfn.IFNA(IF(MATCH(G60, OFFSET(Keuzelijsten!$A$1, 0, MATCH(O60, Keuzelijsten!$A$1:$AA$1, 0)-1, 50, 1), 0)&lt;&gt;"", ""), "| Veld '"&amp;AG$4&amp;ROW()&amp;"': de selectie komt niet overeen met een keuze in een afhankelijk veld.  "), ""))</f>
        <v/>
      </c>
      <c r="AH60" s="166" t="str">
        <f ca="1">IF(X60&lt;0, "", IF(H60&lt;&gt;"", _xlfn.IFNA(IF(MATCH(H60, OFFSET(Keuzelijsten!$A$1, 0, MATCH(P60, Keuzelijsten!$A$1:$AA$1, 0)-1, 50, 1), 0)&lt;&gt;"", ""), "| Veld '"&amp;AH$4&amp;ROW()&amp;"': de selectie komt niet overeen met een keuze in een afhankelijk veld.  "), ""))</f>
        <v/>
      </c>
      <c r="AI60" s="166" t="str">
        <f ca="1">IF(Y60&lt;0, "", IF(I60&lt;&gt;"", _xlfn.IFNA(IF(MATCH(I60, OFFSET(Keuzelijsten!$A$1, 0, MATCH(Q60, Keuzelijsten!$A$1:$AA$1, 0)-1, 50, 1), 0)&lt;&gt;"", ""), "| Veld '"&amp;AI$4&amp;ROW()&amp;"': de selectie komt niet overeen met een keuze in een afhankelijk veld.  "), ""))</f>
        <v/>
      </c>
      <c r="AJ60" s="166" t="str">
        <f ca="1">IF(Z60&lt;0, "", IF(J60&lt;&gt;"", _xlfn.IFNA(IF(MATCH(J60, OFFSET(Keuzelijsten!$A$1, 0, MATCH(R60, Keuzelijsten!$A$1:$AA$1, 0)-1, 50, 1), 0)&lt;&gt;"", ""), "| Veld '"&amp;AJ$4&amp;ROW()&amp;"': de selectie komt niet overeen met een keuze in een afhankelijk veld.  "), ""))</f>
        <v/>
      </c>
      <c r="AK60" s="166" t="str">
        <f t="shared" si="8"/>
        <v/>
      </c>
      <c r="AL60" s="166" t="str">
        <f t="shared" si="9"/>
        <v/>
      </c>
      <c r="AM60" s="167" t="str">
        <f t="shared" si="26"/>
        <v/>
      </c>
      <c r="AN60" s="166" t="str">
        <f t="shared" si="27"/>
        <v/>
      </c>
      <c r="AO60" s="166" t="str">
        <f t="shared" si="28"/>
        <v/>
      </c>
      <c r="AP60" s="166" t="str">
        <f t="shared" si="29"/>
        <v/>
      </c>
      <c r="AQ60" s="166" t="str">
        <f t="shared" si="30"/>
        <v/>
      </c>
      <c r="AR60" s="166" t="str">
        <f t="shared" si="31"/>
        <v/>
      </c>
      <c r="AS60" s="166" t="str">
        <f t="shared" si="32"/>
        <v/>
      </c>
      <c r="AT60" s="166" t="str">
        <f t="shared" si="33"/>
        <v/>
      </c>
      <c r="AU60" s="166" t="str">
        <f t="shared" si="34"/>
        <v/>
      </c>
      <c r="AV60" s="166" t="str">
        <f t="shared" si="35"/>
        <v/>
      </c>
      <c r="AW60" s="167" t="str">
        <f t="shared" si="36"/>
        <v/>
      </c>
      <c r="AX60" s="166" t="str">
        <f>IF(N60&lt;&gt;1, IF(SUM(N60:$N$504)&lt;&gt;0, "| Laat geen witruimte tussen ingevulde rijen.", ""), "")</f>
        <v/>
      </c>
      <c r="AZ60" s="75" t="str">
        <f t="shared" ca="1" si="37"/>
        <v/>
      </c>
    </row>
    <row r="61" spans="1:52" s="166" customFormat="1" ht="14.45" customHeight="1" x14ac:dyDescent="0.25">
      <c r="A61" s="172" t="str">
        <f t="shared" ca="1" si="11"/>
        <v/>
      </c>
      <c r="B61" s="164" t="str">
        <f t="shared" si="6"/>
        <v/>
      </c>
      <c r="C61" s="176" t="str">
        <f t="shared" si="7"/>
        <v/>
      </c>
      <c r="D61" s="177"/>
      <c r="E61" s="178"/>
      <c r="F61" s="178"/>
      <c r="G61" s="179"/>
      <c r="H61" s="180"/>
      <c r="I61" s="179"/>
      <c r="J61" s="181"/>
      <c r="K61" s="182"/>
      <c r="L61" s="183"/>
      <c r="M61" s="165" t="s">
        <v>85</v>
      </c>
      <c r="N61" s="166">
        <f t="shared" si="12"/>
        <v>0</v>
      </c>
      <c r="O61" s="167" t="s">
        <v>387</v>
      </c>
      <c r="P61" s="166" t="str">
        <f t="shared" si="13"/>
        <v/>
      </c>
      <c r="Q61" s="166" t="str">
        <f t="shared" si="14"/>
        <v/>
      </c>
      <c r="R61" s="166" t="str">
        <f t="shared" si="15"/>
        <v/>
      </c>
      <c r="S61" s="167">
        <f t="shared" si="16"/>
        <v>0</v>
      </c>
      <c r="T61" s="166">
        <f t="shared" si="17"/>
        <v>0</v>
      </c>
      <c r="U61" s="166">
        <f t="shared" si="18"/>
        <v>0</v>
      </c>
      <c r="V61" s="166">
        <f t="shared" si="19"/>
        <v>0</v>
      </c>
      <c r="W61" s="166">
        <f t="shared" si="20"/>
        <v>0</v>
      </c>
      <c r="X61" s="166">
        <f t="shared" si="21"/>
        <v>0</v>
      </c>
      <c r="Y61" s="166">
        <f t="shared" si="22"/>
        <v>0</v>
      </c>
      <c r="Z61" s="166">
        <f t="shared" si="23"/>
        <v>0</v>
      </c>
      <c r="AA61" s="166">
        <f t="shared" si="24"/>
        <v>0</v>
      </c>
      <c r="AB61" s="166">
        <f t="shared" si="25"/>
        <v>0</v>
      </c>
      <c r="AC61" s="167"/>
      <c r="AE61" s="166" t="str" cm="1">
        <f t="array" ref="AE61">IF($E61&lt;&gt;"", IF(ISTEXT(E61), "| Veld '"&amp;AE$4&amp;ROW()&amp;"': "&amp;Fout_datum, IF(F61&lt;&gt;"", IF(E61&gt;F61, "| Velden '"&amp;$AE$4&amp;ROW()&amp;"' en '"&amp;$AF$4&amp;ROW()&amp;"': De datum uit dienst mag niet voor de datum in dienst vallen.", ""), IF(E61&gt;Datum_werkingsjaar_einde, "| Veld '"&amp;$AE$4&amp;ROW()&amp;"': De datum in dienst mag niet na 31/12/"&amp;Datum_werkingsjaar&amp;" vallen.  ", ""))), "")</f>
        <v/>
      </c>
      <c r="AF61" s="166" t="str" cm="1">
        <f t="array" ref="AF61">IF($F61&lt;&gt;"", IF(ISTEXT(F61), "| Veld '"&amp;AF$4&amp;ROW()&amp;"': "&amp;Fout_datum, IF(E61&gt;F61, IF(F61&lt;&gt;"", "  ", ""), IF(F61&lt;&gt;"", IF(F61&lt;Datum_werkingsjaar_begin, "| Veld '"&amp;$AF$4&amp;ROW()&amp;"': De datum uit dienst mag niet vóór 1/01/"&amp;Datum_werkingsjaar&amp;" vallen.  ", ""), ""))), "")</f>
        <v/>
      </c>
      <c r="AG61" s="166" t="str">
        <f ca="1">IF(W61&lt;0, "", IF(G61&lt;&gt;"", _xlfn.IFNA(IF(MATCH(G61, OFFSET(Keuzelijsten!$A$1, 0, MATCH(O61, Keuzelijsten!$A$1:$AA$1, 0)-1, 50, 1), 0)&lt;&gt;"", ""), "| Veld '"&amp;AG$4&amp;ROW()&amp;"': de selectie komt niet overeen met een keuze in een afhankelijk veld.  "), ""))</f>
        <v/>
      </c>
      <c r="AH61" s="166" t="str">
        <f ca="1">IF(X61&lt;0, "", IF(H61&lt;&gt;"", _xlfn.IFNA(IF(MATCH(H61, OFFSET(Keuzelijsten!$A$1, 0, MATCH(P61, Keuzelijsten!$A$1:$AA$1, 0)-1, 50, 1), 0)&lt;&gt;"", ""), "| Veld '"&amp;AH$4&amp;ROW()&amp;"': de selectie komt niet overeen met een keuze in een afhankelijk veld.  "), ""))</f>
        <v/>
      </c>
      <c r="AI61" s="166" t="str">
        <f ca="1">IF(Y61&lt;0, "", IF(I61&lt;&gt;"", _xlfn.IFNA(IF(MATCH(I61, OFFSET(Keuzelijsten!$A$1, 0, MATCH(Q61, Keuzelijsten!$A$1:$AA$1, 0)-1, 50, 1), 0)&lt;&gt;"", ""), "| Veld '"&amp;AI$4&amp;ROW()&amp;"': de selectie komt niet overeen met een keuze in een afhankelijk veld.  "), ""))</f>
        <v/>
      </c>
      <c r="AJ61" s="166" t="str">
        <f ca="1">IF(Z61&lt;0, "", IF(J61&lt;&gt;"", _xlfn.IFNA(IF(MATCH(J61, OFFSET(Keuzelijsten!$A$1, 0, MATCH(R61, Keuzelijsten!$A$1:$AA$1, 0)-1, 50, 1), 0)&lt;&gt;"", ""), "| Veld '"&amp;AJ$4&amp;ROW()&amp;"': de selectie komt niet overeen met een keuze in een afhankelijk veld.  "), ""))</f>
        <v/>
      </c>
      <c r="AK61" s="166" t="str">
        <f t="shared" si="8"/>
        <v/>
      </c>
      <c r="AL61" s="166" t="str">
        <f t="shared" si="9"/>
        <v/>
      </c>
      <c r="AM61" s="167" t="str">
        <f t="shared" si="26"/>
        <v/>
      </c>
      <c r="AN61" s="166" t="str">
        <f t="shared" si="27"/>
        <v/>
      </c>
      <c r="AO61" s="166" t="str">
        <f t="shared" si="28"/>
        <v/>
      </c>
      <c r="AP61" s="166" t="str">
        <f t="shared" si="29"/>
        <v/>
      </c>
      <c r="AQ61" s="166" t="str">
        <f t="shared" si="30"/>
        <v/>
      </c>
      <c r="AR61" s="166" t="str">
        <f t="shared" si="31"/>
        <v/>
      </c>
      <c r="AS61" s="166" t="str">
        <f t="shared" si="32"/>
        <v/>
      </c>
      <c r="AT61" s="166" t="str">
        <f t="shared" si="33"/>
        <v/>
      </c>
      <c r="AU61" s="166" t="str">
        <f t="shared" si="34"/>
        <v/>
      </c>
      <c r="AV61" s="166" t="str">
        <f t="shared" si="35"/>
        <v/>
      </c>
      <c r="AW61" s="167" t="str">
        <f t="shared" si="36"/>
        <v/>
      </c>
      <c r="AX61" s="166" t="str">
        <f>IF(N61&lt;&gt;1, IF(SUM(N61:$N$504)&lt;&gt;0, "| Laat geen witruimte tussen ingevulde rijen.", ""), "")</f>
        <v/>
      </c>
      <c r="AZ61" s="75" t="str">
        <f t="shared" ca="1" si="37"/>
        <v/>
      </c>
    </row>
    <row r="62" spans="1:52" s="166" customFormat="1" ht="14.45" customHeight="1" x14ac:dyDescent="0.25">
      <c r="A62" s="172" t="str">
        <f t="shared" ca="1" si="11"/>
        <v/>
      </c>
      <c r="B62" s="164" t="str">
        <f t="shared" si="6"/>
        <v/>
      </c>
      <c r="C62" s="176" t="str">
        <f t="shared" si="7"/>
        <v/>
      </c>
      <c r="D62" s="177"/>
      <c r="E62" s="178"/>
      <c r="F62" s="178"/>
      <c r="G62" s="179"/>
      <c r="H62" s="180"/>
      <c r="I62" s="179"/>
      <c r="J62" s="181"/>
      <c r="K62" s="182"/>
      <c r="L62" s="183"/>
      <c r="M62" s="165" t="s">
        <v>85</v>
      </c>
      <c r="N62" s="166">
        <f t="shared" si="12"/>
        <v>0</v>
      </c>
      <c r="O62" s="167" t="s">
        <v>387</v>
      </c>
      <c r="P62" s="166" t="str">
        <f t="shared" si="13"/>
        <v/>
      </c>
      <c r="Q62" s="166" t="str">
        <f t="shared" si="14"/>
        <v/>
      </c>
      <c r="R62" s="166" t="str">
        <f t="shared" si="15"/>
        <v/>
      </c>
      <c r="S62" s="167">
        <f t="shared" si="16"/>
        <v>0</v>
      </c>
      <c r="T62" s="166">
        <f t="shared" si="17"/>
        <v>0</v>
      </c>
      <c r="U62" s="166">
        <f t="shared" si="18"/>
        <v>0</v>
      </c>
      <c r="V62" s="166">
        <f t="shared" si="19"/>
        <v>0</v>
      </c>
      <c r="W62" s="166">
        <f t="shared" si="20"/>
        <v>0</v>
      </c>
      <c r="X62" s="166">
        <f t="shared" si="21"/>
        <v>0</v>
      </c>
      <c r="Y62" s="166">
        <f t="shared" si="22"/>
        <v>0</v>
      </c>
      <c r="Z62" s="166">
        <f t="shared" si="23"/>
        <v>0</v>
      </c>
      <c r="AA62" s="166">
        <f t="shared" si="24"/>
        <v>0</v>
      </c>
      <c r="AB62" s="166">
        <f t="shared" si="25"/>
        <v>0</v>
      </c>
      <c r="AC62" s="167"/>
      <c r="AE62" s="166" t="str" cm="1">
        <f t="array" ref="AE62">IF($E62&lt;&gt;"", IF(ISTEXT(E62), "| Veld '"&amp;AE$4&amp;ROW()&amp;"': "&amp;Fout_datum, IF(F62&lt;&gt;"", IF(E62&gt;F62, "| Velden '"&amp;$AE$4&amp;ROW()&amp;"' en '"&amp;$AF$4&amp;ROW()&amp;"': De datum uit dienst mag niet voor de datum in dienst vallen.", ""), IF(E62&gt;Datum_werkingsjaar_einde, "| Veld '"&amp;$AE$4&amp;ROW()&amp;"': De datum in dienst mag niet na 31/12/"&amp;Datum_werkingsjaar&amp;" vallen.  ", ""))), "")</f>
        <v/>
      </c>
      <c r="AF62" s="166" t="str" cm="1">
        <f t="array" ref="AF62">IF($F62&lt;&gt;"", IF(ISTEXT(F62), "| Veld '"&amp;AF$4&amp;ROW()&amp;"': "&amp;Fout_datum, IF(E62&gt;F62, IF(F62&lt;&gt;"", "  ", ""), IF(F62&lt;&gt;"", IF(F62&lt;Datum_werkingsjaar_begin, "| Veld '"&amp;$AF$4&amp;ROW()&amp;"': De datum uit dienst mag niet vóór 1/01/"&amp;Datum_werkingsjaar&amp;" vallen.  ", ""), ""))), "")</f>
        <v/>
      </c>
      <c r="AG62" s="166" t="str">
        <f ca="1">IF(W62&lt;0, "", IF(G62&lt;&gt;"", _xlfn.IFNA(IF(MATCH(G62, OFFSET(Keuzelijsten!$A$1, 0, MATCH(O62, Keuzelijsten!$A$1:$AA$1, 0)-1, 50, 1), 0)&lt;&gt;"", ""), "| Veld '"&amp;AG$4&amp;ROW()&amp;"': de selectie komt niet overeen met een keuze in een afhankelijk veld.  "), ""))</f>
        <v/>
      </c>
      <c r="AH62" s="166" t="str">
        <f ca="1">IF(X62&lt;0, "", IF(H62&lt;&gt;"", _xlfn.IFNA(IF(MATCH(H62, OFFSET(Keuzelijsten!$A$1, 0, MATCH(P62, Keuzelijsten!$A$1:$AA$1, 0)-1, 50, 1), 0)&lt;&gt;"", ""), "| Veld '"&amp;AH$4&amp;ROW()&amp;"': de selectie komt niet overeen met een keuze in een afhankelijk veld.  "), ""))</f>
        <v/>
      </c>
      <c r="AI62" s="166" t="str">
        <f ca="1">IF(Y62&lt;0, "", IF(I62&lt;&gt;"", _xlfn.IFNA(IF(MATCH(I62, OFFSET(Keuzelijsten!$A$1, 0, MATCH(Q62, Keuzelijsten!$A$1:$AA$1, 0)-1, 50, 1), 0)&lt;&gt;"", ""), "| Veld '"&amp;AI$4&amp;ROW()&amp;"': de selectie komt niet overeen met een keuze in een afhankelijk veld.  "), ""))</f>
        <v/>
      </c>
      <c r="AJ62" s="166" t="str">
        <f ca="1">IF(Z62&lt;0, "", IF(J62&lt;&gt;"", _xlfn.IFNA(IF(MATCH(J62, OFFSET(Keuzelijsten!$A$1, 0, MATCH(R62, Keuzelijsten!$A$1:$AA$1, 0)-1, 50, 1), 0)&lt;&gt;"", ""), "| Veld '"&amp;AJ$4&amp;ROW()&amp;"': de selectie komt niet overeen met een keuze in een afhankelijk veld.  "), ""))</f>
        <v/>
      </c>
      <c r="AK62" s="166" t="str">
        <f t="shared" si="8"/>
        <v/>
      </c>
      <c r="AL62" s="166" t="str">
        <f t="shared" si="9"/>
        <v/>
      </c>
      <c r="AM62" s="167" t="str">
        <f t="shared" si="26"/>
        <v/>
      </c>
      <c r="AN62" s="166" t="str">
        <f t="shared" si="27"/>
        <v/>
      </c>
      <c r="AO62" s="166" t="str">
        <f t="shared" si="28"/>
        <v/>
      </c>
      <c r="AP62" s="166" t="str">
        <f t="shared" si="29"/>
        <v/>
      </c>
      <c r="AQ62" s="166" t="str">
        <f t="shared" si="30"/>
        <v/>
      </c>
      <c r="AR62" s="166" t="str">
        <f t="shared" si="31"/>
        <v/>
      </c>
      <c r="AS62" s="166" t="str">
        <f t="shared" si="32"/>
        <v/>
      </c>
      <c r="AT62" s="166" t="str">
        <f t="shared" si="33"/>
        <v/>
      </c>
      <c r="AU62" s="166" t="str">
        <f t="shared" si="34"/>
        <v/>
      </c>
      <c r="AV62" s="166" t="str">
        <f t="shared" si="35"/>
        <v/>
      </c>
      <c r="AW62" s="167" t="str">
        <f t="shared" si="36"/>
        <v/>
      </c>
      <c r="AX62" s="166" t="str">
        <f>IF(N62&lt;&gt;1, IF(SUM(N62:$N$504)&lt;&gt;0, "| Laat geen witruimte tussen ingevulde rijen.", ""), "")</f>
        <v/>
      </c>
      <c r="AZ62" s="75" t="str">
        <f t="shared" ca="1" si="37"/>
        <v/>
      </c>
    </row>
    <row r="63" spans="1:52" s="166" customFormat="1" ht="14.45" customHeight="1" x14ac:dyDescent="0.25">
      <c r="A63" s="172" t="str">
        <f t="shared" ca="1" si="11"/>
        <v/>
      </c>
      <c r="B63" s="164" t="str">
        <f t="shared" si="6"/>
        <v/>
      </c>
      <c r="C63" s="176" t="str">
        <f t="shared" si="7"/>
        <v/>
      </c>
      <c r="D63" s="177"/>
      <c r="E63" s="178"/>
      <c r="F63" s="178"/>
      <c r="G63" s="179"/>
      <c r="H63" s="180"/>
      <c r="I63" s="179"/>
      <c r="J63" s="181"/>
      <c r="K63" s="182"/>
      <c r="L63" s="183"/>
      <c r="M63" s="165" t="s">
        <v>85</v>
      </c>
      <c r="N63" s="166">
        <f t="shared" si="12"/>
        <v>0</v>
      </c>
      <c r="O63" s="167" t="s">
        <v>387</v>
      </c>
      <c r="P63" s="166" t="str">
        <f t="shared" si="13"/>
        <v/>
      </c>
      <c r="Q63" s="166" t="str">
        <f t="shared" si="14"/>
        <v/>
      </c>
      <c r="R63" s="166" t="str">
        <f t="shared" si="15"/>
        <v/>
      </c>
      <c r="S63" s="167">
        <f t="shared" si="16"/>
        <v>0</v>
      </c>
      <c r="T63" s="166">
        <f t="shared" si="17"/>
        <v>0</v>
      </c>
      <c r="U63" s="166">
        <f t="shared" si="18"/>
        <v>0</v>
      </c>
      <c r="V63" s="166">
        <f t="shared" si="19"/>
        <v>0</v>
      </c>
      <c r="W63" s="166">
        <f t="shared" si="20"/>
        <v>0</v>
      </c>
      <c r="X63" s="166">
        <f t="shared" si="21"/>
        <v>0</v>
      </c>
      <c r="Y63" s="166">
        <f t="shared" si="22"/>
        <v>0</v>
      </c>
      <c r="Z63" s="166">
        <f t="shared" si="23"/>
        <v>0</v>
      </c>
      <c r="AA63" s="166">
        <f t="shared" si="24"/>
        <v>0</v>
      </c>
      <c r="AB63" s="166">
        <f t="shared" si="25"/>
        <v>0</v>
      </c>
      <c r="AC63" s="167"/>
      <c r="AE63" s="166" t="str" cm="1">
        <f t="array" ref="AE63">IF($E63&lt;&gt;"", IF(ISTEXT(E63), "| Veld '"&amp;AE$4&amp;ROW()&amp;"': "&amp;Fout_datum, IF(F63&lt;&gt;"", IF(E63&gt;F63, "| Velden '"&amp;$AE$4&amp;ROW()&amp;"' en '"&amp;$AF$4&amp;ROW()&amp;"': De datum uit dienst mag niet voor de datum in dienst vallen.", ""), IF(E63&gt;Datum_werkingsjaar_einde, "| Veld '"&amp;$AE$4&amp;ROW()&amp;"': De datum in dienst mag niet na 31/12/"&amp;Datum_werkingsjaar&amp;" vallen.  ", ""))), "")</f>
        <v/>
      </c>
      <c r="AF63" s="166" t="str" cm="1">
        <f t="array" ref="AF63">IF($F63&lt;&gt;"", IF(ISTEXT(F63), "| Veld '"&amp;AF$4&amp;ROW()&amp;"': "&amp;Fout_datum, IF(E63&gt;F63, IF(F63&lt;&gt;"", "  ", ""), IF(F63&lt;&gt;"", IF(F63&lt;Datum_werkingsjaar_begin, "| Veld '"&amp;$AF$4&amp;ROW()&amp;"': De datum uit dienst mag niet vóór 1/01/"&amp;Datum_werkingsjaar&amp;" vallen.  ", ""), ""))), "")</f>
        <v/>
      </c>
      <c r="AG63" s="166" t="str">
        <f ca="1">IF(W63&lt;0, "", IF(G63&lt;&gt;"", _xlfn.IFNA(IF(MATCH(G63, OFFSET(Keuzelijsten!$A$1, 0, MATCH(O63, Keuzelijsten!$A$1:$AA$1, 0)-1, 50, 1), 0)&lt;&gt;"", ""), "| Veld '"&amp;AG$4&amp;ROW()&amp;"': de selectie komt niet overeen met een keuze in een afhankelijk veld.  "), ""))</f>
        <v/>
      </c>
      <c r="AH63" s="166" t="str">
        <f ca="1">IF(X63&lt;0, "", IF(H63&lt;&gt;"", _xlfn.IFNA(IF(MATCH(H63, OFFSET(Keuzelijsten!$A$1, 0, MATCH(P63, Keuzelijsten!$A$1:$AA$1, 0)-1, 50, 1), 0)&lt;&gt;"", ""), "| Veld '"&amp;AH$4&amp;ROW()&amp;"': de selectie komt niet overeen met een keuze in een afhankelijk veld.  "), ""))</f>
        <v/>
      </c>
      <c r="AI63" s="166" t="str">
        <f ca="1">IF(Y63&lt;0, "", IF(I63&lt;&gt;"", _xlfn.IFNA(IF(MATCH(I63, OFFSET(Keuzelijsten!$A$1, 0, MATCH(Q63, Keuzelijsten!$A$1:$AA$1, 0)-1, 50, 1), 0)&lt;&gt;"", ""), "| Veld '"&amp;AI$4&amp;ROW()&amp;"': de selectie komt niet overeen met een keuze in een afhankelijk veld.  "), ""))</f>
        <v/>
      </c>
      <c r="AJ63" s="166" t="str">
        <f ca="1">IF(Z63&lt;0, "", IF(J63&lt;&gt;"", _xlfn.IFNA(IF(MATCH(J63, OFFSET(Keuzelijsten!$A$1, 0, MATCH(R63, Keuzelijsten!$A$1:$AA$1, 0)-1, 50, 1), 0)&lt;&gt;"", ""), "| Veld '"&amp;AJ$4&amp;ROW()&amp;"': de selectie komt niet overeen met een keuze in een afhankelijk veld.  "), ""))</f>
        <v/>
      </c>
      <c r="AK63" s="166" t="str">
        <f t="shared" si="8"/>
        <v/>
      </c>
      <c r="AL63" s="166" t="str">
        <f t="shared" si="9"/>
        <v/>
      </c>
      <c r="AM63" s="167" t="str">
        <f t="shared" si="26"/>
        <v/>
      </c>
      <c r="AN63" s="166" t="str">
        <f t="shared" si="27"/>
        <v/>
      </c>
      <c r="AO63" s="166" t="str">
        <f t="shared" si="28"/>
        <v/>
      </c>
      <c r="AP63" s="166" t="str">
        <f t="shared" si="29"/>
        <v/>
      </c>
      <c r="AQ63" s="166" t="str">
        <f t="shared" si="30"/>
        <v/>
      </c>
      <c r="AR63" s="166" t="str">
        <f t="shared" si="31"/>
        <v/>
      </c>
      <c r="AS63" s="166" t="str">
        <f t="shared" si="32"/>
        <v/>
      </c>
      <c r="AT63" s="166" t="str">
        <f t="shared" si="33"/>
        <v/>
      </c>
      <c r="AU63" s="166" t="str">
        <f t="shared" si="34"/>
        <v/>
      </c>
      <c r="AV63" s="166" t="str">
        <f t="shared" si="35"/>
        <v/>
      </c>
      <c r="AW63" s="167" t="str">
        <f t="shared" si="36"/>
        <v/>
      </c>
      <c r="AX63" s="166" t="str">
        <f>IF(N63&lt;&gt;1, IF(SUM(N63:$N$504)&lt;&gt;0, "| Laat geen witruimte tussen ingevulde rijen.", ""), "")</f>
        <v/>
      </c>
      <c r="AZ63" s="75" t="str">
        <f t="shared" ca="1" si="37"/>
        <v/>
      </c>
    </row>
    <row r="64" spans="1:52" s="166" customFormat="1" ht="14.45" customHeight="1" x14ac:dyDescent="0.25">
      <c r="A64" s="172" t="str">
        <f t="shared" ca="1" si="11"/>
        <v/>
      </c>
      <c r="B64" s="164" t="str">
        <f t="shared" si="6"/>
        <v/>
      </c>
      <c r="C64" s="176" t="str">
        <f t="shared" si="7"/>
        <v/>
      </c>
      <c r="D64" s="177"/>
      <c r="E64" s="178"/>
      <c r="F64" s="178"/>
      <c r="G64" s="179"/>
      <c r="H64" s="180"/>
      <c r="I64" s="179"/>
      <c r="J64" s="181"/>
      <c r="K64" s="182"/>
      <c r="L64" s="183"/>
      <c r="M64" s="165" t="s">
        <v>85</v>
      </c>
      <c r="N64" s="166">
        <f t="shared" si="12"/>
        <v>0</v>
      </c>
      <c r="O64" s="167" t="s">
        <v>387</v>
      </c>
      <c r="P64" s="166" t="str">
        <f t="shared" si="13"/>
        <v/>
      </c>
      <c r="Q64" s="166" t="str">
        <f t="shared" si="14"/>
        <v/>
      </c>
      <c r="R64" s="166" t="str">
        <f t="shared" si="15"/>
        <v/>
      </c>
      <c r="S64" s="167">
        <f t="shared" si="16"/>
        <v>0</v>
      </c>
      <c r="T64" s="166">
        <f t="shared" si="17"/>
        <v>0</v>
      </c>
      <c r="U64" s="166">
        <f t="shared" si="18"/>
        <v>0</v>
      </c>
      <c r="V64" s="166">
        <f t="shared" si="19"/>
        <v>0</v>
      </c>
      <c r="W64" s="166">
        <f t="shared" si="20"/>
        <v>0</v>
      </c>
      <c r="X64" s="166">
        <f t="shared" si="21"/>
        <v>0</v>
      </c>
      <c r="Y64" s="166">
        <f t="shared" si="22"/>
        <v>0</v>
      </c>
      <c r="Z64" s="166">
        <f t="shared" si="23"/>
        <v>0</v>
      </c>
      <c r="AA64" s="166">
        <f t="shared" si="24"/>
        <v>0</v>
      </c>
      <c r="AB64" s="166">
        <f t="shared" si="25"/>
        <v>0</v>
      </c>
      <c r="AC64" s="167"/>
      <c r="AE64" s="166" t="str" cm="1">
        <f t="array" ref="AE64">IF($E64&lt;&gt;"", IF(ISTEXT(E64), "| Veld '"&amp;AE$4&amp;ROW()&amp;"': "&amp;Fout_datum, IF(F64&lt;&gt;"", IF(E64&gt;F64, "| Velden '"&amp;$AE$4&amp;ROW()&amp;"' en '"&amp;$AF$4&amp;ROW()&amp;"': De datum uit dienst mag niet voor de datum in dienst vallen.", ""), IF(E64&gt;Datum_werkingsjaar_einde, "| Veld '"&amp;$AE$4&amp;ROW()&amp;"': De datum in dienst mag niet na 31/12/"&amp;Datum_werkingsjaar&amp;" vallen.  ", ""))), "")</f>
        <v/>
      </c>
      <c r="AF64" s="166" t="str" cm="1">
        <f t="array" ref="AF64">IF($F64&lt;&gt;"", IF(ISTEXT(F64), "| Veld '"&amp;AF$4&amp;ROW()&amp;"': "&amp;Fout_datum, IF(E64&gt;F64, IF(F64&lt;&gt;"", "  ", ""), IF(F64&lt;&gt;"", IF(F64&lt;Datum_werkingsjaar_begin, "| Veld '"&amp;$AF$4&amp;ROW()&amp;"': De datum uit dienst mag niet vóór 1/01/"&amp;Datum_werkingsjaar&amp;" vallen.  ", ""), ""))), "")</f>
        <v/>
      </c>
      <c r="AG64" s="166" t="str">
        <f ca="1">IF(W64&lt;0, "", IF(G64&lt;&gt;"", _xlfn.IFNA(IF(MATCH(G64, OFFSET(Keuzelijsten!$A$1, 0, MATCH(O64, Keuzelijsten!$A$1:$AA$1, 0)-1, 50, 1), 0)&lt;&gt;"", ""), "| Veld '"&amp;AG$4&amp;ROW()&amp;"': de selectie komt niet overeen met een keuze in een afhankelijk veld.  "), ""))</f>
        <v/>
      </c>
      <c r="AH64" s="166" t="str">
        <f ca="1">IF(X64&lt;0, "", IF(H64&lt;&gt;"", _xlfn.IFNA(IF(MATCH(H64, OFFSET(Keuzelijsten!$A$1, 0, MATCH(P64, Keuzelijsten!$A$1:$AA$1, 0)-1, 50, 1), 0)&lt;&gt;"", ""), "| Veld '"&amp;AH$4&amp;ROW()&amp;"': de selectie komt niet overeen met een keuze in een afhankelijk veld.  "), ""))</f>
        <v/>
      </c>
      <c r="AI64" s="166" t="str">
        <f ca="1">IF(Y64&lt;0, "", IF(I64&lt;&gt;"", _xlfn.IFNA(IF(MATCH(I64, OFFSET(Keuzelijsten!$A$1, 0, MATCH(Q64, Keuzelijsten!$A$1:$AA$1, 0)-1, 50, 1), 0)&lt;&gt;"", ""), "| Veld '"&amp;AI$4&amp;ROW()&amp;"': de selectie komt niet overeen met een keuze in een afhankelijk veld.  "), ""))</f>
        <v/>
      </c>
      <c r="AJ64" s="166" t="str">
        <f ca="1">IF(Z64&lt;0, "", IF(J64&lt;&gt;"", _xlfn.IFNA(IF(MATCH(J64, OFFSET(Keuzelijsten!$A$1, 0, MATCH(R64, Keuzelijsten!$A$1:$AA$1, 0)-1, 50, 1), 0)&lt;&gt;"", ""), "| Veld '"&amp;AJ$4&amp;ROW()&amp;"': de selectie komt niet overeen met een keuze in een afhankelijk veld.  "), ""))</f>
        <v/>
      </c>
      <c r="AK64" s="166" t="str">
        <f t="shared" si="8"/>
        <v/>
      </c>
      <c r="AL64" s="166" t="str">
        <f t="shared" si="9"/>
        <v/>
      </c>
      <c r="AM64" s="167" t="str">
        <f t="shared" si="26"/>
        <v/>
      </c>
      <c r="AN64" s="166" t="str">
        <f t="shared" si="27"/>
        <v/>
      </c>
      <c r="AO64" s="166" t="str">
        <f t="shared" si="28"/>
        <v/>
      </c>
      <c r="AP64" s="166" t="str">
        <f t="shared" si="29"/>
        <v/>
      </c>
      <c r="AQ64" s="166" t="str">
        <f t="shared" si="30"/>
        <v/>
      </c>
      <c r="AR64" s="166" t="str">
        <f t="shared" si="31"/>
        <v/>
      </c>
      <c r="AS64" s="166" t="str">
        <f t="shared" si="32"/>
        <v/>
      </c>
      <c r="AT64" s="166" t="str">
        <f t="shared" si="33"/>
        <v/>
      </c>
      <c r="AU64" s="166" t="str">
        <f t="shared" si="34"/>
        <v/>
      </c>
      <c r="AV64" s="166" t="str">
        <f t="shared" si="35"/>
        <v/>
      </c>
      <c r="AW64" s="167" t="str">
        <f t="shared" si="36"/>
        <v/>
      </c>
      <c r="AX64" s="166" t="str">
        <f>IF(N64&lt;&gt;1, IF(SUM(N64:$N$504)&lt;&gt;0, "| Laat geen witruimte tussen ingevulde rijen.", ""), "")</f>
        <v/>
      </c>
      <c r="AZ64" s="75" t="str">
        <f t="shared" ca="1" si="37"/>
        <v/>
      </c>
    </row>
    <row r="65" spans="1:52" s="166" customFormat="1" ht="14.45" customHeight="1" x14ac:dyDescent="0.25">
      <c r="A65" s="172" t="str">
        <f t="shared" ca="1" si="11"/>
        <v/>
      </c>
      <c r="B65" s="164" t="str">
        <f t="shared" si="6"/>
        <v/>
      </c>
      <c r="C65" s="176" t="str">
        <f t="shared" si="7"/>
        <v/>
      </c>
      <c r="D65" s="177"/>
      <c r="E65" s="178"/>
      <c r="F65" s="178"/>
      <c r="G65" s="179"/>
      <c r="H65" s="180"/>
      <c r="I65" s="179"/>
      <c r="J65" s="181"/>
      <c r="K65" s="182"/>
      <c r="L65" s="183"/>
      <c r="M65" s="165" t="s">
        <v>85</v>
      </c>
      <c r="N65" s="166">
        <f t="shared" si="12"/>
        <v>0</v>
      </c>
      <c r="O65" s="167" t="s">
        <v>387</v>
      </c>
      <c r="P65" s="166" t="str">
        <f t="shared" si="13"/>
        <v/>
      </c>
      <c r="Q65" s="166" t="str">
        <f t="shared" si="14"/>
        <v/>
      </c>
      <c r="R65" s="166" t="str">
        <f t="shared" si="15"/>
        <v/>
      </c>
      <c r="S65" s="167">
        <f t="shared" si="16"/>
        <v>0</v>
      </c>
      <c r="T65" s="166">
        <f t="shared" si="17"/>
        <v>0</v>
      </c>
      <c r="U65" s="166">
        <f t="shared" si="18"/>
        <v>0</v>
      </c>
      <c r="V65" s="166">
        <f t="shared" si="19"/>
        <v>0</v>
      </c>
      <c r="W65" s="166">
        <f t="shared" si="20"/>
        <v>0</v>
      </c>
      <c r="X65" s="166">
        <f t="shared" si="21"/>
        <v>0</v>
      </c>
      <c r="Y65" s="166">
        <f t="shared" si="22"/>
        <v>0</v>
      </c>
      <c r="Z65" s="166">
        <f t="shared" si="23"/>
        <v>0</v>
      </c>
      <c r="AA65" s="166">
        <f t="shared" si="24"/>
        <v>0</v>
      </c>
      <c r="AB65" s="166">
        <f t="shared" si="25"/>
        <v>0</v>
      </c>
      <c r="AC65" s="167"/>
      <c r="AE65" s="166" t="str" cm="1">
        <f t="array" ref="AE65">IF($E65&lt;&gt;"", IF(ISTEXT(E65), "| Veld '"&amp;AE$4&amp;ROW()&amp;"': "&amp;Fout_datum, IF(F65&lt;&gt;"", IF(E65&gt;F65, "| Velden '"&amp;$AE$4&amp;ROW()&amp;"' en '"&amp;$AF$4&amp;ROW()&amp;"': De datum uit dienst mag niet voor de datum in dienst vallen.", ""), IF(E65&gt;Datum_werkingsjaar_einde, "| Veld '"&amp;$AE$4&amp;ROW()&amp;"': De datum in dienst mag niet na 31/12/"&amp;Datum_werkingsjaar&amp;" vallen.  ", ""))), "")</f>
        <v/>
      </c>
      <c r="AF65" s="166" t="str" cm="1">
        <f t="array" ref="AF65">IF($F65&lt;&gt;"", IF(ISTEXT(F65), "| Veld '"&amp;AF$4&amp;ROW()&amp;"': "&amp;Fout_datum, IF(E65&gt;F65, IF(F65&lt;&gt;"", "  ", ""), IF(F65&lt;&gt;"", IF(F65&lt;Datum_werkingsjaar_begin, "| Veld '"&amp;$AF$4&amp;ROW()&amp;"': De datum uit dienst mag niet vóór 1/01/"&amp;Datum_werkingsjaar&amp;" vallen.  ", ""), ""))), "")</f>
        <v/>
      </c>
      <c r="AG65" s="166" t="str">
        <f ca="1">IF(W65&lt;0, "", IF(G65&lt;&gt;"", _xlfn.IFNA(IF(MATCH(G65, OFFSET(Keuzelijsten!$A$1, 0, MATCH(O65, Keuzelijsten!$A$1:$AA$1, 0)-1, 50, 1), 0)&lt;&gt;"", ""), "| Veld '"&amp;AG$4&amp;ROW()&amp;"': de selectie komt niet overeen met een keuze in een afhankelijk veld.  "), ""))</f>
        <v/>
      </c>
      <c r="AH65" s="166" t="str">
        <f ca="1">IF(X65&lt;0, "", IF(H65&lt;&gt;"", _xlfn.IFNA(IF(MATCH(H65, OFFSET(Keuzelijsten!$A$1, 0, MATCH(P65, Keuzelijsten!$A$1:$AA$1, 0)-1, 50, 1), 0)&lt;&gt;"", ""), "| Veld '"&amp;AH$4&amp;ROW()&amp;"': de selectie komt niet overeen met een keuze in een afhankelijk veld.  "), ""))</f>
        <v/>
      </c>
      <c r="AI65" s="166" t="str">
        <f ca="1">IF(Y65&lt;0, "", IF(I65&lt;&gt;"", _xlfn.IFNA(IF(MATCH(I65, OFFSET(Keuzelijsten!$A$1, 0, MATCH(Q65, Keuzelijsten!$A$1:$AA$1, 0)-1, 50, 1), 0)&lt;&gt;"", ""), "| Veld '"&amp;AI$4&amp;ROW()&amp;"': de selectie komt niet overeen met een keuze in een afhankelijk veld.  "), ""))</f>
        <v/>
      </c>
      <c r="AJ65" s="166" t="str">
        <f ca="1">IF(Z65&lt;0, "", IF(J65&lt;&gt;"", _xlfn.IFNA(IF(MATCH(J65, OFFSET(Keuzelijsten!$A$1, 0, MATCH(R65, Keuzelijsten!$A$1:$AA$1, 0)-1, 50, 1), 0)&lt;&gt;"", ""), "| Veld '"&amp;AJ$4&amp;ROW()&amp;"': de selectie komt niet overeen met een keuze in een afhankelijk veld.  "), ""))</f>
        <v/>
      </c>
      <c r="AK65" s="166" t="str">
        <f t="shared" si="8"/>
        <v/>
      </c>
      <c r="AL65" s="166" t="str">
        <f t="shared" si="9"/>
        <v/>
      </c>
      <c r="AM65" s="167" t="str">
        <f t="shared" si="26"/>
        <v/>
      </c>
      <c r="AN65" s="166" t="str">
        <f t="shared" si="27"/>
        <v/>
      </c>
      <c r="AO65" s="166" t="str">
        <f t="shared" si="28"/>
        <v/>
      </c>
      <c r="AP65" s="166" t="str">
        <f t="shared" si="29"/>
        <v/>
      </c>
      <c r="AQ65" s="166" t="str">
        <f t="shared" si="30"/>
        <v/>
      </c>
      <c r="AR65" s="166" t="str">
        <f t="shared" si="31"/>
        <v/>
      </c>
      <c r="AS65" s="166" t="str">
        <f t="shared" si="32"/>
        <v/>
      </c>
      <c r="AT65" s="166" t="str">
        <f t="shared" si="33"/>
        <v/>
      </c>
      <c r="AU65" s="166" t="str">
        <f t="shared" si="34"/>
        <v/>
      </c>
      <c r="AV65" s="166" t="str">
        <f t="shared" si="35"/>
        <v/>
      </c>
      <c r="AW65" s="167" t="str">
        <f t="shared" si="36"/>
        <v/>
      </c>
      <c r="AX65" s="166" t="str">
        <f>IF(N65&lt;&gt;1, IF(SUM(N65:$N$504)&lt;&gt;0, "| Laat geen witruimte tussen ingevulde rijen.", ""), "")</f>
        <v/>
      </c>
      <c r="AZ65" s="75" t="str">
        <f t="shared" ca="1" si="37"/>
        <v/>
      </c>
    </row>
    <row r="66" spans="1:52" s="166" customFormat="1" ht="14.45" customHeight="1" x14ac:dyDescent="0.25">
      <c r="A66" s="172" t="str">
        <f t="shared" ca="1" si="11"/>
        <v/>
      </c>
      <c r="B66" s="164" t="str">
        <f t="shared" si="6"/>
        <v/>
      </c>
      <c r="C66" s="176" t="str">
        <f t="shared" si="7"/>
        <v/>
      </c>
      <c r="D66" s="177"/>
      <c r="E66" s="178"/>
      <c r="F66" s="178"/>
      <c r="G66" s="179"/>
      <c r="H66" s="180"/>
      <c r="I66" s="179"/>
      <c r="J66" s="181"/>
      <c r="K66" s="182"/>
      <c r="L66" s="183"/>
      <c r="M66" s="165" t="s">
        <v>85</v>
      </c>
      <c r="N66" s="166">
        <f t="shared" si="12"/>
        <v>0</v>
      </c>
      <c r="O66" s="167" t="s">
        <v>387</v>
      </c>
      <c r="P66" s="166" t="str">
        <f t="shared" si="13"/>
        <v/>
      </c>
      <c r="Q66" s="166" t="str">
        <f t="shared" si="14"/>
        <v/>
      </c>
      <c r="R66" s="166" t="str">
        <f t="shared" si="15"/>
        <v/>
      </c>
      <c r="S66" s="167">
        <f t="shared" si="16"/>
        <v>0</v>
      </c>
      <c r="T66" s="166">
        <f t="shared" si="17"/>
        <v>0</v>
      </c>
      <c r="U66" s="166">
        <f t="shared" si="18"/>
        <v>0</v>
      </c>
      <c r="V66" s="166">
        <f t="shared" si="19"/>
        <v>0</v>
      </c>
      <c r="W66" s="166">
        <f t="shared" si="20"/>
        <v>0</v>
      </c>
      <c r="X66" s="166">
        <f t="shared" si="21"/>
        <v>0</v>
      </c>
      <c r="Y66" s="166">
        <f t="shared" si="22"/>
        <v>0</v>
      </c>
      <c r="Z66" s="166">
        <f t="shared" si="23"/>
        <v>0</v>
      </c>
      <c r="AA66" s="166">
        <f t="shared" si="24"/>
        <v>0</v>
      </c>
      <c r="AB66" s="166">
        <f t="shared" si="25"/>
        <v>0</v>
      </c>
      <c r="AC66" s="167"/>
      <c r="AE66" s="166" t="str" cm="1">
        <f t="array" ref="AE66">IF($E66&lt;&gt;"", IF(ISTEXT(E66), "| Veld '"&amp;AE$4&amp;ROW()&amp;"': "&amp;Fout_datum, IF(F66&lt;&gt;"", IF(E66&gt;F66, "| Velden '"&amp;$AE$4&amp;ROW()&amp;"' en '"&amp;$AF$4&amp;ROW()&amp;"': De datum uit dienst mag niet voor de datum in dienst vallen.", ""), IF(E66&gt;Datum_werkingsjaar_einde, "| Veld '"&amp;$AE$4&amp;ROW()&amp;"': De datum in dienst mag niet na 31/12/"&amp;Datum_werkingsjaar&amp;" vallen.  ", ""))), "")</f>
        <v/>
      </c>
      <c r="AF66" s="166" t="str" cm="1">
        <f t="array" ref="AF66">IF($F66&lt;&gt;"", IF(ISTEXT(F66), "| Veld '"&amp;AF$4&amp;ROW()&amp;"': "&amp;Fout_datum, IF(E66&gt;F66, IF(F66&lt;&gt;"", "  ", ""), IF(F66&lt;&gt;"", IF(F66&lt;Datum_werkingsjaar_begin, "| Veld '"&amp;$AF$4&amp;ROW()&amp;"': De datum uit dienst mag niet vóór 1/01/"&amp;Datum_werkingsjaar&amp;" vallen.  ", ""), ""))), "")</f>
        <v/>
      </c>
      <c r="AG66" s="166" t="str">
        <f ca="1">IF(W66&lt;0, "", IF(G66&lt;&gt;"", _xlfn.IFNA(IF(MATCH(G66, OFFSET(Keuzelijsten!$A$1, 0, MATCH(O66, Keuzelijsten!$A$1:$AA$1, 0)-1, 50, 1), 0)&lt;&gt;"", ""), "| Veld '"&amp;AG$4&amp;ROW()&amp;"': de selectie komt niet overeen met een keuze in een afhankelijk veld.  "), ""))</f>
        <v/>
      </c>
      <c r="AH66" s="166" t="str">
        <f ca="1">IF(X66&lt;0, "", IF(H66&lt;&gt;"", _xlfn.IFNA(IF(MATCH(H66, OFFSET(Keuzelijsten!$A$1, 0, MATCH(P66, Keuzelijsten!$A$1:$AA$1, 0)-1, 50, 1), 0)&lt;&gt;"", ""), "| Veld '"&amp;AH$4&amp;ROW()&amp;"': de selectie komt niet overeen met een keuze in een afhankelijk veld.  "), ""))</f>
        <v/>
      </c>
      <c r="AI66" s="166" t="str">
        <f ca="1">IF(Y66&lt;0, "", IF(I66&lt;&gt;"", _xlfn.IFNA(IF(MATCH(I66, OFFSET(Keuzelijsten!$A$1, 0, MATCH(Q66, Keuzelijsten!$A$1:$AA$1, 0)-1, 50, 1), 0)&lt;&gt;"", ""), "| Veld '"&amp;AI$4&amp;ROW()&amp;"': de selectie komt niet overeen met een keuze in een afhankelijk veld.  "), ""))</f>
        <v/>
      </c>
      <c r="AJ66" s="166" t="str">
        <f ca="1">IF(Z66&lt;0, "", IF(J66&lt;&gt;"", _xlfn.IFNA(IF(MATCH(J66, OFFSET(Keuzelijsten!$A$1, 0, MATCH(R66, Keuzelijsten!$A$1:$AA$1, 0)-1, 50, 1), 0)&lt;&gt;"", ""), "| Veld '"&amp;AJ$4&amp;ROW()&amp;"': de selectie komt niet overeen met een keuze in een afhankelijk veld.  "), ""))</f>
        <v/>
      </c>
      <c r="AK66" s="166" t="str">
        <f t="shared" si="8"/>
        <v/>
      </c>
      <c r="AL66" s="166" t="str">
        <f t="shared" si="9"/>
        <v/>
      </c>
      <c r="AM66" s="167" t="str">
        <f t="shared" si="26"/>
        <v/>
      </c>
      <c r="AN66" s="166" t="str">
        <f t="shared" si="27"/>
        <v/>
      </c>
      <c r="AO66" s="166" t="str">
        <f t="shared" si="28"/>
        <v/>
      </c>
      <c r="AP66" s="166" t="str">
        <f t="shared" si="29"/>
        <v/>
      </c>
      <c r="AQ66" s="166" t="str">
        <f t="shared" si="30"/>
        <v/>
      </c>
      <c r="AR66" s="166" t="str">
        <f t="shared" si="31"/>
        <v/>
      </c>
      <c r="AS66" s="166" t="str">
        <f t="shared" si="32"/>
        <v/>
      </c>
      <c r="AT66" s="166" t="str">
        <f t="shared" si="33"/>
        <v/>
      </c>
      <c r="AU66" s="166" t="str">
        <f t="shared" si="34"/>
        <v/>
      </c>
      <c r="AV66" s="166" t="str">
        <f t="shared" si="35"/>
        <v/>
      </c>
      <c r="AW66" s="167" t="str">
        <f t="shared" si="36"/>
        <v/>
      </c>
      <c r="AX66" s="166" t="str">
        <f>IF(N66&lt;&gt;1, IF(SUM(N66:$N$504)&lt;&gt;0, "| Laat geen witruimte tussen ingevulde rijen.", ""), "")</f>
        <v/>
      </c>
      <c r="AZ66" s="75" t="str">
        <f t="shared" ca="1" si="37"/>
        <v/>
      </c>
    </row>
    <row r="67" spans="1:52" s="166" customFormat="1" ht="14.45" customHeight="1" x14ac:dyDescent="0.25">
      <c r="A67" s="172" t="str">
        <f t="shared" ca="1" si="11"/>
        <v/>
      </c>
      <c r="B67" s="164" t="str">
        <f t="shared" si="6"/>
        <v/>
      </c>
      <c r="C67" s="176" t="str">
        <f t="shared" si="7"/>
        <v/>
      </c>
      <c r="D67" s="177"/>
      <c r="E67" s="178"/>
      <c r="F67" s="178"/>
      <c r="G67" s="179"/>
      <c r="H67" s="180"/>
      <c r="I67" s="179"/>
      <c r="J67" s="181"/>
      <c r="K67" s="182"/>
      <c r="L67" s="183"/>
      <c r="M67" s="165" t="s">
        <v>85</v>
      </c>
      <c r="N67" s="166">
        <f t="shared" si="12"/>
        <v>0</v>
      </c>
      <c r="O67" s="167" t="s">
        <v>387</v>
      </c>
      <c r="P67" s="166" t="str">
        <f t="shared" si="13"/>
        <v/>
      </c>
      <c r="Q67" s="166" t="str">
        <f t="shared" si="14"/>
        <v/>
      </c>
      <c r="R67" s="166" t="str">
        <f t="shared" si="15"/>
        <v/>
      </c>
      <c r="S67" s="167">
        <f t="shared" si="16"/>
        <v>0</v>
      </c>
      <c r="T67" s="166">
        <f t="shared" si="17"/>
        <v>0</v>
      </c>
      <c r="U67" s="166">
        <f t="shared" si="18"/>
        <v>0</v>
      </c>
      <c r="V67" s="166">
        <f t="shared" si="19"/>
        <v>0</v>
      </c>
      <c r="W67" s="166">
        <f t="shared" si="20"/>
        <v>0</v>
      </c>
      <c r="X67" s="166">
        <f t="shared" si="21"/>
        <v>0</v>
      </c>
      <c r="Y67" s="166">
        <f t="shared" si="22"/>
        <v>0</v>
      </c>
      <c r="Z67" s="166">
        <f t="shared" si="23"/>
        <v>0</v>
      </c>
      <c r="AA67" s="166">
        <f t="shared" si="24"/>
        <v>0</v>
      </c>
      <c r="AB67" s="166">
        <f t="shared" si="25"/>
        <v>0</v>
      </c>
      <c r="AC67" s="167"/>
      <c r="AE67" s="166" t="str" cm="1">
        <f t="array" ref="AE67">IF($E67&lt;&gt;"", IF(ISTEXT(E67), "| Veld '"&amp;AE$4&amp;ROW()&amp;"': "&amp;Fout_datum, IF(F67&lt;&gt;"", IF(E67&gt;F67, "| Velden '"&amp;$AE$4&amp;ROW()&amp;"' en '"&amp;$AF$4&amp;ROW()&amp;"': De datum uit dienst mag niet voor de datum in dienst vallen.", ""), IF(E67&gt;Datum_werkingsjaar_einde, "| Veld '"&amp;$AE$4&amp;ROW()&amp;"': De datum in dienst mag niet na 31/12/"&amp;Datum_werkingsjaar&amp;" vallen.  ", ""))), "")</f>
        <v/>
      </c>
      <c r="AF67" s="166" t="str" cm="1">
        <f t="array" ref="AF67">IF($F67&lt;&gt;"", IF(ISTEXT(F67), "| Veld '"&amp;AF$4&amp;ROW()&amp;"': "&amp;Fout_datum, IF(E67&gt;F67, IF(F67&lt;&gt;"", "  ", ""), IF(F67&lt;&gt;"", IF(F67&lt;Datum_werkingsjaar_begin, "| Veld '"&amp;$AF$4&amp;ROW()&amp;"': De datum uit dienst mag niet vóór 1/01/"&amp;Datum_werkingsjaar&amp;" vallen.  ", ""), ""))), "")</f>
        <v/>
      </c>
      <c r="AG67" s="166" t="str">
        <f ca="1">IF(W67&lt;0, "", IF(G67&lt;&gt;"", _xlfn.IFNA(IF(MATCH(G67, OFFSET(Keuzelijsten!$A$1, 0, MATCH(O67, Keuzelijsten!$A$1:$AA$1, 0)-1, 50, 1), 0)&lt;&gt;"", ""), "| Veld '"&amp;AG$4&amp;ROW()&amp;"': de selectie komt niet overeen met een keuze in een afhankelijk veld.  "), ""))</f>
        <v/>
      </c>
      <c r="AH67" s="166" t="str">
        <f ca="1">IF(X67&lt;0, "", IF(H67&lt;&gt;"", _xlfn.IFNA(IF(MATCH(H67, OFFSET(Keuzelijsten!$A$1, 0, MATCH(P67, Keuzelijsten!$A$1:$AA$1, 0)-1, 50, 1), 0)&lt;&gt;"", ""), "| Veld '"&amp;AH$4&amp;ROW()&amp;"': de selectie komt niet overeen met een keuze in een afhankelijk veld.  "), ""))</f>
        <v/>
      </c>
      <c r="AI67" s="166" t="str">
        <f ca="1">IF(Y67&lt;0, "", IF(I67&lt;&gt;"", _xlfn.IFNA(IF(MATCH(I67, OFFSET(Keuzelijsten!$A$1, 0, MATCH(Q67, Keuzelijsten!$A$1:$AA$1, 0)-1, 50, 1), 0)&lt;&gt;"", ""), "| Veld '"&amp;AI$4&amp;ROW()&amp;"': de selectie komt niet overeen met een keuze in een afhankelijk veld.  "), ""))</f>
        <v/>
      </c>
      <c r="AJ67" s="166" t="str">
        <f ca="1">IF(Z67&lt;0, "", IF(J67&lt;&gt;"", _xlfn.IFNA(IF(MATCH(J67, OFFSET(Keuzelijsten!$A$1, 0, MATCH(R67, Keuzelijsten!$A$1:$AA$1, 0)-1, 50, 1), 0)&lt;&gt;"", ""), "| Veld '"&amp;AJ$4&amp;ROW()&amp;"': de selectie komt niet overeen met een keuze in een afhankelijk veld.  "), ""))</f>
        <v/>
      </c>
      <c r="AK67" s="166" t="str">
        <f t="shared" si="8"/>
        <v/>
      </c>
      <c r="AL67" s="166" t="str">
        <f t="shared" si="9"/>
        <v/>
      </c>
      <c r="AM67" s="167" t="str">
        <f t="shared" si="26"/>
        <v/>
      </c>
      <c r="AN67" s="166" t="str">
        <f t="shared" si="27"/>
        <v/>
      </c>
      <c r="AO67" s="166" t="str">
        <f t="shared" si="28"/>
        <v/>
      </c>
      <c r="AP67" s="166" t="str">
        <f t="shared" si="29"/>
        <v/>
      </c>
      <c r="AQ67" s="166" t="str">
        <f t="shared" si="30"/>
        <v/>
      </c>
      <c r="AR67" s="166" t="str">
        <f t="shared" si="31"/>
        <v/>
      </c>
      <c r="AS67" s="166" t="str">
        <f t="shared" si="32"/>
        <v/>
      </c>
      <c r="AT67" s="166" t="str">
        <f t="shared" si="33"/>
        <v/>
      </c>
      <c r="AU67" s="166" t="str">
        <f t="shared" si="34"/>
        <v/>
      </c>
      <c r="AV67" s="166" t="str">
        <f t="shared" si="35"/>
        <v/>
      </c>
      <c r="AW67" s="167" t="str">
        <f t="shared" si="36"/>
        <v/>
      </c>
      <c r="AX67" s="166" t="str">
        <f>IF(N67&lt;&gt;1, IF(SUM(N67:$N$504)&lt;&gt;0, "| Laat geen witruimte tussen ingevulde rijen.", ""), "")</f>
        <v/>
      </c>
      <c r="AZ67" s="75" t="str">
        <f t="shared" ca="1" si="37"/>
        <v/>
      </c>
    </row>
    <row r="68" spans="1:52" s="166" customFormat="1" ht="14.45" customHeight="1" x14ac:dyDescent="0.25">
      <c r="A68" s="172" t="str">
        <f t="shared" ca="1" si="11"/>
        <v/>
      </c>
      <c r="B68" s="164" t="str">
        <f t="shared" si="6"/>
        <v/>
      </c>
      <c r="C68" s="176" t="str">
        <f t="shared" si="7"/>
        <v/>
      </c>
      <c r="D68" s="177"/>
      <c r="E68" s="178"/>
      <c r="F68" s="178"/>
      <c r="G68" s="179"/>
      <c r="H68" s="180"/>
      <c r="I68" s="179"/>
      <c r="J68" s="181"/>
      <c r="K68" s="182"/>
      <c r="L68" s="183"/>
      <c r="M68" s="165" t="s">
        <v>85</v>
      </c>
      <c r="N68" s="166">
        <f t="shared" si="12"/>
        <v>0</v>
      </c>
      <c r="O68" s="167" t="s">
        <v>387</v>
      </c>
      <c r="P68" s="166" t="str">
        <f t="shared" si="13"/>
        <v/>
      </c>
      <c r="Q68" s="166" t="str">
        <f t="shared" si="14"/>
        <v/>
      </c>
      <c r="R68" s="166" t="str">
        <f t="shared" si="15"/>
        <v/>
      </c>
      <c r="S68" s="167">
        <f t="shared" si="16"/>
        <v>0</v>
      </c>
      <c r="T68" s="166">
        <f t="shared" si="17"/>
        <v>0</v>
      </c>
      <c r="U68" s="166">
        <f t="shared" si="18"/>
        <v>0</v>
      </c>
      <c r="V68" s="166">
        <f t="shared" si="19"/>
        <v>0</v>
      </c>
      <c r="W68" s="166">
        <f t="shared" si="20"/>
        <v>0</v>
      </c>
      <c r="X68" s="166">
        <f t="shared" si="21"/>
        <v>0</v>
      </c>
      <c r="Y68" s="166">
        <f t="shared" si="22"/>
        <v>0</v>
      </c>
      <c r="Z68" s="166">
        <f t="shared" si="23"/>
        <v>0</v>
      </c>
      <c r="AA68" s="166">
        <f t="shared" si="24"/>
        <v>0</v>
      </c>
      <c r="AB68" s="166">
        <f t="shared" si="25"/>
        <v>0</v>
      </c>
      <c r="AC68" s="167"/>
      <c r="AE68" s="166" t="str" cm="1">
        <f t="array" ref="AE68">IF($E68&lt;&gt;"", IF(ISTEXT(E68), "| Veld '"&amp;AE$4&amp;ROW()&amp;"': "&amp;Fout_datum, IF(F68&lt;&gt;"", IF(E68&gt;F68, "| Velden '"&amp;$AE$4&amp;ROW()&amp;"' en '"&amp;$AF$4&amp;ROW()&amp;"': De datum uit dienst mag niet voor de datum in dienst vallen.", ""), IF(E68&gt;Datum_werkingsjaar_einde, "| Veld '"&amp;$AE$4&amp;ROW()&amp;"': De datum in dienst mag niet na 31/12/"&amp;Datum_werkingsjaar&amp;" vallen.  ", ""))), "")</f>
        <v/>
      </c>
      <c r="AF68" s="166" t="str" cm="1">
        <f t="array" ref="AF68">IF($F68&lt;&gt;"", IF(ISTEXT(F68), "| Veld '"&amp;AF$4&amp;ROW()&amp;"': "&amp;Fout_datum, IF(E68&gt;F68, IF(F68&lt;&gt;"", "  ", ""), IF(F68&lt;&gt;"", IF(F68&lt;Datum_werkingsjaar_begin, "| Veld '"&amp;$AF$4&amp;ROW()&amp;"': De datum uit dienst mag niet vóór 1/01/"&amp;Datum_werkingsjaar&amp;" vallen.  ", ""), ""))), "")</f>
        <v/>
      </c>
      <c r="AG68" s="166" t="str">
        <f ca="1">IF(W68&lt;0, "", IF(G68&lt;&gt;"", _xlfn.IFNA(IF(MATCH(G68, OFFSET(Keuzelijsten!$A$1, 0, MATCH(O68, Keuzelijsten!$A$1:$AA$1, 0)-1, 50, 1), 0)&lt;&gt;"", ""), "| Veld '"&amp;AG$4&amp;ROW()&amp;"': de selectie komt niet overeen met een keuze in een afhankelijk veld.  "), ""))</f>
        <v/>
      </c>
      <c r="AH68" s="166" t="str">
        <f ca="1">IF(X68&lt;0, "", IF(H68&lt;&gt;"", _xlfn.IFNA(IF(MATCH(H68, OFFSET(Keuzelijsten!$A$1, 0, MATCH(P68, Keuzelijsten!$A$1:$AA$1, 0)-1, 50, 1), 0)&lt;&gt;"", ""), "| Veld '"&amp;AH$4&amp;ROW()&amp;"': de selectie komt niet overeen met een keuze in een afhankelijk veld.  "), ""))</f>
        <v/>
      </c>
      <c r="AI68" s="166" t="str">
        <f ca="1">IF(Y68&lt;0, "", IF(I68&lt;&gt;"", _xlfn.IFNA(IF(MATCH(I68, OFFSET(Keuzelijsten!$A$1, 0, MATCH(Q68, Keuzelijsten!$A$1:$AA$1, 0)-1, 50, 1), 0)&lt;&gt;"", ""), "| Veld '"&amp;AI$4&amp;ROW()&amp;"': de selectie komt niet overeen met een keuze in een afhankelijk veld.  "), ""))</f>
        <v/>
      </c>
      <c r="AJ68" s="166" t="str">
        <f ca="1">IF(Z68&lt;0, "", IF(J68&lt;&gt;"", _xlfn.IFNA(IF(MATCH(J68, OFFSET(Keuzelijsten!$A$1, 0, MATCH(R68, Keuzelijsten!$A$1:$AA$1, 0)-1, 50, 1), 0)&lt;&gt;"", ""), "| Veld '"&amp;AJ$4&amp;ROW()&amp;"': de selectie komt niet overeen met een keuze in een afhankelijk veld.  "), ""))</f>
        <v/>
      </c>
      <c r="AK68" s="166" t="str">
        <f t="shared" si="8"/>
        <v/>
      </c>
      <c r="AL68" s="166" t="str">
        <f t="shared" si="9"/>
        <v/>
      </c>
      <c r="AM68" s="167" t="str">
        <f t="shared" si="26"/>
        <v/>
      </c>
      <c r="AN68" s="166" t="str">
        <f t="shared" si="27"/>
        <v/>
      </c>
      <c r="AO68" s="166" t="str">
        <f t="shared" si="28"/>
        <v/>
      </c>
      <c r="AP68" s="166" t="str">
        <f t="shared" si="29"/>
        <v/>
      </c>
      <c r="AQ68" s="166" t="str">
        <f t="shared" si="30"/>
        <v/>
      </c>
      <c r="AR68" s="166" t="str">
        <f t="shared" si="31"/>
        <v/>
      </c>
      <c r="AS68" s="166" t="str">
        <f t="shared" si="32"/>
        <v/>
      </c>
      <c r="AT68" s="166" t="str">
        <f t="shared" si="33"/>
        <v/>
      </c>
      <c r="AU68" s="166" t="str">
        <f t="shared" si="34"/>
        <v/>
      </c>
      <c r="AV68" s="166" t="str">
        <f t="shared" si="35"/>
        <v/>
      </c>
      <c r="AW68" s="167" t="str">
        <f t="shared" si="36"/>
        <v/>
      </c>
      <c r="AX68" s="166" t="str">
        <f>IF(N68&lt;&gt;1, IF(SUM(N68:$N$504)&lt;&gt;0, "| Laat geen witruimte tussen ingevulde rijen.", ""), "")</f>
        <v/>
      </c>
      <c r="AZ68" s="75" t="str">
        <f t="shared" ca="1" si="37"/>
        <v/>
      </c>
    </row>
    <row r="69" spans="1:52" s="166" customFormat="1" ht="14.45" customHeight="1" x14ac:dyDescent="0.25">
      <c r="A69" s="172" t="str">
        <f t="shared" ca="1" si="11"/>
        <v/>
      </c>
      <c r="B69" s="164" t="str">
        <f t="shared" ref="B69:B132" si="38">IF(OR(N69&lt;&gt;0, AX69&lt;&gt;""), ROW()-4, "")</f>
        <v/>
      </c>
      <c r="C69" s="176" t="str">
        <f t="shared" ref="C69:C132" si="39">IF(OR(N69&lt;&gt;0, AX69&lt;&gt;""), "Loondienst", "")</f>
        <v/>
      </c>
      <c r="D69" s="177"/>
      <c r="E69" s="178"/>
      <c r="F69" s="178"/>
      <c r="G69" s="179"/>
      <c r="H69" s="180"/>
      <c r="I69" s="179"/>
      <c r="J69" s="181"/>
      <c r="K69" s="182"/>
      <c r="L69" s="183"/>
      <c r="M69" s="165" t="s">
        <v>85</v>
      </c>
      <c r="N69" s="166">
        <f t="shared" si="12"/>
        <v>0</v>
      </c>
      <c r="O69" s="167" t="s">
        <v>387</v>
      </c>
      <c r="P69" s="166" t="str">
        <f t="shared" si="13"/>
        <v/>
      </c>
      <c r="Q69" s="166" t="str">
        <f t="shared" si="14"/>
        <v/>
      </c>
      <c r="R69" s="166" t="str">
        <f t="shared" si="15"/>
        <v/>
      </c>
      <c r="S69" s="167">
        <f t="shared" si="16"/>
        <v>0</v>
      </c>
      <c r="T69" s="166">
        <f t="shared" si="17"/>
        <v>0</v>
      </c>
      <c r="U69" s="166">
        <f t="shared" si="18"/>
        <v>0</v>
      </c>
      <c r="V69" s="166">
        <f t="shared" si="19"/>
        <v>0</v>
      </c>
      <c r="W69" s="166">
        <f t="shared" si="20"/>
        <v>0</v>
      </c>
      <c r="X69" s="166">
        <f t="shared" si="21"/>
        <v>0</v>
      </c>
      <c r="Y69" s="166">
        <f t="shared" si="22"/>
        <v>0</v>
      </c>
      <c r="Z69" s="166">
        <f t="shared" si="23"/>
        <v>0</v>
      </c>
      <c r="AA69" s="166">
        <f t="shared" si="24"/>
        <v>0</v>
      </c>
      <c r="AB69" s="166">
        <f t="shared" si="25"/>
        <v>0</v>
      </c>
      <c r="AC69" s="167"/>
      <c r="AE69" s="166" t="str" cm="1">
        <f t="array" ref="AE69">IF($E69&lt;&gt;"", IF(ISTEXT(E69), "| Veld '"&amp;AE$4&amp;ROW()&amp;"': "&amp;Fout_datum, IF(F69&lt;&gt;"", IF(E69&gt;F69, "| Velden '"&amp;$AE$4&amp;ROW()&amp;"' en '"&amp;$AF$4&amp;ROW()&amp;"': De datum uit dienst mag niet voor de datum in dienst vallen.", ""), IF(E69&gt;Datum_werkingsjaar_einde, "| Veld '"&amp;$AE$4&amp;ROW()&amp;"': De datum in dienst mag niet na 31/12/"&amp;Datum_werkingsjaar&amp;" vallen.  ", ""))), "")</f>
        <v/>
      </c>
      <c r="AF69" s="166" t="str" cm="1">
        <f t="array" ref="AF69">IF($F69&lt;&gt;"", IF(ISTEXT(F69), "| Veld '"&amp;AF$4&amp;ROW()&amp;"': "&amp;Fout_datum, IF(E69&gt;F69, IF(F69&lt;&gt;"", "  ", ""), IF(F69&lt;&gt;"", IF(F69&lt;Datum_werkingsjaar_begin, "| Veld '"&amp;$AF$4&amp;ROW()&amp;"': De datum uit dienst mag niet vóór 1/01/"&amp;Datum_werkingsjaar&amp;" vallen.  ", ""), ""))), "")</f>
        <v/>
      </c>
      <c r="AG69" s="166" t="str">
        <f ca="1">IF(W69&lt;0, "", IF(G69&lt;&gt;"", _xlfn.IFNA(IF(MATCH(G69, OFFSET(Keuzelijsten!$A$1, 0, MATCH(O69, Keuzelijsten!$A$1:$AA$1, 0)-1, 50, 1), 0)&lt;&gt;"", ""), "| Veld '"&amp;AG$4&amp;ROW()&amp;"': de selectie komt niet overeen met een keuze in een afhankelijk veld.  "), ""))</f>
        <v/>
      </c>
      <c r="AH69" s="166" t="str">
        <f ca="1">IF(X69&lt;0, "", IF(H69&lt;&gt;"", _xlfn.IFNA(IF(MATCH(H69, OFFSET(Keuzelijsten!$A$1, 0, MATCH(P69, Keuzelijsten!$A$1:$AA$1, 0)-1, 50, 1), 0)&lt;&gt;"", ""), "| Veld '"&amp;AH$4&amp;ROW()&amp;"': de selectie komt niet overeen met een keuze in een afhankelijk veld.  "), ""))</f>
        <v/>
      </c>
      <c r="AI69" s="166" t="str">
        <f ca="1">IF(Y69&lt;0, "", IF(I69&lt;&gt;"", _xlfn.IFNA(IF(MATCH(I69, OFFSET(Keuzelijsten!$A$1, 0, MATCH(Q69, Keuzelijsten!$A$1:$AA$1, 0)-1, 50, 1), 0)&lt;&gt;"", ""), "| Veld '"&amp;AI$4&amp;ROW()&amp;"': de selectie komt niet overeen met een keuze in een afhankelijk veld.  "), ""))</f>
        <v/>
      </c>
      <c r="AJ69" s="166" t="str">
        <f ca="1">IF(Z69&lt;0, "", IF(J69&lt;&gt;"", _xlfn.IFNA(IF(MATCH(J69, OFFSET(Keuzelijsten!$A$1, 0, MATCH(R69, Keuzelijsten!$A$1:$AA$1, 0)-1, 50, 1), 0)&lt;&gt;"", ""), "| Veld '"&amp;AJ$4&amp;ROW()&amp;"': de selectie komt niet overeen met een keuze in een afhankelijk veld.  "), ""))</f>
        <v/>
      </c>
      <c r="AK69" s="166" t="str">
        <f t="shared" ref="AK69:AK132" si="40">IF(ISTEXT(K69), IFERROR(IF(SEARCH(".", K69)&lt;&gt;0, "| Veld '"&amp;AK$4&amp;ROW()&amp;"': "&amp;Fout_punt), "| Veld '"&amp;AK$4&amp;ROW()&amp;"': "&amp;Fout_geen_getal), IF(K69&lt;0, "| Veld '"&amp;AK$4&amp;ROW()&amp;"': "&amp;Fout_negatief, IF(K69&gt;1, "| Veld '"&amp;AK$4&amp;ROW()&amp;"': Dit getal mag niet groter dan 1 zijn.  ", "")))</f>
        <v/>
      </c>
      <c r="AL69" s="166" t="str">
        <f t="shared" ref="AL69:AL132" si="41">IF(ISTEXT(L69), IFERROR(IF(SEARCH(".", L69)&lt;&gt;0, "| Veld '"&amp;AL$4&amp;ROW()&amp;"': "&amp;Fout_punt), "| Veld '"&amp;AL$4&amp;ROW()&amp;"': "&amp;Fout_geen_getal), IF(L69&lt;0, "| Veld '"&amp;AL$4&amp;ROW()&amp;"': "&amp;Fout_negatief, ""))</f>
        <v/>
      </c>
      <c r="AM69" s="167" t="str">
        <f t="shared" si="26"/>
        <v/>
      </c>
      <c r="AN69" s="166" t="str">
        <f t="shared" si="27"/>
        <v/>
      </c>
      <c r="AO69" s="166" t="str">
        <f t="shared" si="28"/>
        <v/>
      </c>
      <c r="AP69" s="166" t="str">
        <f t="shared" si="29"/>
        <v/>
      </c>
      <c r="AQ69" s="166" t="str">
        <f t="shared" si="30"/>
        <v/>
      </c>
      <c r="AR69" s="166" t="str">
        <f t="shared" si="31"/>
        <v/>
      </c>
      <c r="AS69" s="166" t="str">
        <f t="shared" si="32"/>
        <v/>
      </c>
      <c r="AT69" s="166" t="str">
        <f t="shared" si="33"/>
        <v/>
      </c>
      <c r="AU69" s="166" t="str">
        <f t="shared" si="34"/>
        <v/>
      </c>
      <c r="AV69" s="166" t="str">
        <f t="shared" si="35"/>
        <v/>
      </c>
      <c r="AW69" s="167" t="str">
        <f t="shared" si="36"/>
        <v/>
      </c>
      <c r="AX69" s="166" t="str">
        <f>IF(N69&lt;&gt;1, IF(SUM(N69:$N$504)&lt;&gt;0, "| Laat geen witruimte tussen ingevulde rijen.", ""), "")</f>
        <v/>
      </c>
      <c r="AZ69" s="75" t="str">
        <f t="shared" ca="1" si="37"/>
        <v/>
      </c>
    </row>
    <row r="70" spans="1:52" s="166" customFormat="1" ht="14.45" customHeight="1" x14ac:dyDescent="0.25">
      <c r="A70" s="172" t="str">
        <f t="shared" ref="A70:A133" ca="1" si="42">IF(AZ70&lt;&gt;"", "✘", "")</f>
        <v/>
      </c>
      <c r="B70" s="164" t="str">
        <f t="shared" si="38"/>
        <v/>
      </c>
      <c r="C70" s="176" t="str">
        <f t="shared" si="39"/>
        <v/>
      </c>
      <c r="D70" s="177"/>
      <c r="E70" s="178"/>
      <c r="F70" s="178"/>
      <c r="G70" s="179"/>
      <c r="H70" s="180"/>
      <c r="I70" s="179"/>
      <c r="J70" s="181"/>
      <c r="K70" s="182"/>
      <c r="L70" s="183"/>
      <c r="M70" s="165" t="s">
        <v>85</v>
      </c>
      <c r="N70" s="166">
        <f t="shared" ref="N70:N133" si="43">IF(D70&amp;E70&amp;F70&amp;G70&amp;H70&amp;I70&amp;J70&amp;K70&amp;L70&lt;&gt;"", 1, 0)</f>
        <v>0</v>
      </c>
      <c r="O70" s="167" t="s">
        <v>387</v>
      </c>
      <c r="P70" s="166" t="str">
        <f t="shared" ref="P70:P133" si="44">IF(AND($G70&lt;&gt;"", $G70&lt;&gt;"(Gemeente)ambtenaar"), "lstParitairComite", "")</f>
        <v/>
      </c>
      <c r="Q70" s="166" t="str">
        <f t="shared" ref="Q70:Q133" si="45">IF(G70="(Gemeente)ambtenaar", "",
IF(H70&lt;&gt;"",
IF(H70="PC121", "lstPC121Kwalificatie",
IF(H70="PC200", "lstPC200Kwalificatie",
IF(H70="PC218", "lstPC218Kwalificatie",
IF(H70="PC227", "lstPC227Kwalificatie",
IF(H70="PC302", "lstPC302Kwalificatie",
IF(H70="PC303", "lstPC303Kwalificatie",
IF(H70="PC304 - Muziek", "lstPC304Kwalificatie",
IF(H70="PC304 - Podiumkunsten", "lstPC304Kwalificatie",
IF(H70="PC329.01 - Cultuurspreiding", "lstPC32901Kwalificatie",
IF(H70="PC329.01 - Beroepsopleiding", "lstPC32901Kwalificatie",
IF(H70="PC329.01 - Erkende integratiecentra", "lstPC32901Kwalificatie",
IF(H70="PC329.01 - Maatschappelijk opbouwwerk", "lstPC32901Kwalificatie",
IF(H70="PC329.01 - Socio-culturele sector", "lstPC32901Kwalificatie",
IF(H70="PC329.03 - Federale en bicommunautaire socio-culturele organisaties", "lstPC32901Kwalificatie",
"")))))))))))))),
""))</f>
        <v/>
      </c>
      <c r="R70" s="166" t="str">
        <f t="shared" ref="R70:R133" si="46">IF(G70="(Gemeente)ambtenaar", "lstAmbtenaarFunctieGroep",
IF(H70&lt;&gt;"",
IF(H70="PC121", "lstPC121FunctieGroep",
IF(H70="PC200", "lstPC200FunctieGroep",
IF(H70="PC227", "lstPC227FunctieGroep",
IF(H70="PC302", "lstPC302FunctieGroep",
IF(H70="PC303", "lstPC303FunctieGroep",
IF(H70="PC304 - Muziek", "lstPC304FunctieGroep",
IF(H70="PC304 - Podiumkunsten", "lstPC304FunctieGroep",
""))))))), ""))</f>
        <v/>
      </c>
      <c r="S70" s="167">
        <f t="shared" ref="S70:S133" si="47">IF($N70&lt;&gt;0, IF(C70&lt;&gt;"", 0, 1), 0)</f>
        <v>0</v>
      </c>
      <c r="T70" s="166">
        <f t="shared" ref="T70:T133" si="48">IF($N70&lt;&gt;0, IF(D70&lt;&gt;"", 0, 1), 0)</f>
        <v>0</v>
      </c>
      <c r="U70" s="166">
        <f t="shared" ref="U70:U133" si="49">IF($N70&lt;&gt;0, IF(E70&lt;&gt;"", 0, 1), 0)</f>
        <v>0</v>
      </c>
      <c r="V70" s="166">
        <f t="shared" ref="V70:V133" si="50">IF($N70&lt;&gt;0, IF(F70&lt;&gt;"", 0, 0), 0)</f>
        <v>0</v>
      </c>
      <c r="W70" s="166">
        <f t="shared" ref="W70:W133" si="51">IF($N70&lt;&gt;0, IF(G70&lt;&gt;"", 0, 1), 0)</f>
        <v>0</v>
      </c>
      <c r="X70" s="166">
        <f t="shared" ref="X70:X133" si="52">IF($N70&lt;&gt;0, IF(P70&lt;&gt;"", IF(H70&lt;&gt;"", 0, 1), -1), 0)</f>
        <v>0</v>
      </c>
      <c r="Y70" s="166">
        <f t="shared" ref="Y70:Y133" si="53">IF($N70&lt;&gt;0, IF($Q70&lt;&gt;"", IF(I70&lt;&gt;"", 0, 1), -1), 0)</f>
        <v>0</v>
      </c>
      <c r="Z70" s="166">
        <f t="shared" ref="Z70:Z133" si="54">IF($N70&lt;&gt;0, IF($R70&lt;&gt;"", IF(J70&lt;&gt;"", 0, 1), -1), 0)</f>
        <v>0</v>
      </c>
      <c r="AA70" s="166">
        <f t="shared" ref="AA70:AA133" si="55">IF($N70&lt;&gt;0, IF(D70&lt;&gt;"", IF(K70&lt;&gt;"", 0, 1), -1), 0)</f>
        <v>0</v>
      </c>
      <c r="AB70" s="166">
        <f t="shared" ref="AB70:AB133" si="56">IF($N70&lt;&gt;0, IF(L70&lt;&gt;"", 0, 1), 0)</f>
        <v>0</v>
      </c>
      <c r="AC70" s="167"/>
      <c r="AE70" s="166" t="str" cm="1">
        <f t="array" ref="AE70">IF($E70&lt;&gt;"", IF(ISTEXT(E70), "| Veld '"&amp;AE$4&amp;ROW()&amp;"': "&amp;Fout_datum, IF(F70&lt;&gt;"", IF(E70&gt;F70, "| Velden '"&amp;$AE$4&amp;ROW()&amp;"' en '"&amp;$AF$4&amp;ROW()&amp;"': De datum uit dienst mag niet voor de datum in dienst vallen.", ""), IF(E70&gt;Datum_werkingsjaar_einde, "| Veld '"&amp;$AE$4&amp;ROW()&amp;"': De datum in dienst mag niet na 31/12/"&amp;Datum_werkingsjaar&amp;" vallen.  ", ""))), "")</f>
        <v/>
      </c>
      <c r="AF70" s="166" t="str" cm="1">
        <f t="array" ref="AF70">IF($F70&lt;&gt;"", IF(ISTEXT(F70), "| Veld '"&amp;AF$4&amp;ROW()&amp;"': "&amp;Fout_datum, IF(E70&gt;F70, IF(F70&lt;&gt;"", "  ", ""), IF(F70&lt;&gt;"", IF(F70&lt;Datum_werkingsjaar_begin, "| Veld '"&amp;$AF$4&amp;ROW()&amp;"': De datum uit dienst mag niet vóór 1/01/"&amp;Datum_werkingsjaar&amp;" vallen.  ", ""), ""))), "")</f>
        <v/>
      </c>
      <c r="AG70" s="166" t="str">
        <f ca="1">IF(W70&lt;0, "", IF(G70&lt;&gt;"", _xlfn.IFNA(IF(MATCH(G70, OFFSET(Keuzelijsten!$A$1, 0, MATCH(O70, Keuzelijsten!$A$1:$AA$1, 0)-1, 50, 1), 0)&lt;&gt;"", ""), "| Veld '"&amp;AG$4&amp;ROW()&amp;"': de selectie komt niet overeen met een keuze in een afhankelijk veld.  "), ""))</f>
        <v/>
      </c>
      <c r="AH70" s="166" t="str">
        <f ca="1">IF(X70&lt;0, "", IF(H70&lt;&gt;"", _xlfn.IFNA(IF(MATCH(H70, OFFSET(Keuzelijsten!$A$1, 0, MATCH(P70, Keuzelijsten!$A$1:$AA$1, 0)-1, 50, 1), 0)&lt;&gt;"", ""), "| Veld '"&amp;AH$4&amp;ROW()&amp;"': de selectie komt niet overeen met een keuze in een afhankelijk veld.  "), ""))</f>
        <v/>
      </c>
      <c r="AI70" s="166" t="str">
        <f ca="1">IF(Y70&lt;0, "", IF(I70&lt;&gt;"", _xlfn.IFNA(IF(MATCH(I70, OFFSET(Keuzelijsten!$A$1, 0, MATCH(Q70, Keuzelijsten!$A$1:$AA$1, 0)-1, 50, 1), 0)&lt;&gt;"", ""), "| Veld '"&amp;AI$4&amp;ROW()&amp;"': de selectie komt niet overeen met een keuze in een afhankelijk veld.  "), ""))</f>
        <v/>
      </c>
      <c r="AJ70" s="166" t="str">
        <f ca="1">IF(Z70&lt;0, "", IF(J70&lt;&gt;"", _xlfn.IFNA(IF(MATCH(J70, OFFSET(Keuzelijsten!$A$1, 0, MATCH(R70, Keuzelijsten!$A$1:$AA$1, 0)-1, 50, 1), 0)&lt;&gt;"", ""), "| Veld '"&amp;AJ$4&amp;ROW()&amp;"': de selectie komt niet overeen met een keuze in een afhankelijk veld.  "), ""))</f>
        <v/>
      </c>
      <c r="AK70" s="166" t="str">
        <f t="shared" si="40"/>
        <v/>
      </c>
      <c r="AL70" s="166" t="str">
        <f t="shared" si="41"/>
        <v/>
      </c>
      <c r="AM70" s="167" t="str">
        <f t="shared" ref="AM70:AM133" si="57">IF(S70&lt;0, IF(C70&lt;&gt;"", "| Veld '"&amp;AM$4&amp;ROW()&amp;"'"&amp;Fout_redundant, ""), "")</f>
        <v/>
      </c>
      <c r="AN70" s="166" t="str">
        <f t="shared" ref="AN70:AN133" si="58">IF(T70&lt;0, IF(D70&lt;&gt;"", "| Veld '"&amp;AN$4&amp;ROW()&amp;"'"&amp;Fout_redundant, ""), "")</f>
        <v/>
      </c>
      <c r="AO70" s="166" t="str">
        <f t="shared" ref="AO70:AO133" si="59">IF(U70&lt;0, IF(E70&lt;&gt;"", "| Veld '"&amp;AO$4&amp;ROW()&amp;"'"&amp;Fout_redundant, ""), "")</f>
        <v/>
      </c>
      <c r="AP70" s="166" t="str">
        <f t="shared" ref="AP70:AP133" si="60">IF(V70&lt;0, IF(F70&lt;&gt;"", "| Veld '"&amp;AP$4&amp;ROW()&amp;"'"&amp;Fout_redundant, ""), "")</f>
        <v/>
      </c>
      <c r="AQ70" s="166" t="str">
        <f t="shared" ref="AQ70:AQ133" si="61">IF(W70&lt;0, IF(G70&lt;&gt;"", "| Veld '"&amp;AQ$4&amp;ROW()&amp;"'"&amp;Fout_redundant, ""), "")</f>
        <v/>
      </c>
      <c r="AR70" s="166" t="str">
        <f t="shared" ref="AR70:AR133" si="62">IF(X70&lt;0, IF(H70&lt;&gt;"", "| Veld '"&amp;AR$4&amp;ROW()&amp;"'"&amp;Fout_redundant, ""), "")</f>
        <v/>
      </c>
      <c r="AS70" s="166" t="str">
        <f t="shared" ref="AS70:AS133" si="63">IF(Y70&lt;0, IF(I70&lt;&gt;"", "| Veld '"&amp;AS$4&amp;ROW()&amp;"'"&amp;Fout_redundant, ""), "")</f>
        <v/>
      </c>
      <c r="AT70" s="166" t="str">
        <f t="shared" ref="AT70:AT133" si="64">IF(Z70&lt;0, IF(J70&lt;&gt;"", "| Veld '"&amp;AT$4&amp;ROW()&amp;"'"&amp;Fout_redundant, ""), "")</f>
        <v/>
      </c>
      <c r="AU70" s="166" t="str">
        <f t="shared" ref="AU70:AU133" si="65">IF(AA70&lt;0, IF(K70&lt;&gt;"", "| Veld '"&amp;AU$4&amp;ROW()&amp;"'"&amp;Fout_redundant, ""), "")</f>
        <v/>
      </c>
      <c r="AV70" s="166" t="str">
        <f t="shared" ref="AV70:AV133" si="66">IF(AB70&lt;0, IF(L70&lt;&gt;"", "| Veld '"&amp;AV$4&amp;ROW()&amp;"'"&amp;Fout_redundant, ""), "")</f>
        <v/>
      </c>
      <c r="AW70" s="167" t="str">
        <f t="shared" ref="AW70:AW133" si="67">IF(SUMIF(S70:AB70, "&gt;0")&gt;0, "| Vul verplichte velden in.", "")</f>
        <v/>
      </c>
      <c r="AX70" s="166" t="str">
        <f>IF(N70&lt;&gt;1, IF(SUM(N70:$N$504)&lt;&gt;0, "| Laat geen witruimte tussen ingevulde rijen.", ""), "")</f>
        <v/>
      </c>
      <c r="AZ70" s="75" t="str">
        <f t="shared" ref="AZ70:AZ133" ca="1" si="68">IF(_xlfn.CONCAT(AC70:AV70)&lt;&gt;"", AC70&amp;AM70&amp;AD70&amp;AN70&amp;AE70&amp;AO70&amp;AF70&amp;AP70&amp;AG70&amp;AQ70&amp;AH70&amp;AR70&amp;AI70&amp;AS70&amp;AJ70&amp;AT70&amp;AK70&amp;AU70&amp;AL70&amp;AV70, AW70&amp;AX70)</f>
        <v/>
      </c>
    </row>
    <row r="71" spans="1:52" s="166" customFormat="1" ht="14.45" customHeight="1" x14ac:dyDescent="0.25">
      <c r="A71" s="172" t="str">
        <f t="shared" ca="1" si="42"/>
        <v/>
      </c>
      <c r="B71" s="164" t="str">
        <f t="shared" si="38"/>
        <v/>
      </c>
      <c r="C71" s="176" t="str">
        <f t="shared" si="39"/>
        <v/>
      </c>
      <c r="D71" s="177"/>
      <c r="E71" s="178"/>
      <c r="F71" s="178"/>
      <c r="G71" s="179"/>
      <c r="H71" s="180"/>
      <c r="I71" s="179"/>
      <c r="J71" s="181"/>
      <c r="K71" s="182"/>
      <c r="L71" s="183"/>
      <c r="M71" s="165" t="s">
        <v>85</v>
      </c>
      <c r="N71" s="166">
        <f t="shared" si="43"/>
        <v>0</v>
      </c>
      <c r="O71" s="167" t="s">
        <v>387</v>
      </c>
      <c r="P71" s="166" t="str">
        <f t="shared" si="44"/>
        <v/>
      </c>
      <c r="Q71" s="166" t="str">
        <f t="shared" si="45"/>
        <v/>
      </c>
      <c r="R71" s="166" t="str">
        <f t="shared" si="46"/>
        <v/>
      </c>
      <c r="S71" s="167">
        <f t="shared" si="47"/>
        <v>0</v>
      </c>
      <c r="T71" s="166">
        <f t="shared" si="48"/>
        <v>0</v>
      </c>
      <c r="U71" s="166">
        <f t="shared" si="49"/>
        <v>0</v>
      </c>
      <c r="V71" s="166">
        <f t="shared" si="50"/>
        <v>0</v>
      </c>
      <c r="W71" s="166">
        <f t="shared" si="51"/>
        <v>0</v>
      </c>
      <c r="X71" s="166">
        <f t="shared" si="52"/>
        <v>0</v>
      </c>
      <c r="Y71" s="166">
        <f t="shared" si="53"/>
        <v>0</v>
      </c>
      <c r="Z71" s="166">
        <f t="shared" si="54"/>
        <v>0</v>
      </c>
      <c r="AA71" s="166">
        <f t="shared" si="55"/>
        <v>0</v>
      </c>
      <c r="AB71" s="166">
        <f t="shared" si="56"/>
        <v>0</v>
      </c>
      <c r="AC71" s="167"/>
      <c r="AE71" s="166" t="str" cm="1">
        <f t="array" ref="AE71">IF($E71&lt;&gt;"", IF(ISTEXT(E71), "| Veld '"&amp;AE$4&amp;ROW()&amp;"': "&amp;Fout_datum, IF(F71&lt;&gt;"", IF(E71&gt;F71, "| Velden '"&amp;$AE$4&amp;ROW()&amp;"' en '"&amp;$AF$4&amp;ROW()&amp;"': De datum uit dienst mag niet voor de datum in dienst vallen.", ""), IF(E71&gt;Datum_werkingsjaar_einde, "| Veld '"&amp;$AE$4&amp;ROW()&amp;"': De datum in dienst mag niet na 31/12/"&amp;Datum_werkingsjaar&amp;" vallen.  ", ""))), "")</f>
        <v/>
      </c>
      <c r="AF71" s="166" t="str" cm="1">
        <f t="array" ref="AF71">IF($F71&lt;&gt;"", IF(ISTEXT(F71), "| Veld '"&amp;AF$4&amp;ROW()&amp;"': "&amp;Fout_datum, IF(E71&gt;F71, IF(F71&lt;&gt;"", "  ", ""), IF(F71&lt;&gt;"", IF(F71&lt;Datum_werkingsjaar_begin, "| Veld '"&amp;$AF$4&amp;ROW()&amp;"': De datum uit dienst mag niet vóór 1/01/"&amp;Datum_werkingsjaar&amp;" vallen.  ", ""), ""))), "")</f>
        <v/>
      </c>
      <c r="AG71" s="166" t="str">
        <f ca="1">IF(W71&lt;0, "", IF(G71&lt;&gt;"", _xlfn.IFNA(IF(MATCH(G71, OFFSET(Keuzelijsten!$A$1, 0, MATCH(O71, Keuzelijsten!$A$1:$AA$1, 0)-1, 50, 1), 0)&lt;&gt;"", ""), "| Veld '"&amp;AG$4&amp;ROW()&amp;"': de selectie komt niet overeen met een keuze in een afhankelijk veld.  "), ""))</f>
        <v/>
      </c>
      <c r="AH71" s="166" t="str">
        <f ca="1">IF(X71&lt;0, "", IF(H71&lt;&gt;"", _xlfn.IFNA(IF(MATCH(H71, OFFSET(Keuzelijsten!$A$1, 0, MATCH(P71, Keuzelijsten!$A$1:$AA$1, 0)-1, 50, 1), 0)&lt;&gt;"", ""), "| Veld '"&amp;AH$4&amp;ROW()&amp;"': de selectie komt niet overeen met een keuze in een afhankelijk veld.  "), ""))</f>
        <v/>
      </c>
      <c r="AI71" s="166" t="str">
        <f ca="1">IF(Y71&lt;0, "", IF(I71&lt;&gt;"", _xlfn.IFNA(IF(MATCH(I71, OFFSET(Keuzelijsten!$A$1, 0, MATCH(Q71, Keuzelijsten!$A$1:$AA$1, 0)-1, 50, 1), 0)&lt;&gt;"", ""), "| Veld '"&amp;AI$4&amp;ROW()&amp;"': de selectie komt niet overeen met een keuze in een afhankelijk veld.  "), ""))</f>
        <v/>
      </c>
      <c r="AJ71" s="166" t="str">
        <f ca="1">IF(Z71&lt;0, "", IF(J71&lt;&gt;"", _xlfn.IFNA(IF(MATCH(J71, OFFSET(Keuzelijsten!$A$1, 0, MATCH(R71, Keuzelijsten!$A$1:$AA$1, 0)-1, 50, 1), 0)&lt;&gt;"", ""), "| Veld '"&amp;AJ$4&amp;ROW()&amp;"': de selectie komt niet overeen met een keuze in een afhankelijk veld.  "), ""))</f>
        <v/>
      </c>
      <c r="AK71" s="166" t="str">
        <f t="shared" si="40"/>
        <v/>
      </c>
      <c r="AL71" s="166" t="str">
        <f t="shared" si="41"/>
        <v/>
      </c>
      <c r="AM71" s="167" t="str">
        <f t="shared" si="57"/>
        <v/>
      </c>
      <c r="AN71" s="166" t="str">
        <f t="shared" si="58"/>
        <v/>
      </c>
      <c r="AO71" s="166" t="str">
        <f t="shared" si="59"/>
        <v/>
      </c>
      <c r="AP71" s="166" t="str">
        <f t="shared" si="60"/>
        <v/>
      </c>
      <c r="AQ71" s="166" t="str">
        <f t="shared" si="61"/>
        <v/>
      </c>
      <c r="AR71" s="166" t="str">
        <f t="shared" si="62"/>
        <v/>
      </c>
      <c r="AS71" s="166" t="str">
        <f t="shared" si="63"/>
        <v/>
      </c>
      <c r="AT71" s="166" t="str">
        <f t="shared" si="64"/>
        <v/>
      </c>
      <c r="AU71" s="166" t="str">
        <f t="shared" si="65"/>
        <v/>
      </c>
      <c r="AV71" s="166" t="str">
        <f t="shared" si="66"/>
        <v/>
      </c>
      <c r="AW71" s="167" t="str">
        <f t="shared" si="67"/>
        <v/>
      </c>
      <c r="AX71" s="166" t="str">
        <f>IF(N71&lt;&gt;1, IF(SUM(N71:$N$504)&lt;&gt;0, "| Laat geen witruimte tussen ingevulde rijen.", ""), "")</f>
        <v/>
      </c>
      <c r="AZ71" s="75" t="str">
        <f t="shared" ca="1" si="68"/>
        <v/>
      </c>
    </row>
    <row r="72" spans="1:52" s="166" customFormat="1" ht="14.45" customHeight="1" x14ac:dyDescent="0.25">
      <c r="A72" s="172" t="str">
        <f t="shared" ca="1" si="42"/>
        <v/>
      </c>
      <c r="B72" s="164" t="str">
        <f t="shared" si="38"/>
        <v/>
      </c>
      <c r="C72" s="176" t="str">
        <f t="shared" si="39"/>
        <v/>
      </c>
      <c r="D72" s="177"/>
      <c r="E72" s="178"/>
      <c r="F72" s="178"/>
      <c r="G72" s="179"/>
      <c r="H72" s="180"/>
      <c r="I72" s="179"/>
      <c r="J72" s="181"/>
      <c r="K72" s="182"/>
      <c r="L72" s="183"/>
      <c r="M72" s="165" t="s">
        <v>85</v>
      </c>
      <c r="N72" s="166">
        <f t="shared" si="43"/>
        <v>0</v>
      </c>
      <c r="O72" s="167" t="s">
        <v>387</v>
      </c>
      <c r="P72" s="166" t="str">
        <f t="shared" si="44"/>
        <v/>
      </c>
      <c r="Q72" s="166" t="str">
        <f t="shared" si="45"/>
        <v/>
      </c>
      <c r="R72" s="166" t="str">
        <f t="shared" si="46"/>
        <v/>
      </c>
      <c r="S72" s="167">
        <f t="shared" si="47"/>
        <v>0</v>
      </c>
      <c r="T72" s="166">
        <f t="shared" si="48"/>
        <v>0</v>
      </c>
      <c r="U72" s="166">
        <f t="shared" si="49"/>
        <v>0</v>
      </c>
      <c r="V72" s="166">
        <f t="shared" si="50"/>
        <v>0</v>
      </c>
      <c r="W72" s="166">
        <f t="shared" si="51"/>
        <v>0</v>
      </c>
      <c r="X72" s="166">
        <f t="shared" si="52"/>
        <v>0</v>
      </c>
      <c r="Y72" s="166">
        <f t="shared" si="53"/>
        <v>0</v>
      </c>
      <c r="Z72" s="166">
        <f t="shared" si="54"/>
        <v>0</v>
      </c>
      <c r="AA72" s="166">
        <f t="shared" si="55"/>
        <v>0</v>
      </c>
      <c r="AB72" s="166">
        <f t="shared" si="56"/>
        <v>0</v>
      </c>
      <c r="AC72" s="167"/>
      <c r="AE72" s="166" t="str" cm="1">
        <f t="array" ref="AE72">IF($E72&lt;&gt;"", IF(ISTEXT(E72), "| Veld '"&amp;AE$4&amp;ROW()&amp;"': "&amp;Fout_datum, IF(F72&lt;&gt;"", IF(E72&gt;F72, "| Velden '"&amp;$AE$4&amp;ROW()&amp;"' en '"&amp;$AF$4&amp;ROW()&amp;"': De datum uit dienst mag niet voor de datum in dienst vallen.", ""), IF(E72&gt;Datum_werkingsjaar_einde, "| Veld '"&amp;$AE$4&amp;ROW()&amp;"': De datum in dienst mag niet na 31/12/"&amp;Datum_werkingsjaar&amp;" vallen.  ", ""))), "")</f>
        <v/>
      </c>
      <c r="AF72" s="166" t="str" cm="1">
        <f t="array" ref="AF72">IF($F72&lt;&gt;"", IF(ISTEXT(F72), "| Veld '"&amp;AF$4&amp;ROW()&amp;"': "&amp;Fout_datum, IF(E72&gt;F72, IF(F72&lt;&gt;"", "  ", ""), IF(F72&lt;&gt;"", IF(F72&lt;Datum_werkingsjaar_begin, "| Veld '"&amp;$AF$4&amp;ROW()&amp;"': De datum uit dienst mag niet vóór 1/01/"&amp;Datum_werkingsjaar&amp;" vallen.  ", ""), ""))), "")</f>
        <v/>
      </c>
      <c r="AG72" s="166" t="str">
        <f ca="1">IF(W72&lt;0, "", IF(G72&lt;&gt;"", _xlfn.IFNA(IF(MATCH(G72, OFFSET(Keuzelijsten!$A$1, 0, MATCH(O72, Keuzelijsten!$A$1:$AA$1, 0)-1, 50, 1), 0)&lt;&gt;"", ""), "| Veld '"&amp;AG$4&amp;ROW()&amp;"': de selectie komt niet overeen met een keuze in een afhankelijk veld.  "), ""))</f>
        <v/>
      </c>
      <c r="AH72" s="166" t="str">
        <f ca="1">IF(X72&lt;0, "", IF(H72&lt;&gt;"", _xlfn.IFNA(IF(MATCH(H72, OFFSET(Keuzelijsten!$A$1, 0, MATCH(P72, Keuzelijsten!$A$1:$AA$1, 0)-1, 50, 1), 0)&lt;&gt;"", ""), "| Veld '"&amp;AH$4&amp;ROW()&amp;"': de selectie komt niet overeen met een keuze in een afhankelijk veld.  "), ""))</f>
        <v/>
      </c>
      <c r="AI72" s="166" t="str">
        <f ca="1">IF(Y72&lt;0, "", IF(I72&lt;&gt;"", _xlfn.IFNA(IF(MATCH(I72, OFFSET(Keuzelijsten!$A$1, 0, MATCH(Q72, Keuzelijsten!$A$1:$AA$1, 0)-1, 50, 1), 0)&lt;&gt;"", ""), "| Veld '"&amp;AI$4&amp;ROW()&amp;"': de selectie komt niet overeen met een keuze in een afhankelijk veld.  "), ""))</f>
        <v/>
      </c>
      <c r="AJ72" s="166" t="str">
        <f ca="1">IF(Z72&lt;0, "", IF(J72&lt;&gt;"", _xlfn.IFNA(IF(MATCH(J72, OFFSET(Keuzelijsten!$A$1, 0, MATCH(R72, Keuzelijsten!$A$1:$AA$1, 0)-1, 50, 1), 0)&lt;&gt;"", ""), "| Veld '"&amp;AJ$4&amp;ROW()&amp;"': de selectie komt niet overeen met een keuze in een afhankelijk veld.  "), ""))</f>
        <v/>
      </c>
      <c r="AK72" s="166" t="str">
        <f t="shared" si="40"/>
        <v/>
      </c>
      <c r="AL72" s="166" t="str">
        <f t="shared" si="41"/>
        <v/>
      </c>
      <c r="AM72" s="167" t="str">
        <f t="shared" si="57"/>
        <v/>
      </c>
      <c r="AN72" s="166" t="str">
        <f t="shared" si="58"/>
        <v/>
      </c>
      <c r="AO72" s="166" t="str">
        <f t="shared" si="59"/>
        <v/>
      </c>
      <c r="AP72" s="166" t="str">
        <f t="shared" si="60"/>
        <v/>
      </c>
      <c r="AQ72" s="166" t="str">
        <f t="shared" si="61"/>
        <v/>
      </c>
      <c r="AR72" s="166" t="str">
        <f t="shared" si="62"/>
        <v/>
      </c>
      <c r="AS72" s="166" t="str">
        <f t="shared" si="63"/>
        <v/>
      </c>
      <c r="AT72" s="166" t="str">
        <f t="shared" si="64"/>
        <v/>
      </c>
      <c r="AU72" s="166" t="str">
        <f t="shared" si="65"/>
        <v/>
      </c>
      <c r="AV72" s="166" t="str">
        <f t="shared" si="66"/>
        <v/>
      </c>
      <c r="AW72" s="167" t="str">
        <f t="shared" si="67"/>
        <v/>
      </c>
      <c r="AX72" s="166" t="str">
        <f>IF(N72&lt;&gt;1, IF(SUM(N72:$N$504)&lt;&gt;0, "| Laat geen witruimte tussen ingevulde rijen.", ""), "")</f>
        <v/>
      </c>
      <c r="AZ72" s="75" t="str">
        <f t="shared" ca="1" si="68"/>
        <v/>
      </c>
    </row>
    <row r="73" spans="1:52" s="166" customFormat="1" ht="14.45" customHeight="1" x14ac:dyDescent="0.25">
      <c r="A73" s="172" t="str">
        <f t="shared" ca="1" si="42"/>
        <v/>
      </c>
      <c r="B73" s="164" t="str">
        <f t="shared" si="38"/>
        <v/>
      </c>
      <c r="C73" s="176" t="str">
        <f t="shared" si="39"/>
        <v/>
      </c>
      <c r="D73" s="177"/>
      <c r="E73" s="178"/>
      <c r="F73" s="178"/>
      <c r="G73" s="179"/>
      <c r="H73" s="180"/>
      <c r="I73" s="179"/>
      <c r="J73" s="181"/>
      <c r="K73" s="182"/>
      <c r="L73" s="183"/>
      <c r="M73" s="165" t="s">
        <v>85</v>
      </c>
      <c r="N73" s="166">
        <f t="shared" si="43"/>
        <v>0</v>
      </c>
      <c r="O73" s="167" t="s">
        <v>387</v>
      </c>
      <c r="P73" s="166" t="str">
        <f t="shared" si="44"/>
        <v/>
      </c>
      <c r="Q73" s="166" t="str">
        <f t="shared" si="45"/>
        <v/>
      </c>
      <c r="R73" s="166" t="str">
        <f t="shared" si="46"/>
        <v/>
      </c>
      <c r="S73" s="167">
        <f t="shared" si="47"/>
        <v>0</v>
      </c>
      <c r="T73" s="166">
        <f t="shared" si="48"/>
        <v>0</v>
      </c>
      <c r="U73" s="166">
        <f t="shared" si="49"/>
        <v>0</v>
      </c>
      <c r="V73" s="166">
        <f t="shared" si="50"/>
        <v>0</v>
      </c>
      <c r="W73" s="166">
        <f t="shared" si="51"/>
        <v>0</v>
      </c>
      <c r="X73" s="166">
        <f t="shared" si="52"/>
        <v>0</v>
      </c>
      <c r="Y73" s="166">
        <f t="shared" si="53"/>
        <v>0</v>
      </c>
      <c r="Z73" s="166">
        <f t="shared" si="54"/>
        <v>0</v>
      </c>
      <c r="AA73" s="166">
        <f t="shared" si="55"/>
        <v>0</v>
      </c>
      <c r="AB73" s="166">
        <f t="shared" si="56"/>
        <v>0</v>
      </c>
      <c r="AC73" s="167"/>
      <c r="AE73" s="166" t="str" cm="1">
        <f t="array" ref="AE73">IF($E73&lt;&gt;"", IF(ISTEXT(E73), "| Veld '"&amp;AE$4&amp;ROW()&amp;"': "&amp;Fout_datum, IF(F73&lt;&gt;"", IF(E73&gt;F73, "| Velden '"&amp;$AE$4&amp;ROW()&amp;"' en '"&amp;$AF$4&amp;ROW()&amp;"': De datum uit dienst mag niet voor de datum in dienst vallen.", ""), IF(E73&gt;Datum_werkingsjaar_einde, "| Veld '"&amp;$AE$4&amp;ROW()&amp;"': De datum in dienst mag niet na 31/12/"&amp;Datum_werkingsjaar&amp;" vallen.  ", ""))), "")</f>
        <v/>
      </c>
      <c r="AF73" s="166" t="str" cm="1">
        <f t="array" ref="AF73">IF($F73&lt;&gt;"", IF(ISTEXT(F73), "| Veld '"&amp;AF$4&amp;ROW()&amp;"': "&amp;Fout_datum, IF(E73&gt;F73, IF(F73&lt;&gt;"", "  ", ""), IF(F73&lt;&gt;"", IF(F73&lt;Datum_werkingsjaar_begin, "| Veld '"&amp;$AF$4&amp;ROW()&amp;"': De datum uit dienst mag niet vóór 1/01/"&amp;Datum_werkingsjaar&amp;" vallen.  ", ""), ""))), "")</f>
        <v/>
      </c>
      <c r="AG73" s="166" t="str">
        <f ca="1">IF(W73&lt;0, "", IF(G73&lt;&gt;"", _xlfn.IFNA(IF(MATCH(G73, OFFSET(Keuzelijsten!$A$1, 0, MATCH(O73, Keuzelijsten!$A$1:$AA$1, 0)-1, 50, 1), 0)&lt;&gt;"", ""), "| Veld '"&amp;AG$4&amp;ROW()&amp;"': de selectie komt niet overeen met een keuze in een afhankelijk veld.  "), ""))</f>
        <v/>
      </c>
      <c r="AH73" s="166" t="str">
        <f ca="1">IF(X73&lt;0, "", IF(H73&lt;&gt;"", _xlfn.IFNA(IF(MATCH(H73, OFFSET(Keuzelijsten!$A$1, 0, MATCH(P73, Keuzelijsten!$A$1:$AA$1, 0)-1, 50, 1), 0)&lt;&gt;"", ""), "| Veld '"&amp;AH$4&amp;ROW()&amp;"': de selectie komt niet overeen met een keuze in een afhankelijk veld.  "), ""))</f>
        <v/>
      </c>
      <c r="AI73" s="166" t="str">
        <f ca="1">IF(Y73&lt;0, "", IF(I73&lt;&gt;"", _xlfn.IFNA(IF(MATCH(I73, OFFSET(Keuzelijsten!$A$1, 0, MATCH(Q73, Keuzelijsten!$A$1:$AA$1, 0)-1, 50, 1), 0)&lt;&gt;"", ""), "| Veld '"&amp;AI$4&amp;ROW()&amp;"': de selectie komt niet overeen met een keuze in een afhankelijk veld.  "), ""))</f>
        <v/>
      </c>
      <c r="AJ73" s="166" t="str">
        <f ca="1">IF(Z73&lt;0, "", IF(J73&lt;&gt;"", _xlfn.IFNA(IF(MATCH(J73, OFFSET(Keuzelijsten!$A$1, 0, MATCH(R73, Keuzelijsten!$A$1:$AA$1, 0)-1, 50, 1), 0)&lt;&gt;"", ""), "| Veld '"&amp;AJ$4&amp;ROW()&amp;"': de selectie komt niet overeen met een keuze in een afhankelijk veld.  "), ""))</f>
        <v/>
      </c>
      <c r="AK73" s="166" t="str">
        <f t="shared" si="40"/>
        <v/>
      </c>
      <c r="AL73" s="166" t="str">
        <f t="shared" si="41"/>
        <v/>
      </c>
      <c r="AM73" s="167" t="str">
        <f t="shared" si="57"/>
        <v/>
      </c>
      <c r="AN73" s="166" t="str">
        <f t="shared" si="58"/>
        <v/>
      </c>
      <c r="AO73" s="166" t="str">
        <f t="shared" si="59"/>
        <v/>
      </c>
      <c r="AP73" s="166" t="str">
        <f t="shared" si="60"/>
        <v/>
      </c>
      <c r="AQ73" s="166" t="str">
        <f t="shared" si="61"/>
        <v/>
      </c>
      <c r="AR73" s="166" t="str">
        <f t="shared" si="62"/>
        <v/>
      </c>
      <c r="AS73" s="166" t="str">
        <f t="shared" si="63"/>
        <v/>
      </c>
      <c r="AT73" s="166" t="str">
        <f t="shared" si="64"/>
        <v/>
      </c>
      <c r="AU73" s="166" t="str">
        <f t="shared" si="65"/>
        <v/>
      </c>
      <c r="AV73" s="166" t="str">
        <f t="shared" si="66"/>
        <v/>
      </c>
      <c r="AW73" s="167" t="str">
        <f t="shared" si="67"/>
        <v/>
      </c>
      <c r="AX73" s="166" t="str">
        <f>IF(N73&lt;&gt;1, IF(SUM(N73:$N$504)&lt;&gt;0, "| Laat geen witruimte tussen ingevulde rijen.", ""), "")</f>
        <v/>
      </c>
      <c r="AZ73" s="75" t="str">
        <f t="shared" ca="1" si="68"/>
        <v/>
      </c>
    </row>
    <row r="74" spans="1:52" s="166" customFormat="1" ht="14.45" customHeight="1" x14ac:dyDescent="0.25">
      <c r="A74" s="172" t="str">
        <f t="shared" ca="1" si="42"/>
        <v/>
      </c>
      <c r="B74" s="164" t="str">
        <f t="shared" si="38"/>
        <v/>
      </c>
      <c r="C74" s="176" t="str">
        <f t="shared" si="39"/>
        <v/>
      </c>
      <c r="D74" s="177"/>
      <c r="E74" s="178"/>
      <c r="F74" s="178"/>
      <c r="G74" s="179"/>
      <c r="H74" s="180"/>
      <c r="I74" s="179"/>
      <c r="J74" s="181"/>
      <c r="K74" s="182"/>
      <c r="L74" s="183"/>
      <c r="M74" s="165" t="s">
        <v>85</v>
      </c>
      <c r="N74" s="166">
        <f t="shared" si="43"/>
        <v>0</v>
      </c>
      <c r="O74" s="167" t="s">
        <v>387</v>
      </c>
      <c r="P74" s="166" t="str">
        <f t="shared" si="44"/>
        <v/>
      </c>
      <c r="Q74" s="166" t="str">
        <f t="shared" si="45"/>
        <v/>
      </c>
      <c r="R74" s="166" t="str">
        <f t="shared" si="46"/>
        <v/>
      </c>
      <c r="S74" s="167">
        <f t="shared" si="47"/>
        <v>0</v>
      </c>
      <c r="T74" s="166">
        <f t="shared" si="48"/>
        <v>0</v>
      </c>
      <c r="U74" s="166">
        <f t="shared" si="49"/>
        <v>0</v>
      </c>
      <c r="V74" s="166">
        <f t="shared" si="50"/>
        <v>0</v>
      </c>
      <c r="W74" s="166">
        <f t="shared" si="51"/>
        <v>0</v>
      </c>
      <c r="X74" s="166">
        <f t="shared" si="52"/>
        <v>0</v>
      </c>
      <c r="Y74" s="166">
        <f t="shared" si="53"/>
        <v>0</v>
      </c>
      <c r="Z74" s="166">
        <f t="shared" si="54"/>
        <v>0</v>
      </c>
      <c r="AA74" s="166">
        <f t="shared" si="55"/>
        <v>0</v>
      </c>
      <c r="AB74" s="166">
        <f t="shared" si="56"/>
        <v>0</v>
      </c>
      <c r="AC74" s="167"/>
      <c r="AE74" s="166" t="str" cm="1">
        <f t="array" ref="AE74">IF($E74&lt;&gt;"", IF(ISTEXT(E74), "| Veld '"&amp;AE$4&amp;ROW()&amp;"': "&amp;Fout_datum, IF(F74&lt;&gt;"", IF(E74&gt;F74, "| Velden '"&amp;$AE$4&amp;ROW()&amp;"' en '"&amp;$AF$4&amp;ROW()&amp;"': De datum uit dienst mag niet voor de datum in dienst vallen.", ""), IF(E74&gt;Datum_werkingsjaar_einde, "| Veld '"&amp;$AE$4&amp;ROW()&amp;"': De datum in dienst mag niet na 31/12/"&amp;Datum_werkingsjaar&amp;" vallen.  ", ""))), "")</f>
        <v/>
      </c>
      <c r="AF74" s="166" t="str" cm="1">
        <f t="array" ref="AF74">IF($F74&lt;&gt;"", IF(ISTEXT(F74), "| Veld '"&amp;AF$4&amp;ROW()&amp;"': "&amp;Fout_datum, IF(E74&gt;F74, IF(F74&lt;&gt;"", "  ", ""), IF(F74&lt;&gt;"", IF(F74&lt;Datum_werkingsjaar_begin, "| Veld '"&amp;$AF$4&amp;ROW()&amp;"': De datum uit dienst mag niet vóór 1/01/"&amp;Datum_werkingsjaar&amp;" vallen.  ", ""), ""))), "")</f>
        <v/>
      </c>
      <c r="AG74" s="166" t="str">
        <f ca="1">IF(W74&lt;0, "", IF(G74&lt;&gt;"", _xlfn.IFNA(IF(MATCH(G74, OFFSET(Keuzelijsten!$A$1, 0, MATCH(O74, Keuzelijsten!$A$1:$AA$1, 0)-1, 50, 1), 0)&lt;&gt;"", ""), "| Veld '"&amp;AG$4&amp;ROW()&amp;"': de selectie komt niet overeen met een keuze in een afhankelijk veld.  "), ""))</f>
        <v/>
      </c>
      <c r="AH74" s="166" t="str">
        <f ca="1">IF(X74&lt;0, "", IF(H74&lt;&gt;"", _xlfn.IFNA(IF(MATCH(H74, OFFSET(Keuzelijsten!$A$1, 0, MATCH(P74, Keuzelijsten!$A$1:$AA$1, 0)-1, 50, 1), 0)&lt;&gt;"", ""), "| Veld '"&amp;AH$4&amp;ROW()&amp;"': de selectie komt niet overeen met een keuze in een afhankelijk veld.  "), ""))</f>
        <v/>
      </c>
      <c r="AI74" s="166" t="str">
        <f ca="1">IF(Y74&lt;0, "", IF(I74&lt;&gt;"", _xlfn.IFNA(IF(MATCH(I74, OFFSET(Keuzelijsten!$A$1, 0, MATCH(Q74, Keuzelijsten!$A$1:$AA$1, 0)-1, 50, 1), 0)&lt;&gt;"", ""), "| Veld '"&amp;AI$4&amp;ROW()&amp;"': de selectie komt niet overeen met een keuze in een afhankelijk veld.  "), ""))</f>
        <v/>
      </c>
      <c r="AJ74" s="166" t="str">
        <f ca="1">IF(Z74&lt;0, "", IF(J74&lt;&gt;"", _xlfn.IFNA(IF(MATCH(J74, OFFSET(Keuzelijsten!$A$1, 0, MATCH(R74, Keuzelijsten!$A$1:$AA$1, 0)-1, 50, 1), 0)&lt;&gt;"", ""), "| Veld '"&amp;AJ$4&amp;ROW()&amp;"': de selectie komt niet overeen met een keuze in een afhankelijk veld.  "), ""))</f>
        <v/>
      </c>
      <c r="AK74" s="166" t="str">
        <f t="shared" si="40"/>
        <v/>
      </c>
      <c r="AL74" s="166" t="str">
        <f t="shared" si="41"/>
        <v/>
      </c>
      <c r="AM74" s="167" t="str">
        <f t="shared" si="57"/>
        <v/>
      </c>
      <c r="AN74" s="166" t="str">
        <f t="shared" si="58"/>
        <v/>
      </c>
      <c r="AO74" s="166" t="str">
        <f t="shared" si="59"/>
        <v/>
      </c>
      <c r="AP74" s="166" t="str">
        <f t="shared" si="60"/>
        <v/>
      </c>
      <c r="AQ74" s="166" t="str">
        <f t="shared" si="61"/>
        <v/>
      </c>
      <c r="AR74" s="166" t="str">
        <f t="shared" si="62"/>
        <v/>
      </c>
      <c r="AS74" s="166" t="str">
        <f t="shared" si="63"/>
        <v/>
      </c>
      <c r="AT74" s="166" t="str">
        <f t="shared" si="64"/>
        <v/>
      </c>
      <c r="AU74" s="166" t="str">
        <f t="shared" si="65"/>
        <v/>
      </c>
      <c r="AV74" s="166" t="str">
        <f t="shared" si="66"/>
        <v/>
      </c>
      <c r="AW74" s="167" t="str">
        <f t="shared" si="67"/>
        <v/>
      </c>
      <c r="AX74" s="166" t="str">
        <f>IF(N74&lt;&gt;1, IF(SUM(N74:$N$504)&lt;&gt;0, "| Laat geen witruimte tussen ingevulde rijen.", ""), "")</f>
        <v/>
      </c>
      <c r="AZ74" s="75" t="str">
        <f t="shared" ca="1" si="68"/>
        <v/>
      </c>
    </row>
    <row r="75" spans="1:52" s="166" customFormat="1" ht="14.45" customHeight="1" x14ac:dyDescent="0.25">
      <c r="A75" s="172" t="str">
        <f t="shared" ca="1" si="42"/>
        <v/>
      </c>
      <c r="B75" s="164" t="str">
        <f t="shared" si="38"/>
        <v/>
      </c>
      <c r="C75" s="176" t="str">
        <f t="shared" si="39"/>
        <v/>
      </c>
      <c r="D75" s="177"/>
      <c r="E75" s="178"/>
      <c r="F75" s="178"/>
      <c r="G75" s="179"/>
      <c r="H75" s="180"/>
      <c r="I75" s="179"/>
      <c r="J75" s="181"/>
      <c r="K75" s="182"/>
      <c r="L75" s="183"/>
      <c r="M75" s="165" t="s">
        <v>85</v>
      </c>
      <c r="N75" s="166">
        <f t="shared" si="43"/>
        <v>0</v>
      </c>
      <c r="O75" s="167" t="s">
        <v>387</v>
      </c>
      <c r="P75" s="166" t="str">
        <f t="shared" si="44"/>
        <v/>
      </c>
      <c r="Q75" s="166" t="str">
        <f t="shared" si="45"/>
        <v/>
      </c>
      <c r="R75" s="166" t="str">
        <f t="shared" si="46"/>
        <v/>
      </c>
      <c r="S75" s="167">
        <f t="shared" si="47"/>
        <v>0</v>
      </c>
      <c r="T75" s="166">
        <f t="shared" si="48"/>
        <v>0</v>
      </c>
      <c r="U75" s="166">
        <f t="shared" si="49"/>
        <v>0</v>
      </c>
      <c r="V75" s="166">
        <f t="shared" si="50"/>
        <v>0</v>
      </c>
      <c r="W75" s="166">
        <f t="shared" si="51"/>
        <v>0</v>
      </c>
      <c r="X75" s="166">
        <f t="shared" si="52"/>
        <v>0</v>
      </c>
      <c r="Y75" s="166">
        <f t="shared" si="53"/>
        <v>0</v>
      </c>
      <c r="Z75" s="166">
        <f t="shared" si="54"/>
        <v>0</v>
      </c>
      <c r="AA75" s="166">
        <f t="shared" si="55"/>
        <v>0</v>
      </c>
      <c r="AB75" s="166">
        <f t="shared" si="56"/>
        <v>0</v>
      </c>
      <c r="AC75" s="167"/>
      <c r="AE75" s="166" t="str" cm="1">
        <f t="array" ref="AE75">IF($E75&lt;&gt;"", IF(ISTEXT(E75), "| Veld '"&amp;AE$4&amp;ROW()&amp;"': "&amp;Fout_datum, IF(F75&lt;&gt;"", IF(E75&gt;F75, "| Velden '"&amp;$AE$4&amp;ROW()&amp;"' en '"&amp;$AF$4&amp;ROW()&amp;"': De datum uit dienst mag niet voor de datum in dienst vallen.", ""), IF(E75&gt;Datum_werkingsjaar_einde, "| Veld '"&amp;$AE$4&amp;ROW()&amp;"': De datum in dienst mag niet na 31/12/"&amp;Datum_werkingsjaar&amp;" vallen.  ", ""))), "")</f>
        <v/>
      </c>
      <c r="AF75" s="166" t="str" cm="1">
        <f t="array" ref="AF75">IF($F75&lt;&gt;"", IF(ISTEXT(F75), "| Veld '"&amp;AF$4&amp;ROW()&amp;"': "&amp;Fout_datum, IF(E75&gt;F75, IF(F75&lt;&gt;"", "  ", ""), IF(F75&lt;&gt;"", IF(F75&lt;Datum_werkingsjaar_begin, "| Veld '"&amp;$AF$4&amp;ROW()&amp;"': De datum uit dienst mag niet vóór 1/01/"&amp;Datum_werkingsjaar&amp;" vallen.  ", ""), ""))), "")</f>
        <v/>
      </c>
      <c r="AG75" s="166" t="str">
        <f ca="1">IF(W75&lt;0, "", IF(G75&lt;&gt;"", _xlfn.IFNA(IF(MATCH(G75, OFFSET(Keuzelijsten!$A$1, 0, MATCH(O75, Keuzelijsten!$A$1:$AA$1, 0)-1, 50, 1), 0)&lt;&gt;"", ""), "| Veld '"&amp;AG$4&amp;ROW()&amp;"': de selectie komt niet overeen met een keuze in een afhankelijk veld.  "), ""))</f>
        <v/>
      </c>
      <c r="AH75" s="166" t="str">
        <f ca="1">IF(X75&lt;0, "", IF(H75&lt;&gt;"", _xlfn.IFNA(IF(MATCH(H75, OFFSET(Keuzelijsten!$A$1, 0, MATCH(P75, Keuzelijsten!$A$1:$AA$1, 0)-1, 50, 1), 0)&lt;&gt;"", ""), "| Veld '"&amp;AH$4&amp;ROW()&amp;"': de selectie komt niet overeen met een keuze in een afhankelijk veld.  "), ""))</f>
        <v/>
      </c>
      <c r="AI75" s="166" t="str">
        <f ca="1">IF(Y75&lt;0, "", IF(I75&lt;&gt;"", _xlfn.IFNA(IF(MATCH(I75, OFFSET(Keuzelijsten!$A$1, 0, MATCH(Q75, Keuzelijsten!$A$1:$AA$1, 0)-1, 50, 1), 0)&lt;&gt;"", ""), "| Veld '"&amp;AI$4&amp;ROW()&amp;"': de selectie komt niet overeen met een keuze in een afhankelijk veld.  "), ""))</f>
        <v/>
      </c>
      <c r="AJ75" s="166" t="str">
        <f ca="1">IF(Z75&lt;0, "", IF(J75&lt;&gt;"", _xlfn.IFNA(IF(MATCH(J75, OFFSET(Keuzelijsten!$A$1, 0, MATCH(R75, Keuzelijsten!$A$1:$AA$1, 0)-1, 50, 1), 0)&lt;&gt;"", ""), "| Veld '"&amp;AJ$4&amp;ROW()&amp;"': de selectie komt niet overeen met een keuze in een afhankelijk veld.  "), ""))</f>
        <v/>
      </c>
      <c r="AK75" s="166" t="str">
        <f t="shared" si="40"/>
        <v/>
      </c>
      <c r="AL75" s="166" t="str">
        <f t="shared" si="41"/>
        <v/>
      </c>
      <c r="AM75" s="167" t="str">
        <f t="shared" si="57"/>
        <v/>
      </c>
      <c r="AN75" s="166" t="str">
        <f t="shared" si="58"/>
        <v/>
      </c>
      <c r="AO75" s="166" t="str">
        <f t="shared" si="59"/>
        <v/>
      </c>
      <c r="AP75" s="166" t="str">
        <f t="shared" si="60"/>
        <v/>
      </c>
      <c r="AQ75" s="166" t="str">
        <f t="shared" si="61"/>
        <v/>
      </c>
      <c r="AR75" s="166" t="str">
        <f t="shared" si="62"/>
        <v/>
      </c>
      <c r="AS75" s="166" t="str">
        <f t="shared" si="63"/>
        <v/>
      </c>
      <c r="AT75" s="166" t="str">
        <f t="shared" si="64"/>
        <v/>
      </c>
      <c r="AU75" s="166" t="str">
        <f t="shared" si="65"/>
        <v/>
      </c>
      <c r="AV75" s="166" t="str">
        <f t="shared" si="66"/>
        <v/>
      </c>
      <c r="AW75" s="167" t="str">
        <f t="shared" si="67"/>
        <v/>
      </c>
      <c r="AX75" s="166" t="str">
        <f>IF(N75&lt;&gt;1, IF(SUM(N75:$N$504)&lt;&gt;0, "| Laat geen witruimte tussen ingevulde rijen.", ""), "")</f>
        <v/>
      </c>
      <c r="AZ75" s="75" t="str">
        <f t="shared" ca="1" si="68"/>
        <v/>
      </c>
    </row>
    <row r="76" spans="1:52" s="166" customFormat="1" ht="14.45" customHeight="1" x14ac:dyDescent="0.25">
      <c r="A76" s="172" t="str">
        <f t="shared" ca="1" si="42"/>
        <v/>
      </c>
      <c r="B76" s="164" t="str">
        <f t="shared" si="38"/>
        <v/>
      </c>
      <c r="C76" s="176" t="str">
        <f t="shared" si="39"/>
        <v/>
      </c>
      <c r="D76" s="177"/>
      <c r="E76" s="178"/>
      <c r="F76" s="178"/>
      <c r="G76" s="179"/>
      <c r="H76" s="180"/>
      <c r="I76" s="179"/>
      <c r="J76" s="181"/>
      <c r="K76" s="182"/>
      <c r="L76" s="183"/>
      <c r="M76" s="165" t="s">
        <v>85</v>
      </c>
      <c r="N76" s="166">
        <f t="shared" si="43"/>
        <v>0</v>
      </c>
      <c r="O76" s="167" t="s">
        <v>387</v>
      </c>
      <c r="P76" s="166" t="str">
        <f t="shared" si="44"/>
        <v/>
      </c>
      <c r="Q76" s="166" t="str">
        <f t="shared" si="45"/>
        <v/>
      </c>
      <c r="R76" s="166" t="str">
        <f t="shared" si="46"/>
        <v/>
      </c>
      <c r="S76" s="167">
        <f t="shared" si="47"/>
        <v>0</v>
      </c>
      <c r="T76" s="166">
        <f t="shared" si="48"/>
        <v>0</v>
      </c>
      <c r="U76" s="166">
        <f t="shared" si="49"/>
        <v>0</v>
      </c>
      <c r="V76" s="166">
        <f t="shared" si="50"/>
        <v>0</v>
      </c>
      <c r="W76" s="166">
        <f t="shared" si="51"/>
        <v>0</v>
      </c>
      <c r="X76" s="166">
        <f t="shared" si="52"/>
        <v>0</v>
      </c>
      <c r="Y76" s="166">
        <f t="shared" si="53"/>
        <v>0</v>
      </c>
      <c r="Z76" s="166">
        <f t="shared" si="54"/>
        <v>0</v>
      </c>
      <c r="AA76" s="166">
        <f t="shared" si="55"/>
        <v>0</v>
      </c>
      <c r="AB76" s="166">
        <f t="shared" si="56"/>
        <v>0</v>
      </c>
      <c r="AC76" s="167"/>
      <c r="AE76" s="166" t="str" cm="1">
        <f t="array" ref="AE76">IF($E76&lt;&gt;"", IF(ISTEXT(E76), "| Veld '"&amp;AE$4&amp;ROW()&amp;"': "&amp;Fout_datum, IF(F76&lt;&gt;"", IF(E76&gt;F76, "| Velden '"&amp;$AE$4&amp;ROW()&amp;"' en '"&amp;$AF$4&amp;ROW()&amp;"': De datum uit dienst mag niet voor de datum in dienst vallen.", ""), IF(E76&gt;Datum_werkingsjaar_einde, "| Veld '"&amp;$AE$4&amp;ROW()&amp;"': De datum in dienst mag niet na 31/12/"&amp;Datum_werkingsjaar&amp;" vallen.  ", ""))), "")</f>
        <v/>
      </c>
      <c r="AF76" s="166" t="str" cm="1">
        <f t="array" ref="AF76">IF($F76&lt;&gt;"", IF(ISTEXT(F76), "| Veld '"&amp;AF$4&amp;ROW()&amp;"': "&amp;Fout_datum, IF(E76&gt;F76, IF(F76&lt;&gt;"", "  ", ""), IF(F76&lt;&gt;"", IF(F76&lt;Datum_werkingsjaar_begin, "| Veld '"&amp;$AF$4&amp;ROW()&amp;"': De datum uit dienst mag niet vóór 1/01/"&amp;Datum_werkingsjaar&amp;" vallen.  ", ""), ""))), "")</f>
        <v/>
      </c>
      <c r="AG76" s="166" t="str">
        <f ca="1">IF(W76&lt;0, "", IF(G76&lt;&gt;"", _xlfn.IFNA(IF(MATCH(G76, OFFSET(Keuzelijsten!$A$1, 0, MATCH(O76, Keuzelijsten!$A$1:$AA$1, 0)-1, 50, 1), 0)&lt;&gt;"", ""), "| Veld '"&amp;AG$4&amp;ROW()&amp;"': de selectie komt niet overeen met een keuze in een afhankelijk veld.  "), ""))</f>
        <v/>
      </c>
      <c r="AH76" s="166" t="str">
        <f ca="1">IF(X76&lt;0, "", IF(H76&lt;&gt;"", _xlfn.IFNA(IF(MATCH(H76, OFFSET(Keuzelijsten!$A$1, 0, MATCH(P76, Keuzelijsten!$A$1:$AA$1, 0)-1, 50, 1), 0)&lt;&gt;"", ""), "| Veld '"&amp;AH$4&amp;ROW()&amp;"': de selectie komt niet overeen met een keuze in een afhankelijk veld.  "), ""))</f>
        <v/>
      </c>
      <c r="AI76" s="166" t="str">
        <f ca="1">IF(Y76&lt;0, "", IF(I76&lt;&gt;"", _xlfn.IFNA(IF(MATCH(I76, OFFSET(Keuzelijsten!$A$1, 0, MATCH(Q76, Keuzelijsten!$A$1:$AA$1, 0)-1, 50, 1), 0)&lt;&gt;"", ""), "| Veld '"&amp;AI$4&amp;ROW()&amp;"': de selectie komt niet overeen met een keuze in een afhankelijk veld.  "), ""))</f>
        <v/>
      </c>
      <c r="AJ76" s="166" t="str">
        <f ca="1">IF(Z76&lt;0, "", IF(J76&lt;&gt;"", _xlfn.IFNA(IF(MATCH(J76, OFFSET(Keuzelijsten!$A$1, 0, MATCH(R76, Keuzelijsten!$A$1:$AA$1, 0)-1, 50, 1), 0)&lt;&gt;"", ""), "| Veld '"&amp;AJ$4&amp;ROW()&amp;"': de selectie komt niet overeen met een keuze in een afhankelijk veld.  "), ""))</f>
        <v/>
      </c>
      <c r="AK76" s="166" t="str">
        <f t="shared" si="40"/>
        <v/>
      </c>
      <c r="AL76" s="166" t="str">
        <f t="shared" si="41"/>
        <v/>
      </c>
      <c r="AM76" s="167" t="str">
        <f t="shared" si="57"/>
        <v/>
      </c>
      <c r="AN76" s="166" t="str">
        <f t="shared" si="58"/>
        <v/>
      </c>
      <c r="AO76" s="166" t="str">
        <f t="shared" si="59"/>
        <v/>
      </c>
      <c r="AP76" s="166" t="str">
        <f t="shared" si="60"/>
        <v/>
      </c>
      <c r="AQ76" s="166" t="str">
        <f t="shared" si="61"/>
        <v/>
      </c>
      <c r="AR76" s="166" t="str">
        <f t="shared" si="62"/>
        <v/>
      </c>
      <c r="AS76" s="166" t="str">
        <f t="shared" si="63"/>
        <v/>
      </c>
      <c r="AT76" s="166" t="str">
        <f t="shared" si="64"/>
        <v/>
      </c>
      <c r="AU76" s="166" t="str">
        <f t="shared" si="65"/>
        <v/>
      </c>
      <c r="AV76" s="166" t="str">
        <f t="shared" si="66"/>
        <v/>
      </c>
      <c r="AW76" s="167" t="str">
        <f t="shared" si="67"/>
        <v/>
      </c>
      <c r="AX76" s="166" t="str">
        <f>IF(N76&lt;&gt;1, IF(SUM(N76:$N$504)&lt;&gt;0, "| Laat geen witruimte tussen ingevulde rijen.", ""), "")</f>
        <v/>
      </c>
      <c r="AZ76" s="75" t="str">
        <f t="shared" ca="1" si="68"/>
        <v/>
      </c>
    </row>
    <row r="77" spans="1:52" s="166" customFormat="1" ht="14.45" customHeight="1" x14ac:dyDescent="0.25">
      <c r="A77" s="172" t="str">
        <f t="shared" ca="1" si="42"/>
        <v/>
      </c>
      <c r="B77" s="164" t="str">
        <f t="shared" si="38"/>
        <v/>
      </c>
      <c r="C77" s="176" t="str">
        <f t="shared" si="39"/>
        <v/>
      </c>
      <c r="D77" s="177"/>
      <c r="E77" s="178"/>
      <c r="F77" s="178"/>
      <c r="G77" s="179"/>
      <c r="H77" s="180"/>
      <c r="I77" s="179"/>
      <c r="J77" s="181"/>
      <c r="K77" s="182"/>
      <c r="L77" s="183"/>
      <c r="M77" s="165" t="s">
        <v>85</v>
      </c>
      <c r="N77" s="166">
        <f t="shared" si="43"/>
        <v>0</v>
      </c>
      <c r="O77" s="167" t="s">
        <v>387</v>
      </c>
      <c r="P77" s="166" t="str">
        <f t="shared" si="44"/>
        <v/>
      </c>
      <c r="Q77" s="166" t="str">
        <f t="shared" si="45"/>
        <v/>
      </c>
      <c r="R77" s="166" t="str">
        <f t="shared" si="46"/>
        <v/>
      </c>
      <c r="S77" s="167">
        <f t="shared" si="47"/>
        <v>0</v>
      </c>
      <c r="T77" s="166">
        <f t="shared" si="48"/>
        <v>0</v>
      </c>
      <c r="U77" s="166">
        <f t="shared" si="49"/>
        <v>0</v>
      </c>
      <c r="V77" s="166">
        <f t="shared" si="50"/>
        <v>0</v>
      </c>
      <c r="W77" s="166">
        <f t="shared" si="51"/>
        <v>0</v>
      </c>
      <c r="X77" s="166">
        <f t="shared" si="52"/>
        <v>0</v>
      </c>
      <c r="Y77" s="166">
        <f t="shared" si="53"/>
        <v>0</v>
      </c>
      <c r="Z77" s="166">
        <f t="shared" si="54"/>
        <v>0</v>
      </c>
      <c r="AA77" s="166">
        <f t="shared" si="55"/>
        <v>0</v>
      </c>
      <c r="AB77" s="166">
        <f t="shared" si="56"/>
        <v>0</v>
      </c>
      <c r="AC77" s="167"/>
      <c r="AE77" s="166" t="str" cm="1">
        <f t="array" ref="AE77">IF($E77&lt;&gt;"", IF(ISTEXT(E77), "| Veld '"&amp;AE$4&amp;ROW()&amp;"': "&amp;Fout_datum, IF(F77&lt;&gt;"", IF(E77&gt;F77, "| Velden '"&amp;$AE$4&amp;ROW()&amp;"' en '"&amp;$AF$4&amp;ROW()&amp;"': De datum uit dienst mag niet voor de datum in dienst vallen.", ""), IF(E77&gt;Datum_werkingsjaar_einde, "| Veld '"&amp;$AE$4&amp;ROW()&amp;"': De datum in dienst mag niet na 31/12/"&amp;Datum_werkingsjaar&amp;" vallen.  ", ""))), "")</f>
        <v/>
      </c>
      <c r="AF77" s="166" t="str" cm="1">
        <f t="array" ref="AF77">IF($F77&lt;&gt;"", IF(ISTEXT(F77), "| Veld '"&amp;AF$4&amp;ROW()&amp;"': "&amp;Fout_datum, IF(E77&gt;F77, IF(F77&lt;&gt;"", "  ", ""), IF(F77&lt;&gt;"", IF(F77&lt;Datum_werkingsjaar_begin, "| Veld '"&amp;$AF$4&amp;ROW()&amp;"': De datum uit dienst mag niet vóór 1/01/"&amp;Datum_werkingsjaar&amp;" vallen.  ", ""), ""))), "")</f>
        <v/>
      </c>
      <c r="AG77" s="166" t="str">
        <f ca="1">IF(W77&lt;0, "", IF(G77&lt;&gt;"", _xlfn.IFNA(IF(MATCH(G77, OFFSET(Keuzelijsten!$A$1, 0, MATCH(O77, Keuzelijsten!$A$1:$AA$1, 0)-1, 50, 1), 0)&lt;&gt;"", ""), "| Veld '"&amp;AG$4&amp;ROW()&amp;"': de selectie komt niet overeen met een keuze in een afhankelijk veld.  "), ""))</f>
        <v/>
      </c>
      <c r="AH77" s="166" t="str">
        <f ca="1">IF(X77&lt;0, "", IF(H77&lt;&gt;"", _xlfn.IFNA(IF(MATCH(H77, OFFSET(Keuzelijsten!$A$1, 0, MATCH(P77, Keuzelijsten!$A$1:$AA$1, 0)-1, 50, 1), 0)&lt;&gt;"", ""), "| Veld '"&amp;AH$4&amp;ROW()&amp;"': de selectie komt niet overeen met een keuze in een afhankelijk veld.  "), ""))</f>
        <v/>
      </c>
      <c r="AI77" s="166" t="str">
        <f ca="1">IF(Y77&lt;0, "", IF(I77&lt;&gt;"", _xlfn.IFNA(IF(MATCH(I77, OFFSET(Keuzelijsten!$A$1, 0, MATCH(Q77, Keuzelijsten!$A$1:$AA$1, 0)-1, 50, 1), 0)&lt;&gt;"", ""), "| Veld '"&amp;AI$4&amp;ROW()&amp;"': de selectie komt niet overeen met een keuze in een afhankelijk veld.  "), ""))</f>
        <v/>
      </c>
      <c r="AJ77" s="166" t="str">
        <f ca="1">IF(Z77&lt;0, "", IF(J77&lt;&gt;"", _xlfn.IFNA(IF(MATCH(J77, OFFSET(Keuzelijsten!$A$1, 0, MATCH(R77, Keuzelijsten!$A$1:$AA$1, 0)-1, 50, 1), 0)&lt;&gt;"", ""), "| Veld '"&amp;AJ$4&amp;ROW()&amp;"': de selectie komt niet overeen met een keuze in een afhankelijk veld.  "), ""))</f>
        <v/>
      </c>
      <c r="AK77" s="166" t="str">
        <f t="shared" si="40"/>
        <v/>
      </c>
      <c r="AL77" s="166" t="str">
        <f t="shared" si="41"/>
        <v/>
      </c>
      <c r="AM77" s="167" t="str">
        <f t="shared" si="57"/>
        <v/>
      </c>
      <c r="AN77" s="166" t="str">
        <f t="shared" si="58"/>
        <v/>
      </c>
      <c r="AO77" s="166" t="str">
        <f t="shared" si="59"/>
        <v/>
      </c>
      <c r="AP77" s="166" t="str">
        <f t="shared" si="60"/>
        <v/>
      </c>
      <c r="AQ77" s="166" t="str">
        <f t="shared" si="61"/>
        <v/>
      </c>
      <c r="AR77" s="166" t="str">
        <f t="shared" si="62"/>
        <v/>
      </c>
      <c r="AS77" s="166" t="str">
        <f t="shared" si="63"/>
        <v/>
      </c>
      <c r="AT77" s="166" t="str">
        <f t="shared" si="64"/>
        <v/>
      </c>
      <c r="AU77" s="166" t="str">
        <f t="shared" si="65"/>
        <v/>
      </c>
      <c r="AV77" s="166" t="str">
        <f t="shared" si="66"/>
        <v/>
      </c>
      <c r="AW77" s="167" t="str">
        <f t="shared" si="67"/>
        <v/>
      </c>
      <c r="AX77" s="166" t="str">
        <f>IF(N77&lt;&gt;1, IF(SUM(N77:$N$504)&lt;&gt;0, "| Laat geen witruimte tussen ingevulde rijen.", ""), "")</f>
        <v/>
      </c>
      <c r="AZ77" s="75" t="str">
        <f t="shared" ca="1" si="68"/>
        <v/>
      </c>
    </row>
    <row r="78" spans="1:52" s="166" customFormat="1" ht="14.45" customHeight="1" x14ac:dyDescent="0.25">
      <c r="A78" s="172" t="str">
        <f t="shared" ca="1" si="42"/>
        <v/>
      </c>
      <c r="B78" s="164" t="str">
        <f t="shared" si="38"/>
        <v/>
      </c>
      <c r="C78" s="176" t="str">
        <f t="shared" si="39"/>
        <v/>
      </c>
      <c r="D78" s="177"/>
      <c r="E78" s="178"/>
      <c r="F78" s="178"/>
      <c r="G78" s="179"/>
      <c r="H78" s="180"/>
      <c r="I78" s="179"/>
      <c r="J78" s="181"/>
      <c r="K78" s="182"/>
      <c r="L78" s="183"/>
      <c r="M78" s="165" t="s">
        <v>85</v>
      </c>
      <c r="N78" s="166">
        <f t="shared" si="43"/>
        <v>0</v>
      </c>
      <c r="O78" s="167" t="s">
        <v>387</v>
      </c>
      <c r="P78" s="166" t="str">
        <f t="shared" si="44"/>
        <v/>
      </c>
      <c r="Q78" s="166" t="str">
        <f t="shared" si="45"/>
        <v/>
      </c>
      <c r="R78" s="166" t="str">
        <f t="shared" si="46"/>
        <v/>
      </c>
      <c r="S78" s="167">
        <f t="shared" si="47"/>
        <v>0</v>
      </c>
      <c r="T78" s="166">
        <f t="shared" si="48"/>
        <v>0</v>
      </c>
      <c r="U78" s="166">
        <f t="shared" si="49"/>
        <v>0</v>
      </c>
      <c r="V78" s="166">
        <f t="shared" si="50"/>
        <v>0</v>
      </c>
      <c r="W78" s="166">
        <f t="shared" si="51"/>
        <v>0</v>
      </c>
      <c r="X78" s="166">
        <f t="shared" si="52"/>
        <v>0</v>
      </c>
      <c r="Y78" s="166">
        <f t="shared" si="53"/>
        <v>0</v>
      </c>
      <c r="Z78" s="166">
        <f t="shared" si="54"/>
        <v>0</v>
      </c>
      <c r="AA78" s="166">
        <f t="shared" si="55"/>
        <v>0</v>
      </c>
      <c r="AB78" s="166">
        <f t="shared" si="56"/>
        <v>0</v>
      </c>
      <c r="AC78" s="167"/>
      <c r="AE78" s="166" t="str" cm="1">
        <f t="array" ref="AE78">IF($E78&lt;&gt;"", IF(ISTEXT(E78), "| Veld '"&amp;AE$4&amp;ROW()&amp;"': "&amp;Fout_datum, IF(F78&lt;&gt;"", IF(E78&gt;F78, "| Velden '"&amp;$AE$4&amp;ROW()&amp;"' en '"&amp;$AF$4&amp;ROW()&amp;"': De datum uit dienst mag niet voor de datum in dienst vallen.", ""), IF(E78&gt;Datum_werkingsjaar_einde, "| Veld '"&amp;$AE$4&amp;ROW()&amp;"': De datum in dienst mag niet na 31/12/"&amp;Datum_werkingsjaar&amp;" vallen.  ", ""))), "")</f>
        <v/>
      </c>
      <c r="AF78" s="166" t="str" cm="1">
        <f t="array" ref="AF78">IF($F78&lt;&gt;"", IF(ISTEXT(F78), "| Veld '"&amp;AF$4&amp;ROW()&amp;"': "&amp;Fout_datum, IF(E78&gt;F78, IF(F78&lt;&gt;"", "  ", ""), IF(F78&lt;&gt;"", IF(F78&lt;Datum_werkingsjaar_begin, "| Veld '"&amp;$AF$4&amp;ROW()&amp;"': De datum uit dienst mag niet vóór 1/01/"&amp;Datum_werkingsjaar&amp;" vallen.  ", ""), ""))), "")</f>
        <v/>
      </c>
      <c r="AG78" s="166" t="str">
        <f ca="1">IF(W78&lt;0, "", IF(G78&lt;&gt;"", _xlfn.IFNA(IF(MATCH(G78, OFFSET(Keuzelijsten!$A$1, 0, MATCH(O78, Keuzelijsten!$A$1:$AA$1, 0)-1, 50, 1), 0)&lt;&gt;"", ""), "| Veld '"&amp;AG$4&amp;ROW()&amp;"': de selectie komt niet overeen met een keuze in een afhankelijk veld.  "), ""))</f>
        <v/>
      </c>
      <c r="AH78" s="166" t="str">
        <f ca="1">IF(X78&lt;0, "", IF(H78&lt;&gt;"", _xlfn.IFNA(IF(MATCH(H78, OFFSET(Keuzelijsten!$A$1, 0, MATCH(P78, Keuzelijsten!$A$1:$AA$1, 0)-1, 50, 1), 0)&lt;&gt;"", ""), "| Veld '"&amp;AH$4&amp;ROW()&amp;"': de selectie komt niet overeen met een keuze in een afhankelijk veld.  "), ""))</f>
        <v/>
      </c>
      <c r="AI78" s="166" t="str">
        <f ca="1">IF(Y78&lt;0, "", IF(I78&lt;&gt;"", _xlfn.IFNA(IF(MATCH(I78, OFFSET(Keuzelijsten!$A$1, 0, MATCH(Q78, Keuzelijsten!$A$1:$AA$1, 0)-1, 50, 1), 0)&lt;&gt;"", ""), "| Veld '"&amp;AI$4&amp;ROW()&amp;"': de selectie komt niet overeen met een keuze in een afhankelijk veld.  "), ""))</f>
        <v/>
      </c>
      <c r="AJ78" s="166" t="str">
        <f ca="1">IF(Z78&lt;0, "", IF(J78&lt;&gt;"", _xlfn.IFNA(IF(MATCH(J78, OFFSET(Keuzelijsten!$A$1, 0, MATCH(R78, Keuzelijsten!$A$1:$AA$1, 0)-1, 50, 1), 0)&lt;&gt;"", ""), "| Veld '"&amp;AJ$4&amp;ROW()&amp;"': de selectie komt niet overeen met een keuze in een afhankelijk veld.  "), ""))</f>
        <v/>
      </c>
      <c r="AK78" s="166" t="str">
        <f t="shared" si="40"/>
        <v/>
      </c>
      <c r="AL78" s="166" t="str">
        <f t="shared" si="41"/>
        <v/>
      </c>
      <c r="AM78" s="167" t="str">
        <f t="shared" si="57"/>
        <v/>
      </c>
      <c r="AN78" s="166" t="str">
        <f t="shared" si="58"/>
        <v/>
      </c>
      <c r="AO78" s="166" t="str">
        <f t="shared" si="59"/>
        <v/>
      </c>
      <c r="AP78" s="166" t="str">
        <f t="shared" si="60"/>
        <v/>
      </c>
      <c r="AQ78" s="166" t="str">
        <f t="shared" si="61"/>
        <v/>
      </c>
      <c r="AR78" s="166" t="str">
        <f t="shared" si="62"/>
        <v/>
      </c>
      <c r="AS78" s="166" t="str">
        <f t="shared" si="63"/>
        <v/>
      </c>
      <c r="AT78" s="166" t="str">
        <f t="shared" si="64"/>
        <v/>
      </c>
      <c r="AU78" s="166" t="str">
        <f t="shared" si="65"/>
        <v/>
      </c>
      <c r="AV78" s="166" t="str">
        <f t="shared" si="66"/>
        <v/>
      </c>
      <c r="AW78" s="167" t="str">
        <f t="shared" si="67"/>
        <v/>
      </c>
      <c r="AX78" s="166" t="str">
        <f>IF(N78&lt;&gt;1, IF(SUM(N78:$N$504)&lt;&gt;0, "| Laat geen witruimte tussen ingevulde rijen.", ""), "")</f>
        <v/>
      </c>
      <c r="AZ78" s="75" t="str">
        <f t="shared" ca="1" si="68"/>
        <v/>
      </c>
    </row>
    <row r="79" spans="1:52" s="166" customFormat="1" ht="14.45" customHeight="1" x14ac:dyDescent="0.25">
      <c r="A79" s="172" t="str">
        <f t="shared" ca="1" si="42"/>
        <v/>
      </c>
      <c r="B79" s="164" t="str">
        <f t="shared" si="38"/>
        <v/>
      </c>
      <c r="C79" s="176" t="str">
        <f t="shared" si="39"/>
        <v/>
      </c>
      <c r="D79" s="177"/>
      <c r="E79" s="178"/>
      <c r="F79" s="178"/>
      <c r="G79" s="179"/>
      <c r="H79" s="180"/>
      <c r="I79" s="179"/>
      <c r="J79" s="181"/>
      <c r="K79" s="182"/>
      <c r="L79" s="183"/>
      <c r="M79" s="165" t="s">
        <v>85</v>
      </c>
      <c r="N79" s="166">
        <f t="shared" si="43"/>
        <v>0</v>
      </c>
      <c r="O79" s="167" t="s">
        <v>387</v>
      </c>
      <c r="P79" s="166" t="str">
        <f t="shared" si="44"/>
        <v/>
      </c>
      <c r="Q79" s="166" t="str">
        <f t="shared" si="45"/>
        <v/>
      </c>
      <c r="R79" s="166" t="str">
        <f t="shared" si="46"/>
        <v/>
      </c>
      <c r="S79" s="167">
        <f t="shared" si="47"/>
        <v>0</v>
      </c>
      <c r="T79" s="166">
        <f t="shared" si="48"/>
        <v>0</v>
      </c>
      <c r="U79" s="166">
        <f t="shared" si="49"/>
        <v>0</v>
      </c>
      <c r="V79" s="166">
        <f t="shared" si="50"/>
        <v>0</v>
      </c>
      <c r="W79" s="166">
        <f t="shared" si="51"/>
        <v>0</v>
      </c>
      <c r="X79" s="166">
        <f t="shared" si="52"/>
        <v>0</v>
      </c>
      <c r="Y79" s="166">
        <f t="shared" si="53"/>
        <v>0</v>
      </c>
      <c r="Z79" s="166">
        <f t="shared" si="54"/>
        <v>0</v>
      </c>
      <c r="AA79" s="166">
        <f t="shared" si="55"/>
        <v>0</v>
      </c>
      <c r="AB79" s="166">
        <f t="shared" si="56"/>
        <v>0</v>
      </c>
      <c r="AC79" s="167"/>
      <c r="AE79" s="166" t="str" cm="1">
        <f t="array" ref="AE79">IF($E79&lt;&gt;"", IF(ISTEXT(E79), "| Veld '"&amp;AE$4&amp;ROW()&amp;"': "&amp;Fout_datum, IF(F79&lt;&gt;"", IF(E79&gt;F79, "| Velden '"&amp;$AE$4&amp;ROW()&amp;"' en '"&amp;$AF$4&amp;ROW()&amp;"': De datum uit dienst mag niet voor de datum in dienst vallen.", ""), IF(E79&gt;Datum_werkingsjaar_einde, "| Veld '"&amp;$AE$4&amp;ROW()&amp;"': De datum in dienst mag niet na 31/12/"&amp;Datum_werkingsjaar&amp;" vallen.  ", ""))), "")</f>
        <v/>
      </c>
      <c r="AF79" s="166" t="str" cm="1">
        <f t="array" ref="AF79">IF($F79&lt;&gt;"", IF(ISTEXT(F79), "| Veld '"&amp;AF$4&amp;ROW()&amp;"': "&amp;Fout_datum, IF(E79&gt;F79, IF(F79&lt;&gt;"", "  ", ""), IF(F79&lt;&gt;"", IF(F79&lt;Datum_werkingsjaar_begin, "| Veld '"&amp;$AF$4&amp;ROW()&amp;"': De datum uit dienst mag niet vóór 1/01/"&amp;Datum_werkingsjaar&amp;" vallen.  ", ""), ""))), "")</f>
        <v/>
      </c>
      <c r="AG79" s="166" t="str">
        <f ca="1">IF(W79&lt;0, "", IF(G79&lt;&gt;"", _xlfn.IFNA(IF(MATCH(G79, OFFSET(Keuzelijsten!$A$1, 0, MATCH(O79, Keuzelijsten!$A$1:$AA$1, 0)-1, 50, 1), 0)&lt;&gt;"", ""), "| Veld '"&amp;AG$4&amp;ROW()&amp;"': de selectie komt niet overeen met een keuze in een afhankelijk veld.  "), ""))</f>
        <v/>
      </c>
      <c r="AH79" s="166" t="str">
        <f ca="1">IF(X79&lt;0, "", IF(H79&lt;&gt;"", _xlfn.IFNA(IF(MATCH(H79, OFFSET(Keuzelijsten!$A$1, 0, MATCH(P79, Keuzelijsten!$A$1:$AA$1, 0)-1, 50, 1), 0)&lt;&gt;"", ""), "| Veld '"&amp;AH$4&amp;ROW()&amp;"': de selectie komt niet overeen met een keuze in een afhankelijk veld.  "), ""))</f>
        <v/>
      </c>
      <c r="AI79" s="166" t="str">
        <f ca="1">IF(Y79&lt;0, "", IF(I79&lt;&gt;"", _xlfn.IFNA(IF(MATCH(I79, OFFSET(Keuzelijsten!$A$1, 0, MATCH(Q79, Keuzelijsten!$A$1:$AA$1, 0)-1, 50, 1), 0)&lt;&gt;"", ""), "| Veld '"&amp;AI$4&amp;ROW()&amp;"': de selectie komt niet overeen met een keuze in een afhankelijk veld.  "), ""))</f>
        <v/>
      </c>
      <c r="AJ79" s="166" t="str">
        <f ca="1">IF(Z79&lt;0, "", IF(J79&lt;&gt;"", _xlfn.IFNA(IF(MATCH(J79, OFFSET(Keuzelijsten!$A$1, 0, MATCH(R79, Keuzelijsten!$A$1:$AA$1, 0)-1, 50, 1), 0)&lt;&gt;"", ""), "| Veld '"&amp;AJ$4&amp;ROW()&amp;"': de selectie komt niet overeen met een keuze in een afhankelijk veld.  "), ""))</f>
        <v/>
      </c>
      <c r="AK79" s="166" t="str">
        <f t="shared" si="40"/>
        <v/>
      </c>
      <c r="AL79" s="166" t="str">
        <f t="shared" si="41"/>
        <v/>
      </c>
      <c r="AM79" s="167" t="str">
        <f t="shared" si="57"/>
        <v/>
      </c>
      <c r="AN79" s="166" t="str">
        <f t="shared" si="58"/>
        <v/>
      </c>
      <c r="AO79" s="166" t="str">
        <f t="shared" si="59"/>
        <v/>
      </c>
      <c r="AP79" s="166" t="str">
        <f t="shared" si="60"/>
        <v/>
      </c>
      <c r="AQ79" s="166" t="str">
        <f t="shared" si="61"/>
        <v/>
      </c>
      <c r="AR79" s="166" t="str">
        <f t="shared" si="62"/>
        <v/>
      </c>
      <c r="AS79" s="166" t="str">
        <f t="shared" si="63"/>
        <v/>
      </c>
      <c r="AT79" s="166" t="str">
        <f t="shared" si="64"/>
        <v/>
      </c>
      <c r="AU79" s="166" t="str">
        <f t="shared" si="65"/>
        <v/>
      </c>
      <c r="AV79" s="166" t="str">
        <f t="shared" si="66"/>
        <v/>
      </c>
      <c r="AW79" s="167" t="str">
        <f t="shared" si="67"/>
        <v/>
      </c>
      <c r="AX79" s="166" t="str">
        <f>IF(N79&lt;&gt;1, IF(SUM(N79:$N$504)&lt;&gt;0, "| Laat geen witruimte tussen ingevulde rijen.", ""), "")</f>
        <v/>
      </c>
      <c r="AZ79" s="75" t="str">
        <f t="shared" ca="1" si="68"/>
        <v/>
      </c>
    </row>
    <row r="80" spans="1:52" s="166" customFormat="1" ht="14.45" customHeight="1" x14ac:dyDescent="0.25">
      <c r="A80" s="172" t="str">
        <f t="shared" ca="1" si="42"/>
        <v/>
      </c>
      <c r="B80" s="164" t="str">
        <f t="shared" si="38"/>
        <v/>
      </c>
      <c r="C80" s="176" t="str">
        <f t="shared" si="39"/>
        <v/>
      </c>
      <c r="D80" s="177"/>
      <c r="E80" s="178"/>
      <c r="F80" s="178"/>
      <c r="G80" s="179"/>
      <c r="H80" s="180"/>
      <c r="I80" s="179"/>
      <c r="J80" s="181"/>
      <c r="K80" s="182"/>
      <c r="L80" s="183"/>
      <c r="M80" s="165" t="s">
        <v>85</v>
      </c>
      <c r="N80" s="166">
        <f t="shared" si="43"/>
        <v>0</v>
      </c>
      <c r="O80" s="167" t="s">
        <v>387</v>
      </c>
      <c r="P80" s="166" t="str">
        <f t="shared" si="44"/>
        <v/>
      </c>
      <c r="Q80" s="166" t="str">
        <f t="shared" si="45"/>
        <v/>
      </c>
      <c r="R80" s="166" t="str">
        <f t="shared" si="46"/>
        <v/>
      </c>
      <c r="S80" s="167">
        <f t="shared" si="47"/>
        <v>0</v>
      </c>
      <c r="T80" s="166">
        <f t="shared" si="48"/>
        <v>0</v>
      </c>
      <c r="U80" s="166">
        <f t="shared" si="49"/>
        <v>0</v>
      </c>
      <c r="V80" s="166">
        <f t="shared" si="50"/>
        <v>0</v>
      </c>
      <c r="W80" s="166">
        <f t="shared" si="51"/>
        <v>0</v>
      </c>
      <c r="X80" s="166">
        <f t="shared" si="52"/>
        <v>0</v>
      </c>
      <c r="Y80" s="166">
        <f t="shared" si="53"/>
        <v>0</v>
      </c>
      <c r="Z80" s="166">
        <f t="shared" si="54"/>
        <v>0</v>
      </c>
      <c r="AA80" s="166">
        <f t="shared" si="55"/>
        <v>0</v>
      </c>
      <c r="AB80" s="166">
        <f t="shared" si="56"/>
        <v>0</v>
      </c>
      <c r="AC80" s="167"/>
      <c r="AE80" s="166" t="str" cm="1">
        <f t="array" ref="AE80">IF($E80&lt;&gt;"", IF(ISTEXT(E80), "| Veld '"&amp;AE$4&amp;ROW()&amp;"': "&amp;Fout_datum, IF(F80&lt;&gt;"", IF(E80&gt;F80, "| Velden '"&amp;$AE$4&amp;ROW()&amp;"' en '"&amp;$AF$4&amp;ROW()&amp;"': De datum uit dienst mag niet voor de datum in dienst vallen.", ""), IF(E80&gt;Datum_werkingsjaar_einde, "| Veld '"&amp;$AE$4&amp;ROW()&amp;"': De datum in dienst mag niet na 31/12/"&amp;Datum_werkingsjaar&amp;" vallen.  ", ""))), "")</f>
        <v/>
      </c>
      <c r="AF80" s="166" t="str" cm="1">
        <f t="array" ref="AF80">IF($F80&lt;&gt;"", IF(ISTEXT(F80), "| Veld '"&amp;AF$4&amp;ROW()&amp;"': "&amp;Fout_datum, IF(E80&gt;F80, IF(F80&lt;&gt;"", "  ", ""), IF(F80&lt;&gt;"", IF(F80&lt;Datum_werkingsjaar_begin, "| Veld '"&amp;$AF$4&amp;ROW()&amp;"': De datum uit dienst mag niet vóór 1/01/"&amp;Datum_werkingsjaar&amp;" vallen.  ", ""), ""))), "")</f>
        <v/>
      </c>
      <c r="AG80" s="166" t="str">
        <f ca="1">IF(W80&lt;0, "", IF(G80&lt;&gt;"", _xlfn.IFNA(IF(MATCH(G80, OFFSET(Keuzelijsten!$A$1, 0, MATCH(O80, Keuzelijsten!$A$1:$AA$1, 0)-1, 50, 1), 0)&lt;&gt;"", ""), "| Veld '"&amp;AG$4&amp;ROW()&amp;"': de selectie komt niet overeen met een keuze in een afhankelijk veld.  "), ""))</f>
        <v/>
      </c>
      <c r="AH80" s="166" t="str">
        <f ca="1">IF(X80&lt;0, "", IF(H80&lt;&gt;"", _xlfn.IFNA(IF(MATCH(H80, OFFSET(Keuzelijsten!$A$1, 0, MATCH(P80, Keuzelijsten!$A$1:$AA$1, 0)-1, 50, 1), 0)&lt;&gt;"", ""), "| Veld '"&amp;AH$4&amp;ROW()&amp;"': de selectie komt niet overeen met een keuze in een afhankelijk veld.  "), ""))</f>
        <v/>
      </c>
      <c r="AI80" s="166" t="str">
        <f ca="1">IF(Y80&lt;0, "", IF(I80&lt;&gt;"", _xlfn.IFNA(IF(MATCH(I80, OFFSET(Keuzelijsten!$A$1, 0, MATCH(Q80, Keuzelijsten!$A$1:$AA$1, 0)-1, 50, 1), 0)&lt;&gt;"", ""), "| Veld '"&amp;AI$4&amp;ROW()&amp;"': de selectie komt niet overeen met een keuze in een afhankelijk veld.  "), ""))</f>
        <v/>
      </c>
      <c r="AJ80" s="166" t="str">
        <f ca="1">IF(Z80&lt;0, "", IF(J80&lt;&gt;"", _xlfn.IFNA(IF(MATCH(J80, OFFSET(Keuzelijsten!$A$1, 0, MATCH(R80, Keuzelijsten!$A$1:$AA$1, 0)-1, 50, 1), 0)&lt;&gt;"", ""), "| Veld '"&amp;AJ$4&amp;ROW()&amp;"': de selectie komt niet overeen met een keuze in een afhankelijk veld.  "), ""))</f>
        <v/>
      </c>
      <c r="AK80" s="166" t="str">
        <f t="shared" si="40"/>
        <v/>
      </c>
      <c r="AL80" s="166" t="str">
        <f t="shared" si="41"/>
        <v/>
      </c>
      <c r="AM80" s="167" t="str">
        <f t="shared" si="57"/>
        <v/>
      </c>
      <c r="AN80" s="166" t="str">
        <f t="shared" si="58"/>
        <v/>
      </c>
      <c r="AO80" s="166" t="str">
        <f t="shared" si="59"/>
        <v/>
      </c>
      <c r="AP80" s="166" t="str">
        <f t="shared" si="60"/>
        <v/>
      </c>
      <c r="AQ80" s="166" t="str">
        <f t="shared" si="61"/>
        <v/>
      </c>
      <c r="AR80" s="166" t="str">
        <f t="shared" si="62"/>
        <v/>
      </c>
      <c r="AS80" s="166" t="str">
        <f t="shared" si="63"/>
        <v/>
      </c>
      <c r="AT80" s="166" t="str">
        <f t="shared" si="64"/>
        <v/>
      </c>
      <c r="AU80" s="166" t="str">
        <f t="shared" si="65"/>
        <v/>
      </c>
      <c r="AV80" s="166" t="str">
        <f t="shared" si="66"/>
        <v/>
      </c>
      <c r="AW80" s="167" t="str">
        <f t="shared" si="67"/>
        <v/>
      </c>
      <c r="AX80" s="166" t="str">
        <f>IF(N80&lt;&gt;1, IF(SUM(N80:$N$504)&lt;&gt;0, "| Laat geen witruimte tussen ingevulde rijen.", ""), "")</f>
        <v/>
      </c>
      <c r="AZ80" s="75" t="str">
        <f t="shared" ca="1" si="68"/>
        <v/>
      </c>
    </row>
    <row r="81" spans="1:52" s="166" customFormat="1" ht="14.45" customHeight="1" x14ac:dyDescent="0.25">
      <c r="A81" s="172" t="str">
        <f t="shared" ca="1" si="42"/>
        <v/>
      </c>
      <c r="B81" s="164" t="str">
        <f t="shared" si="38"/>
        <v/>
      </c>
      <c r="C81" s="176" t="str">
        <f t="shared" si="39"/>
        <v/>
      </c>
      <c r="D81" s="177"/>
      <c r="E81" s="178"/>
      <c r="F81" s="178"/>
      <c r="G81" s="179"/>
      <c r="H81" s="180"/>
      <c r="I81" s="179"/>
      <c r="J81" s="181"/>
      <c r="K81" s="182"/>
      <c r="L81" s="183"/>
      <c r="M81" s="165" t="s">
        <v>85</v>
      </c>
      <c r="N81" s="166">
        <f t="shared" si="43"/>
        <v>0</v>
      </c>
      <c r="O81" s="167" t="s">
        <v>387</v>
      </c>
      <c r="P81" s="166" t="str">
        <f t="shared" si="44"/>
        <v/>
      </c>
      <c r="Q81" s="166" t="str">
        <f t="shared" si="45"/>
        <v/>
      </c>
      <c r="R81" s="166" t="str">
        <f t="shared" si="46"/>
        <v/>
      </c>
      <c r="S81" s="167">
        <f t="shared" si="47"/>
        <v>0</v>
      </c>
      <c r="T81" s="166">
        <f t="shared" si="48"/>
        <v>0</v>
      </c>
      <c r="U81" s="166">
        <f t="shared" si="49"/>
        <v>0</v>
      </c>
      <c r="V81" s="166">
        <f t="shared" si="50"/>
        <v>0</v>
      </c>
      <c r="W81" s="166">
        <f t="shared" si="51"/>
        <v>0</v>
      </c>
      <c r="X81" s="166">
        <f t="shared" si="52"/>
        <v>0</v>
      </c>
      <c r="Y81" s="166">
        <f t="shared" si="53"/>
        <v>0</v>
      </c>
      <c r="Z81" s="166">
        <f t="shared" si="54"/>
        <v>0</v>
      </c>
      <c r="AA81" s="166">
        <f t="shared" si="55"/>
        <v>0</v>
      </c>
      <c r="AB81" s="166">
        <f t="shared" si="56"/>
        <v>0</v>
      </c>
      <c r="AC81" s="167"/>
      <c r="AE81" s="166" t="str" cm="1">
        <f t="array" ref="AE81">IF($E81&lt;&gt;"", IF(ISTEXT(E81), "| Veld '"&amp;AE$4&amp;ROW()&amp;"': "&amp;Fout_datum, IF(F81&lt;&gt;"", IF(E81&gt;F81, "| Velden '"&amp;$AE$4&amp;ROW()&amp;"' en '"&amp;$AF$4&amp;ROW()&amp;"': De datum uit dienst mag niet voor de datum in dienst vallen.", ""), IF(E81&gt;Datum_werkingsjaar_einde, "| Veld '"&amp;$AE$4&amp;ROW()&amp;"': De datum in dienst mag niet na 31/12/"&amp;Datum_werkingsjaar&amp;" vallen.  ", ""))), "")</f>
        <v/>
      </c>
      <c r="AF81" s="166" t="str" cm="1">
        <f t="array" ref="AF81">IF($F81&lt;&gt;"", IF(ISTEXT(F81), "| Veld '"&amp;AF$4&amp;ROW()&amp;"': "&amp;Fout_datum, IF(E81&gt;F81, IF(F81&lt;&gt;"", "  ", ""), IF(F81&lt;&gt;"", IF(F81&lt;Datum_werkingsjaar_begin, "| Veld '"&amp;$AF$4&amp;ROW()&amp;"': De datum uit dienst mag niet vóór 1/01/"&amp;Datum_werkingsjaar&amp;" vallen.  ", ""), ""))), "")</f>
        <v/>
      </c>
      <c r="AG81" s="166" t="str">
        <f ca="1">IF(W81&lt;0, "", IF(G81&lt;&gt;"", _xlfn.IFNA(IF(MATCH(G81, OFFSET(Keuzelijsten!$A$1, 0, MATCH(O81, Keuzelijsten!$A$1:$AA$1, 0)-1, 50, 1), 0)&lt;&gt;"", ""), "| Veld '"&amp;AG$4&amp;ROW()&amp;"': de selectie komt niet overeen met een keuze in een afhankelijk veld.  "), ""))</f>
        <v/>
      </c>
      <c r="AH81" s="166" t="str">
        <f ca="1">IF(X81&lt;0, "", IF(H81&lt;&gt;"", _xlfn.IFNA(IF(MATCH(H81, OFFSET(Keuzelijsten!$A$1, 0, MATCH(P81, Keuzelijsten!$A$1:$AA$1, 0)-1, 50, 1), 0)&lt;&gt;"", ""), "| Veld '"&amp;AH$4&amp;ROW()&amp;"': de selectie komt niet overeen met een keuze in een afhankelijk veld.  "), ""))</f>
        <v/>
      </c>
      <c r="AI81" s="166" t="str">
        <f ca="1">IF(Y81&lt;0, "", IF(I81&lt;&gt;"", _xlfn.IFNA(IF(MATCH(I81, OFFSET(Keuzelijsten!$A$1, 0, MATCH(Q81, Keuzelijsten!$A$1:$AA$1, 0)-1, 50, 1), 0)&lt;&gt;"", ""), "| Veld '"&amp;AI$4&amp;ROW()&amp;"': de selectie komt niet overeen met een keuze in een afhankelijk veld.  "), ""))</f>
        <v/>
      </c>
      <c r="AJ81" s="166" t="str">
        <f ca="1">IF(Z81&lt;0, "", IF(J81&lt;&gt;"", _xlfn.IFNA(IF(MATCH(J81, OFFSET(Keuzelijsten!$A$1, 0, MATCH(R81, Keuzelijsten!$A$1:$AA$1, 0)-1, 50, 1), 0)&lt;&gt;"", ""), "| Veld '"&amp;AJ$4&amp;ROW()&amp;"': de selectie komt niet overeen met een keuze in een afhankelijk veld.  "), ""))</f>
        <v/>
      </c>
      <c r="AK81" s="166" t="str">
        <f t="shared" si="40"/>
        <v/>
      </c>
      <c r="AL81" s="166" t="str">
        <f t="shared" si="41"/>
        <v/>
      </c>
      <c r="AM81" s="167" t="str">
        <f t="shared" si="57"/>
        <v/>
      </c>
      <c r="AN81" s="166" t="str">
        <f t="shared" si="58"/>
        <v/>
      </c>
      <c r="AO81" s="166" t="str">
        <f t="shared" si="59"/>
        <v/>
      </c>
      <c r="AP81" s="166" t="str">
        <f t="shared" si="60"/>
        <v/>
      </c>
      <c r="AQ81" s="166" t="str">
        <f t="shared" si="61"/>
        <v/>
      </c>
      <c r="AR81" s="166" t="str">
        <f t="shared" si="62"/>
        <v/>
      </c>
      <c r="AS81" s="166" t="str">
        <f t="shared" si="63"/>
        <v/>
      </c>
      <c r="AT81" s="166" t="str">
        <f t="shared" si="64"/>
        <v/>
      </c>
      <c r="AU81" s="166" t="str">
        <f t="shared" si="65"/>
        <v/>
      </c>
      <c r="AV81" s="166" t="str">
        <f t="shared" si="66"/>
        <v/>
      </c>
      <c r="AW81" s="167" t="str">
        <f t="shared" si="67"/>
        <v/>
      </c>
      <c r="AX81" s="166" t="str">
        <f>IF(N81&lt;&gt;1, IF(SUM(N81:$N$504)&lt;&gt;0, "| Laat geen witruimte tussen ingevulde rijen.", ""), "")</f>
        <v/>
      </c>
      <c r="AZ81" s="75" t="str">
        <f t="shared" ca="1" si="68"/>
        <v/>
      </c>
    </row>
    <row r="82" spans="1:52" s="166" customFormat="1" ht="14.45" customHeight="1" x14ac:dyDescent="0.25">
      <c r="A82" s="172" t="str">
        <f t="shared" ca="1" si="42"/>
        <v/>
      </c>
      <c r="B82" s="164" t="str">
        <f t="shared" si="38"/>
        <v/>
      </c>
      <c r="C82" s="176" t="str">
        <f t="shared" si="39"/>
        <v/>
      </c>
      <c r="D82" s="177"/>
      <c r="E82" s="178"/>
      <c r="F82" s="178"/>
      <c r="G82" s="179"/>
      <c r="H82" s="180"/>
      <c r="I82" s="179"/>
      <c r="J82" s="181"/>
      <c r="K82" s="182"/>
      <c r="L82" s="183"/>
      <c r="M82" s="165" t="s">
        <v>85</v>
      </c>
      <c r="N82" s="166">
        <f t="shared" si="43"/>
        <v>0</v>
      </c>
      <c r="O82" s="167" t="s">
        <v>387</v>
      </c>
      <c r="P82" s="166" t="str">
        <f t="shared" si="44"/>
        <v/>
      </c>
      <c r="Q82" s="166" t="str">
        <f t="shared" si="45"/>
        <v/>
      </c>
      <c r="R82" s="166" t="str">
        <f t="shared" si="46"/>
        <v/>
      </c>
      <c r="S82" s="167">
        <f t="shared" si="47"/>
        <v>0</v>
      </c>
      <c r="T82" s="166">
        <f t="shared" si="48"/>
        <v>0</v>
      </c>
      <c r="U82" s="166">
        <f t="shared" si="49"/>
        <v>0</v>
      </c>
      <c r="V82" s="166">
        <f t="shared" si="50"/>
        <v>0</v>
      </c>
      <c r="W82" s="166">
        <f t="shared" si="51"/>
        <v>0</v>
      </c>
      <c r="X82" s="166">
        <f t="shared" si="52"/>
        <v>0</v>
      </c>
      <c r="Y82" s="166">
        <f t="shared" si="53"/>
        <v>0</v>
      </c>
      <c r="Z82" s="166">
        <f t="shared" si="54"/>
        <v>0</v>
      </c>
      <c r="AA82" s="166">
        <f t="shared" si="55"/>
        <v>0</v>
      </c>
      <c r="AB82" s="166">
        <f t="shared" si="56"/>
        <v>0</v>
      </c>
      <c r="AC82" s="167"/>
      <c r="AE82" s="166" t="str" cm="1">
        <f t="array" ref="AE82">IF($E82&lt;&gt;"", IF(ISTEXT(E82), "| Veld '"&amp;AE$4&amp;ROW()&amp;"': "&amp;Fout_datum, IF(F82&lt;&gt;"", IF(E82&gt;F82, "| Velden '"&amp;$AE$4&amp;ROW()&amp;"' en '"&amp;$AF$4&amp;ROW()&amp;"': De datum uit dienst mag niet voor de datum in dienst vallen.", ""), IF(E82&gt;Datum_werkingsjaar_einde, "| Veld '"&amp;$AE$4&amp;ROW()&amp;"': De datum in dienst mag niet na 31/12/"&amp;Datum_werkingsjaar&amp;" vallen.  ", ""))), "")</f>
        <v/>
      </c>
      <c r="AF82" s="166" t="str" cm="1">
        <f t="array" ref="AF82">IF($F82&lt;&gt;"", IF(ISTEXT(F82), "| Veld '"&amp;AF$4&amp;ROW()&amp;"': "&amp;Fout_datum, IF(E82&gt;F82, IF(F82&lt;&gt;"", "  ", ""), IF(F82&lt;&gt;"", IF(F82&lt;Datum_werkingsjaar_begin, "| Veld '"&amp;$AF$4&amp;ROW()&amp;"': De datum uit dienst mag niet vóór 1/01/"&amp;Datum_werkingsjaar&amp;" vallen.  ", ""), ""))), "")</f>
        <v/>
      </c>
      <c r="AG82" s="166" t="str">
        <f ca="1">IF(W82&lt;0, "", IF(G82&lt;&gt;"", _xlfn.IFNA(IF(MATCH(G82, OFFSET(Keuzelijsten!$A$1, 0, MATCH(O82, Keuzelijsten!$A$1:$AA$1, 0)-1, 50, 1), 0)&lt;&gt;"", ""), "| Veld '"&amp;AG$4&amp;ROW()&amp;"': de selectie komt niet overeen met een keuze in een afhankelijk veld.  "), ""))</f>
        <v/>
      </c>
      <c r="AH82" s="166" t="str">
        <f ca="1">IF(X82&lt;0, "", IF(H82&lt;&gt;"", _xlfn.IFNA(IF(MATCH(H82, OFFSET(Keuzelijsten!$A$1, 0, MATCH(P82, Keuzelijsten!$A$1:$AA$1, 0)-1, 50, 1), 0)&lt;&gt;"", ""), "| Veld '"&amp;AH$4&amp;ROW()&amp;"': de selectie komt niet overeen met een keuze in een afhankelijk veld.  "), ""))</f>
        <v/>
      </c>
      <c r="AI82" s="166" t="str">
        <f ca="1">IF(Y82&lt;0, "", IF(I82&lt;&gt;"", _xlfn.IFNA(IF(MATCH(I82, OFFSET(Keuzelijsten!$A$1, 0, MATCH(Q82, Keuzelijsten!$A$1:$AA$1, 0)-1, 50, 1), 0)&lt;&gt;"", ""), "| Veld '"&amp;AI$4&amp;ROW()&amp;"': de selectie komt niet overeen met een keuze in een afhankelijk veld.  "), ""))</f>
        <v/>
      </c>
      <c r="AJ82" s="166" t="str">
        <f ca="1">IF(Z82&lt;0, "", IF(J82&lt;&gt;"", _xlfn.IFNA(IF(MATCH(J82, OFFSET(Keuzelijsten!$A$1, 0, MATCH(R82, Keuzelijsten!$A$1:$AA$1, 0)-1, 50, 1), 0)&lt;&gt;"", ""), "| Veld '"&amp;AJ$4&amp;ROW()&amp;"': de selectie komt niet overeen met een keuze in een afhankelijk veld.  "), ""))</f>
        <v/>
      </c>
      <c r="AK82" s="166" t="str">
        <f t="shared" si="40"/>
        <v/>
      </c>
      <c r="AL82" s="166" t="str">
        <f t="shared" si="41"/>
        <v/>
      </c>
      <c r="AM82" s="167" t="str">
        <f t="shared" si="57"/>
        <v/>
      </c>
      <c r="AN82" s="166" t="str">
        <f t="shared" si="58"/>
        <v/>
      </c>
      <c r="AO82" s="166" t="str">
        <f t="shared" si="59"/>
        <v/>
      </c>
      <c r="AP82" s="166" t="str">
        <f t="shared" si="60"/>
        <v/>
      </c>
      <c r="AQ82" s="166" t="str">
        <f t="shared" si="61"/>
        <v/>
      </c>
      <c r="AR82" s="166" t="str">
        <f t="shared" si="62"/>
        <v/>
      </c>
      <c r="AS82" s="166" t="str">
        <f t="shared" si="63"/>
        <v/>
      </c>
      <c r="AT82" s="166" t="str">
        <f t="shared" si="64"/>
        <v/>
      </c>
      <c r="AU82" s="166" t="str">
        <f t="shared" si="65"/>
        <v/>
      </c>
      <c r="AV82" s="166" t="str">
        <f t="shared" si="66"/>
        <v/>
      </c>
      <c r="AW82" s="167" t="str">
        <f t="shared" si="67"/>
        <v/>
      </c>
      <c r="AX82" s="166" t="str">
        <f>IF(N82&lt;&gt;1, IF(SUM(N82:$N$504)&lt;&gt;0, "| Laat geen witruimte tussen ingevulde rijen.", ""), "")</f>
        <v/>
      </c>
      <c r="AZ82" s="75" t="str">
        <f t="shared" ca="1" si="68"/>
        <v/>
      </c>
    </row>
    <row r="83" spans="1:52" s="166" customFormat="1" ht="14.45" customHeight="1" x14ac:dyDescent="0.25">
      <c r="A83" s="172" t="str">
        <f t="shared" ca="1" si="42"/>
        <v/>
      </c>
      <c r="B83" s="164" t="str">
        <f t="shared" si="38"/>
        <v/>
      </c>
      <c r="C83" s="176" t="str">
        <f t="shared" si="39"/>
        <v/>
      </c>
      <c r="D83" s="177"/>
      <c r="E83" s="178"/>
      <c r="F83" s="178"/>
      <c r="G83" s="179"/>
      <c r="H83" s="180"/>
      <c r="I83" s="179"/>
      <c r="J83" s="181"/>
      <c r="K83" s="182"/>
      <c r="L83" s="183"/>
      <c r="M83" s="165" t="s">
        <v>85</v>
      </c>
      <c r="N83" s="166">
        <f t="shared" si="43"/>
        <v>0</v>
      </c>
      <c r="O83" s="167" t="s">
        <v>387</v>
      </c>
      <c r="P83" s="166" t="str">
        <f t="shared" si="44"/>
        <v/>
      </c>
      <c r="Q83" s="166" t="str">
        <f t="shared" si="45"/>
        <v/>
      </c>
      <c r="R83" s="166" t="str">
        <f t="shared" si="46"/>
        <v/>
      </c>
      <c r="S83" s="167">
        <f t="shared" si="47"/>
        <v>0</v>
      </c>
      <c r="T83" s="166">
        <f t="shared" si="48"/>
        <v>0</v>
      </c>
      <c r="U83" s="166">
        <f t="shared" si="49"/>
        <v>0</v>
      </c>
      <c r="V83" s="166">
        <f t="shared" si="50"/>
        <v>0</v>
      </c>
      <c r="W83" s="166">
        <f t="shared" si="51"/>
        <v>0</v>
      </c>
      <c r="X83" s="166">
        <f t="shared" si="52"/>
        <v>0</v>
      </c>
      <c r="Y83" s="166">
        <f t="shared" si="53"/>
        <v>0</v>
      </c>
      <c r="Z83" s="166">
        <f t="shared" si="54"/>
        <v>0</v>
      </c>
      <c r="AA83" s="166">
        <f t="shared" si="55"/>
        <v>0</v>
      </c>
      <c r="AB83" s="166">
        <f t="shared" si="56"/>
        <v>0</v>
      </c>
      <c r="AC83" s="167"/>
      <c r="AE83" s="166" t="str" cm="1">
        <f t="array" ref="AE83">IF($E83&lt;&gt;"", IF(ISTEXT(E83), "| Veld '"&amp;AE$4&amp;ROW()&amp;"': "&amp;Fout_datum, IF(F83&lt;&gt;"", IF(E83&gt;F83, "| Velden '"&amp;$AE$4&amp;ROW()&amp;"' en '"&amp;$AF$4&amp;ROW()&amp;"': De datum uit dienst mag niet voor de datum in dienst vallen.", ""), IF(E83&gt;Datum_werkingsjaar_einde, "| Veld '"&amp;$AE$4&amp;ROW()&amp;"': De datum in dienst mag niet na 31/12/"&amp;Datum_werkingsjaar&amp;" vallen.  ", ""))), "")</f>
        <v/>
      </c>
      <c r="AF83" s="166" t="str" cm="1">
        <f t="array" ref="AF83">IF($F83&lt;&gt;"", IF(ISTEXT(F83), "| Veld '"&amp;AF$4&amp;ROW()&amp;"': "&amp;Fout_datum, IF(E83&gt;F83, IF(F83&lt;&gt;"", "  ", ""), IF(F83&lt;&gt;"", IF(F83&lt;Datum_werkingsjaar_begin, "| Veld '"&amp;$AF$4&amp;ROW()&amp;"': De datum uit dienst mag niet vóór 1/01/"&amp;Datum_werkingsjaar&amp;" vallen.  ", ""), ""))), "")</f>
        <v/>
      </c>
      <c r="AG83" s="166" t="str">
        <f ca="1">IF(W83&lt;0, "", IF(G83&lt;&gt;"", _xlfn.IFNA(IF(MATCH(G83, OFFSET(Keuzelijsten!$A$1, 0, MATCH(O83, Keuzelijsten!$A$1:$AA$1, 0)-1, 50, 1), 0)&lt;&gt;"", ""), "| Veld '"&amp;AG$4&amp;ROW()&amp;"': de selectie komt niet overeen met een keuze in een afhankelijk veld.  "), ""))</f>
        <v/>
      </c>
      <c r="AH83" s="166" t="str">
        <f ca="1">IF(X83&lt;0, "", IF(H83&lt;&gt;"", _xlfn.IFNA(IF(MATCH(H83, OFFSET(Keuzelijsten!$A$1, 0, MATCH(P83, Keuzelijsten!$A$1:$AA$1, 0)-1, 50, 1), 0)&lt;&gt;"", ""), "| Veld '"&amp;AH$4&amp;ROW()&amp;"': de selectie komt niet overeen met een keuze in een afhankelijk veld.  "), ""))</f>
        <v/>
      </c>
      <c r="AI83" s="166" t="str">
        <f ca="1">IF(Y83&lt;0, "", IF(I83&lt;&gt;"", _xlfn.IFNA(IF(MATCH(I83, OFFSET(Keuzelijsten!$A$1, 0, MATCH(Q83, Keuzelijsten!$A$1:$AA$1, 0)-1, 50, 1), 0)&lt;&gt;"", ""), "| Veld '"&amp;AI$4&amp;ROW()&amp;"': de selectie komt niet overeen met een keuze in een afhankelijk veld.  "), ""))</f>
        <v/>
      </c>
      <c r="AJ83" s="166" t="str">
        <f ca="1">IF(Z83&lt;0, "", IF(J83&lt;&gt;"", _xlfn.IFNA(IF(MATCH(J83, OFFSET(Keuzelijsten!$A$1, 0, MATCH(R83, Keuzelijsten!$A$1:$AA$1, 0)-1, 50, 1), 0)&lt;&gt;"", ""), "| Veld '"&amp;AJ$4&amp;ROW()&amp;"': de selectie komt niet overeen met een keuze in een afhankelijk veld.  "), ""))</f>
        <v/>
      </c>
      <c r="AK83" s="166" t="str">
        <f t="shared" si="40"/>
        <v/>
      </c>
      <c r="AL83" s="166" t="str">
        <f t="shared" si="41"/>
        <v/>
      </c>
      <c r="AM83" s="167" t="str">
        <f t="shared" si="57"/>
        <v/>
      </c>
      <c r="AN83" s="166" t="str">
        <f t="shared" si="58"/>
        <v/>
      </c>
      <c r="AO83" s="166" t="str">
        <f t="shared" si="59"/>
        <v/>
      </c>
      <c r="AP83" s="166" t="str">
        <f t="shared" si="60"/>
        <v/>
      </c>
      <c r="AQ83" s="166" t="str">
        <f t="shared" si="61"/>
        <v/>
      </c>
      <c r="AR83" s="166" t="str">
        <f t="shared" si="62"/>
        <v/>
      </c>
      <c r="AS83" s="166" t="str">
        <f t="shared" si="63"/>
        <v/>
      </c>
      <c r="AT83" s="166" t="str">
        <f t="shared" si="64"/>
        <v/>
      </c>
      <c r="AU83" s="166" t="str">
        <f t="shared" si="65"/>
        <v/>
      </c>
      <c r="AV83" s="166" t="str">
        <f t="shared" si="66"/>
        <v/>
      </c>
      <c r="AW83" s="167" t="str">
        <f t="shared" si="67"/>
        <v/>
      </c>
      <c r="AX83" s="166" t="str">
        <f>IF(N83&lt;&gt;1, IF(SUM(N83:$N$504)&lt;&gt;0, "| Laat geen witruimte tussen ingevulde rijen.", ""), "")</f>
        <v/>
      </c>
      <c r="AZ83" s="75" t="str">
        <f t="shared" ca="1" si="68"/>
        <v/>
      </c>
    </row>
    <row r="84" spans="1:52" s="166" customFormat="1" ht="14.45" customHeight="1" x14ac:dyDescent="0.25">
      <c r="A84" s="172" t="str">
        <f t="shared" ca="1" si="42"/>
        <v/>
      </c>
      <c r="B84" s="164" t="str">
        <f t="shared" si="38"/>
        <v/>
      </c>
      <c r="C84" s="176" t="str">
        <f t="shared" si="39"/>
        <v/>
      </c>
      <c r="D84" s="177"/>
      <c r="E84" s="178"/>
      <c r="F84" s="178"/>
      <c r="G84" s="179"/>
      <c r="H84" s="180"/>
      <c r="I84" s="179"/>
      <c r="J84" s="181"/>
      <c r="K84" s="182"/>
      <c r="L84" s="183"/>
      <c r="M84" s="165" t="s">
        <v>85</v>
      </c>
      <c r="N84" s="166">
        <f t="shared" si="43"/>
        <v>0</v>
      </c>
      <c r="O84" s="167" t="s">
        <v>387</v>
      </c>
      <c r="P84" s="166" t="str">
        <f t="shared" si="44"/>
        <v/>
      </c>
      <c r="Q84" s="166" t="str">
        <f t="shared" si="45"/>
        <v/>
      </c>
      <c r="R84" s="166" t="str">
        <f t="shared" si="46"/>
        <v/>
      </c>
      <c r="S84" s="167">
        <f t="shared" si="47"/>
        <v>0</v>
      </c>
      <c r="T84" s="166">
        <f t="shared" si="48"/>
        <v>0</v>
      </c>
      <c r="U84" s="166">
        <f t="shared" si="49"/>
        <v>0</v>
      </c>
      <c r="V84" s="166">
        <f t="shared" si="50"/>
        <v>0</v>
      </c>
      <c r="W84" s="166">
        <f t="shared" si="51"/>
        <v>0</v>
      </c>
      <c r="X84" s="166">
        <f t="shared" si="52"/>
        <v>0</v>
      </c>
      <c r="Y84" s="166">
        <f t="shared" si="53"/>
        <v>0</v>
      </c>
      <c r="Z84" s="166">
        <f t="shared" si="54"/>
        <v>0</v>
      </c>
      <c r="AA84" s="166">
        <f t="shared" si="55"/>
        <v>0</v>
      </c>
      <c r="AB84" s="166">
        <f t="shared" si="56"/>
        <v>0</v>
      </c>
      <c r="AC84" s="167"/>
      <c r="AE84" s="166" t="str" cm="1">
        <f t="array" ref="AE84">IF($E84&lt;&gt;"", IF(ISTEXT(E84), "| Veld '"&amp;AE$4&amp;ROW()&amp;"': "&amp;Fout_datum, IF(F84&lt;&gt;"", IF(E84&gt;F84, "| Velden '"&amp;$AE$4&amp;ROW()&amp;"' en '"&amp;$AF$4&amp;ROW()&amp;"': De datum uit dienst mag niet voor de datum in dienst vallen.", ""), IF(E84&gt;Datum_werkingsjaar_einde, "| Veld '"&amp;$AE$4&amp;ROW()&amp;"': De datum in dienst mag niet na 31/12/"&amp;Datum_werkingsjaar&amp;" vallen.  ", ""))), "")</f>
        <v/>
      </c>
      <c r="AF84" s="166" t="str" cm="1">
        <f t="array" ref="AF84">IF($F84&lt;&gt;"", IF(ISTEXT(F84), "| Veld '"&amp;AF$4&amp;ROW()&amp;"': "&amp;Fout_datum, IF(E84&gt;F84, IF(F84&lt;&gt;"", "  ", ""), IF(F84&lt;&gt;"", IF(F84&lt;Datum_werkingsjaar_begin, "| Veld '"&amp;$AF$4&amp;ROW()&amp;"': De datum uit dienst mag niet vóór 1/01/"&amp;Datum_werkingsjaar&amp;" vallen.  ", ""), ""))), "")</f>
        <v/>
      </c>
      <c r="AG84" s="166" t="str">
        <f ca="1">IF(W84&lt;0, "", IF(G84&lt;&gt;"", _xlfn.IFNA(IF(MATCH(G84, OFFSET(Keuzelijsten!$A$1, 0, MATCH(O84, Keuzelijsten!$A$1:$AA$1, 0)-1, 50, 1), 0)&lt;&gt;"", ""), "| Veld '"&amp;AG$4&amp;ROW()&amp;"': de selectie komt niet overeen met een keuze in een afhankelijk veld.  "), ""))</f>
        <v/>
      </c>
      <c r="AH84" s="166" t="str">
        <f ca="1">IF(X84&lt;0, "", IF(H84&lt;&gt;"", _xlfn.IFNA(IF(MATCH(H84, OFFSET(Keuzelijsten!$A$1, 0, MATCH(P84, Keuzelijsten!$A$1:$AA$1, 0)-1, 50, 1), 0)&lt;&gt;"", ""), "| Veld '"&amp;AH$4&amp;ROW()&amp;"': de selectie komt niet overeen met een keuze in een afhankelijk veld.  "), ""))</f>
        <v/>
      </c>
      <c r="AI84" s="166" t="str">
        <f ca="1">IF(Y84&lt;0, "", IF(I84&lt;&gt;"", _xlfn.IFNA(IF(MATCH(I84, OFFSET(Keuzelijsten!$A$1, 0, MATCH(Q84, Keuzelijsten!$A$1:$AA$1, 0)-1, 50, 1), 0)&lt;&gt;"", ""), "| Veld '"&amp;AI$4&amp;ROW()&amp;"': de selectie komt niet overeen met een keuze in een afhankelijk veld.  "), ""))</f>
        <v/>
      </c>
      <c r="AJ84" s="166" t="str">
        <f ca="1">IF(Z84&lt;0, "", IF(J84&lt;&gt;"", _xlfn.IFNA(IF(MATCH(J84, OFFSET(Keuzelijsten!$A$1, 0, MATCH(R84, Keuzelijsten!$A$1:$AA$1, 0)-1, 50, 1), 0)&lt;&gt;"", ""), "| Veld '"&amp;AJ$4&amp;ROW()&amp;"': de selectie komt niet overeen met een keuze in een afhankelijk veld.  "), ""))</f>
        <v/>
      </c>
      <c r="AK84" s="166" t="str">
        <f t="shared" si="40"/>
        <v/>
      </c>
      <c r="AL84" s="166" t="str">
        <f t="shared" si="41"/>
        <v/>
      </c>
      <c r="AM84" s="167" t="str">
        <f t="shared" si="57"/>
        <v/>
      </c>
      <c r="AN84" s="166" t="str">
        <f t="shared" si="58"/>
        <v/>
      </c>
      <c r="AO84" s="166" t="str">
        <f t="shared" si="59"/>
        <v/>
      </c>
      <c r="AP84" s="166" t="str">
        <f t="shared" si="60"/>
        <v/>
      </c>
      <c r="AQ84" s="166" t="str">
        <f t="shared" si="61"/>
        <v/>
      </c>
      <c r="AR84" s="166" t="str">
        <f t="shared" si="62"/>
        <v/>
      </c>
      <c r="AS84" s="166" t="str">
        <f t="shared" si="63"/>
        <v/>
      </c>
      <c r="AT84" s="166" t="str">
        <f t="shared" si="64"/>
        <v/>
      </c>
      <c r="AU84" s="166" t="str">
        <f t="shared" si="65"/>
        <v/>
      </c>
      <c r="AV84" s="166" t="str">
        <f t="shared" si="66"/>
        <v/>
      </c>
      <c r="AW84" s="167" t="str">
        <f t="shared" si="67"/>
        <v/>
      </c>
      <c r="AX84" s="166" t="str">
        <f>IF(N84&lt;&gt;1, IF(SUM(N84:$N$504)&lt;&gt;0, "| Laat geen witruimte tussen ingevulde rijen.", ""), "")</f>
        <v/>
      </c>
      <c r="AZ84" s="75" t="str">
        <f t="shared" ca="1" si="68"/>
        <v/>
      </c>
    </row>
    <row r="85" spans="1:52" s="166" customFormat="1" ht="14.45" customHeight="1" x14ac:dyDescent="0.25">
      <c r="A85" s="172" t="str">
        <f t="shared" ca="1" si="42"/>
        <v/>
      </c>
      <c r="B85" s="164" t="str">
        <f t="shared" si="38"/>
        <v/>
      </c>
      <c r="C85" s="176" t="str">
        <f t="shared" si="39"/>
        <v/>
      </c>
      <c r="D85" s="177"/>
      <c r="E85" s="178"/>
      <c r="F85" s="178"/>
      <c r="G85" s="179"/>
      <c r="H85" s="180"/>
      <c r="I85" s="179"/>
      <c r="J85" s="181"/>
      <c r="K85" s="182"/>
      <c r="L85" s="183"/>
      <c r="M85" s="165" t="s">
        <v>85</v>
      </c>
      <c r="N85" s="166">
        <f t="shared" si="43"/>
        <v>0</v>
      </c>
      <c r="O85" s="167" t="s">
        <v>387</v>
      </c>
      <c r="P85" s="166" t="str">
        <f t="shared" si="44"/>
        <v/>
      </c>
      <c r="Q85" s="166" t="str">
        <f t="shared" si="45"/>
        <v/>
      </c>
      <c r="R85" s="166" t="str">
        <f t="shared" si="46"/>
        <v/>
      </c>
      <c r="S85" s="167">
        <f t="shared" si="47"/>
        <v>0</v>
      </c>
      <c r="T85" s="166">
        <f t="shared" si="48"/>
        <v>0</v>
      </c>
      <c r="U85" s="166">
        <f t="shared" si="49"/>
        <v>0</v>
      </c>
      <c r="V85" s="166">
        <f t="shared" si="50"/>
        <v>0</v>
      </c>
      <c r="W85" s="166">
        <f t="shared" si="51"/>
        <v>0</v>
      </c>
      <c r="X85" s="166">
        <f t="shared" si="52"/>
        <v>0</v>
      </c>
      <c r="Y85" s="166">
        <f t="shared" si="53"/>
        <v>0</v>
      </c>
      <c r="Z85" s="166">
        <f t="shared" si="54"/>
        <v>0</v>
      </c>
      <c r="AA85" s="166">
        <f t="shared" si="55"/>
        <v>0</v>
      </c>
      <c r="AB85" s="166">
        <f t="shared" si="56"/>
        <v>0</v>
      </c>
      <c r="AC85" s="167"/>
      <c r="AE85" s="166" t="str" cm="1">
        <f t="array" ref="AE85">IF($E85&lt;&gt;"", IF(ISTEXT(E85), "| Veld '"&amp;AE$4&amp;ROW()&amp;"': "&amp;Fout_datum, IF(F85&lt;&gt;"", IF(E85&gt;F85, "| Velden '"&amp;$AE$4&amp;ROW()&amp;"' en '"&amp;$AF$4&amp;ROW()&amp;"': De datum uit dienst mag niet voor de datum in dienst vallen.", ""), IF(E85&gt;Datum_werkingsjaar_einde, "| Veld '"&amp;$AE$4&amp;ROW()&amp;"': De datum in dienst mag niet na 31/12/"&amp;Datum_werkingsjaar&amp;" vallen.  ", ""))), "")</f>
        <v/>
      </c>
      <c r="AF85" s="166" t="str" cm="1">
        <f t="array" ref="AF85">IF($F85&lt;&gt;"", IF(ISTEXT(F85), "| Veld '"&amp;AF$4&amp;ROW()&amp;"': "&amp;Fout_datum, IF(E85&gt;F85, IF(F85&lt;&gt;"", "  ", ""), IF(F85&lt;&gt;"", IF(F85&lt;Datum_werkingsjaar_begin, "| Veld '"&amp;$AF$4&amp;ROW()&amp;"': De datum uit dienst mag niet vóór 1/01/"&amp;Datum_werkingsjaar&amp;" vallen.  ", ""), ""))), "")</f>
        <v/>
      </c>
      <c r="AG85" s="166" t="str">
        <f ca="1">IF(W85&lt;0, "", IF(G85&lt;&gt;"", _xlfn.IFNA(IF(MATCH(G85, OFFSET(Keuzelijsten!$A$1, 0, MATCH(O85, Keuzelijsten!$A$1:$AA$1, 0)-1, 50, 1), 0)&lt;&gt;"", ""), "| Veld '"&amp;AG$4&amp;ROW()&amp;"': de selectie komt niet overeen met een keuze in een afhankelijk veld.  "), ""))</f>
        <v/>
      </c>
      <c r="AH85" s="166" t="str">
        <f ca="1">IF(X85&lt;0, "", IF(H85&lt;&gt;"", _xlfn.IFNA(IF(MATCH(H85, OFFSET(Keuzelijsten!$A$1, 0, MATCH(P85, Keuzelijsten!$A$1:$AA$1, 0)-1, 50, 1), 0)&lt;&gt;"", ""), "| Veld '"&amp;AH$4&amp;ROW()&amp;"': de selectie komt niet overeen met een keuze in een afhankelijk veld.  "), ""))</f>
        <v/>
      </c>
      <c r="AI85" s="166" t="str">
        <f ca="1">IF(Y85&lt;0, "", IF(I85&lt;&gt;"", _xlfn.IFNA(IF(MATCH(I85, OFFSET(Keuzelijsten!$A$1, 0, MATCH(Q85, Keuzelijsten!$A$1:$AA$1, 0)-1, 50, 1), 0)&lt;&gt;"", ""), "| Veld '"&amp;AI$4&amp;ROW()&amp;"': de selectie komt niet overeen met een keuze in een afhankelijk veld.  "), ""))</f>
        <v/>
      </c>
      <c r="AJ85" s="166" t="str">
        <f ca="1">IF(Z85&lt;0, "", IF(J85&lt;&gt;"", _xlfn.IFNA(IF(MATCH(J85, OFFSET(Keuzelijsten!$A$1, 0, MATCH(R85, Keuzelijsten!$A$1:$AA$1, 0)-1, 50, 1), 0)&lt;&gt;"", ""), "| Veld '"&amp;AJ$4&amp;ROW()&amp;"': de selectie komt niet overeen met een keuze in een afhankelijk veld.  "), ""))</f>
        <v/>
      </c>
      <c r="AK85" s="166" t="str">
        <f t="shared" si="40"/>
        <v/>
      </c>
      <c r="AL85" s="166" t="str">
        <f t="shared" si="41"/>
        <v/>
      </c>
      <c r="AM85" s="167" t="str">
        <f t="shared" si="57"/>
        <v/>
      </c>
      <c r="AN85" s="166" t="str">
        <f t="shared" si="58"/>
        <v/>
      </c>
      <c r="AO85" s="166" t="str">
        <f t="shared" si="59"/>
        <v/>
      </c>
      <c r="AP85" s="166" t="str">
        <f t="shared" si="60"/>
        <v/>
      </c>
      <c r="AQ85" s="166" t="str">
        <f t="shared" si="61"/>
        <v/>
      </c>
      <c r="AR85" s="166" t="str">
        <f t="shared" si="62"/>
        <v/>
      </c>
      <c r="AS85" s="166" t="str">
        <f t="shared" si="63"/>
        <v/>
      </c>
      <c r="AT85" s="166" t="str">
        <f t="shared" si="64"/>
        <v/>
      </c>
      <c r="AU85" s="166" t="str">
        <f t="shared" si="65"/>
        <v/>
      </c>
      <c r="AV85" s="166" t="str">
        <f t="shared" si="66"/>
        <v/>
      </c>
      <c r="AW85" s="167" t="str">
        <f t="shared" si="67"/>
        <v/>
      </c>
      <c r="AX85" s="166" t="str">
        <f>IF(N85&lt;&gt;1, IF(SUM(N85:$N$504)&lt;&gt;0, "| Laat geen witruimte tussen ingevulde rijen.", ""), "")</f>
        <v/>
      </c>
      <c r="AZ85" s="75" t="str">
        <f t="shared" ca="1" si="68"/>
        <v/>
      </c>
    </row>
    <row r="86" spans="1:52" s="166" customFormat="1" ht="14.45" customHeight="1" x14ac:dyDescent="0.25">
      <c r="A86" s="172" t="str">
        <f t="shared" ca="1" si="42"/>
        <v/>
      </c>
      <c r="B86" s="164" t="str">
        <f t="shared" si="38"/>
        <v/>
      </c>
      <c r="C86" s="176" t="str">
        <f t="shared" si="39"/>
        <v/>
      </c>
      <c r="D86" s="177"/>
      <c r="E86" s="178"/>
      <c r="F86" s="178"/>
      <c r="G86" s="179"/>
      <c r="H86" s="180"/>
      <c r="I86" s="179"/>
      <c r="J86" s="181"/>
      <c r="K86" s="182"/>
      <c r="L86" s="183"/>
      <c r="M86" s="165" t="s">
        <v>85</v>
      </c>
      <c r="N86" s="166">
        <f t="shared" si="43"/>
        <v>0</v>
      </c>
      <c r="O86" s="167" t="s">
        <v>387</v>
      </c>
      <c r="P86" s="166" t="str">
        <f t="shared" si="44"/>
        <v/>
      </c>
      <c r="Q86" s="166" t="str">
        <f t="shared" si="45"/>
        <v/>
      </c>
      <c r="R86" s="166" t="str">
        <f t="shared" si="46"/>
        <v/>
      </c>
      <c r="S86" s="167">
        <f t="shared" si="47"/>
        <v>0</v>
      </c>
      <c r="T86" s="166">
        <f t="shared" si="48"/>
        <v>0</v>
      </c>
      <c r="U86" s="166">
        <f t="shared" si="49"/>
        <v>0</v>
      </c>
      <c r="V86" s="166">
        <f t="shared" si="50"/>
        <v>0</v>
      </c>
      <c r="W86" s="166">
        <f t="shared" si="51"/>
        <v>0</v>
      </c>
      <c r="X86" s="166">
        <f t="shared" si="52"/>
        <v>0</v>
      </c>
      <c r="Y86" s="166">
        <f t="shared" si="53"/>
        <v>0</v>
      </c>
      <c r="Z86" s="166">
        <f t="shared" si="54"/>
        <v>0</v>
      </c>
      <c r="AA86" s="166">
        <f t="shared" si="55"/>
        <v>0</v>
      </c>
      <c r="AB86" s="166">
        <f t="shared" si="56"/>
        <v>0</v>
      </c>
      <c r="AC86" s="167"/>
      <c r="AE86" s="166" t="str" cm="1">
        <f t="array" ref="AE86">IF($E86&lt;&gt;"", IF(ISTEXT(E86), "| Veld '"&amp;AE$4&amp;ROW()&amp;"': "&amp;Fout_datum, IF(F86&lt;&gt;"", IF(E86&gt;F86, "| Velden '"&amp;$AE$4&amp;ROW()&amp;"' en '"&amp;$AF$4&amp;ROW()&amp;"': De datum uit dienst mag niet voor de datum in dienst vallen.", ""), IF(E86&gt;Datum_werkingsjaar_einde, "| Veld '"&amp;$AE$4&amp;ROW()&amp;"': De datum in dienst mag niet na 31/12/"&amp;Datum_werkingsjaar&amp;" vallen.  ", ""))), "")</f>
        <v/>
      </c>
      <c r="AF86" s="166" t="str" cm="1">
        <f t="array" ref="AF86">IF($F86&lt;&gt;"", IF(ISTEXT(F86), "| Veld '"&amp;AF$4&amp;ROW()&amp;"': "&amp;Fout_datum, IF(E86&gt;F86, IF(F86&lt;&gt;"", "  ", ""), IF(F86&lt;&gt;"", IF(F86&lt;Datum_werkingsjaar_begin, "| Veld '"&amp;$AF$4&amp;ROW()&amp;"': De datum uit dienst mag niet vóór 1/01/"&amp;Datum_werkingsjaar&amp;" vallen.  ", ""), ""))), "")</f>
        <v/>
      </c>
      <c r="AG86" s="166" t="str">
        <f ca="1">IF(W86&lt;0, "", IF(G86&lt;&gt;"", _xlfn.IFNA(IF(MATCH(G86, OFFSET(Keuzelijsten!$A$1, 0, MATCH(O86, Keuzelijsten!$A$1:$AA$1, 0)-1, 50, 1), 0)&lt;&gt;"", ""), "| Veld '"&amp;AG$4&amp;ROW()&amp;"': de selectie komt niet overeen met een keuze in een afhankelijk veld.  "), ""))</f>
        <v/>
      </c>
      <c r="AH86" s="166" t="str">
        <f ca="1">IF(X86&lt;0, "", IF(H86&lt;&gt;"", _xlfn.IFNA(IF(MATCH(H86, OFFSET(Keuzelijsten!$A$1, 0, MATCH(P86, Keuzelijsten!$A$1:$AA$1, 0)-1, 50, 1), 0)&lt;&gt;"", ""), "| Veld '"&amp;AH$4&amp;ROW()&amp;"': de selectie komt niet overeen met een keuze in een afhankelijk veld.  "), ""))</f>
        <v/>
      </c>
      <c r="AI86" s="166" t="str">
        <f ca="1">IF(Y86&lt;0, "", IF(I86&lt;&gt;"", _xlfn.IFNA(IF(MATCH(I86, OFFSET(Keuzelijsten!$A$1, 0, MATCH(Q86, Keuzelijsten!$A$1:$AA$1, 0)-1, 50, 1), 0)&lt;&gt;"", ""), "| Veld '"&amp;AI$4&amp;ROW()&amp;"': de selectie komt niet overeen met een keuze in een afhankelijk veld.  "), ""))</f>
        <v/>
      </c>
      <c r="AJ86" s="166" t="str">
        <f ca="1">IF(Z86&lt;0, "", IF(J86&lt;&gt;"", _xlfn.IFNA(IF(MATCH(J86, OFFSET(Keuzelijsten!$A$1, 0, MATCH(R86, Keuzelijsten!$A$1:$AA$1, 0)-1, 50, 1), 0)&lt;&gt;"", ""), "| Veld '"&amp;AJ$4&amp;ROW()&amp;"': de selectie komt niet overeen met een keuze in een afhankelijk veld.  "), ""))</f>
        <v/>
      </c>
      <c r="AK86" s="166" t="str">
        <f t="shared" si="40"/>
        <v/>
      </c>
      <c r="AL86" s="166" t="str">
        <f t="shared" si="41"/>
        <v/>
      </c>
      <c r="AM86" s="167" t="str">
        <f t="shared" si="57"/>
        <v/>
      </c>
      <c r="AN86" s="166" t="str">
        <f t="shared" si="58"/>
        <v/>
      </c>
      <c r="AO86" s="166" t="str">
        <f t="shared" si="59"/>
        <v/>
      </c>
      <c r="AP86" s="166" t="str">
        <f t="shared" si="60"/>
        <v/>
      </c>
      <c r="AQ86" s="166" t="str">
        <f t="shared" si="61"/>
        <v/>
      </c>
      <c r="AR86" s="166" t="str">
        <f t="shared" si="62"/>
        <v/>
      </c>
      <c r="AS86" s="166" t="str">
        <f t="shared" si="63"/>
        <v/>
      </c>
      <c r="AT86" s="166" t="str">
        <f t="shared" si="64"/>
        <v/>
      </c>
      <c r="AU86" s="166" t="str">
        <f t="shared" si="65"/>
        <v/>
      </c>
      <c r="AV86" s="166" t="str">
        <f t="shared" si="66"/>
        <v/>
      </c>
      <c r="AW86" s="167" t="str">
        <f t="shared" si="67"/>
        <v/>
      </c>
      <c r="AX86" s="166" t="str">
        <f>IF(N86&lt;&gt;1, IF(SUM(N86:$N$504)&lt;&gt;0, "| Laat geen witruimte tussen ingevulde rijen.", ""), "")</f>
        <v/>
      </c>
      <c r="AZ86" s="75" t="str">
        <f t="shared" ca="1" si="68"/>
        <v/>
      </c>
    </row>
    <row r="87" spans="1:52" s="166" customFormat="1" ht="14.45" customHeight="1" x14ac:dyDescent="0.25">
      <c r="A87" s="172" t="str">
        <f t="shared" ca="1" si="42"/>
        <v/>
      </c>
      <c r="B87" s="164" t="str">
        <f t="shared" si="38"/>
        <v/>
      </c>
      <c r="C87" s="176" t="str">
        <f t="shared" si="39"/>
        <v/>
      </c>
      <c r="D87" s="177"/>
      <c r="E87" s="178"/>
      <c r="F87" s="178"/>
      <c r="G87" s="179"/>
      <c r="H87" s="180"/>
      <c r="I87" s="179"/>
      <c r="J87" s="181"/>
      <c r="K87" s="182"/>
      <c r="L87" s="183"/>
      <c r="M87" s="165" t="s">
        <v>85</v>
      </c>
      <c r="N87" s="166">
        <f t="shared" si="43"/>
        <v>0</v>
      </c>
      <c r="O87" s="167" t="s">
        <v>387</v>
      </c>
      <c r="P87" s="166" t="str">
        <f t="shared" si="44"/>
        <v/>
      </c>
      <c r="Q87" s="166" t="str">
        <f t="shared" si="45"/>
        <v/>
      </c>
      <c r="R87" s="166" t="str">
        <f t="shared" si="46"/>
        <v/>
      </c>
      <c r="S87" s="167">
        <f t="shared" si="47"/>
        <v>0</v>
      </c>
      <c r="T87" s="166">
        <f t="shared" si="48"/>
        <v>0</v>
      </c>
      <c r="U87" s="166">
        <f t="shared" si="49"/>
        <v>0</v>
      </c>
      <c r="V87" s="166">
        <f t="shared" si="50"/>
        <v>0</v>
      </c>
      <c r="W87" s="166">
        <f t="shared" si="51"/>
        <v>0</v>
      </c>
      <c r="X87" s="166">
        <f t="shared" si="52"/>
        <v>0</v>
      </c>
      <c r="Y87" s="166">
        <f t="shared" si="53"/>
        <v>0</v>
      </c>
      <c r="Z87" s="166">
        <f t="shared" si="54"/>
        <v>0</v>
      </c>
      <c r="AA87" s="166">
        <f t="shared" si="55"/>
        <v>0</v>
      </c>
      <c r="AB87" s="166">
        <f t="shared" si="56"/>
        <v>0</v>
      </c>
      <c r="AC87" s="167"/>
      <c r="AE87" s="166" t="str" cm="1">
        <f t="array" ref="AE87">IF($E87&lt;&gt;"", IF(ISTEXT(E87), "| Veld '"&amp;AE$4&amp;ROW()&amp;"': "&amp;Fout_datum, IF(F87&lt;&gt;"", IF(E87&gt;F87, "| Velden '"&amp;$AE$4&amp;ROW()&amp;"' en '"&amp;$AF$4&amp;ROW()&amp;"': De datum uit dienst mag niet voor de datum in dienst vallen.", ""), IF(E87&gt;Datum_werkingsjaar_einde, "| Veld '"&amp;$AE$4&amp;ROW()&amp;"': De datum in dienst mag niet na 31/12/"&amp;Datum_werkingsjaar&amp;" vallen.  ", ""))), "")</f>
        <v/>
      </c>
      <c r="AF87" s="166" t="str" cm="1">
        <f t="array" ref="AF87">IF($F87&lt;&gt;"", IF(ISTEXT(F87), "| Veld '"&amp;AF$4&amp;ROW()&amp;"': "&amp;Fout_datum, IF(E87&gt;F87, IF(F87&lt;&gt;"", "  ", ""), IF(F87&lt;&gt;"", IF(F87&lt;Datum_werkingsjaar_begin, "| Veld '"&amp;$AF$4&amp;ROW()&amp;"': De datum uit dienst mag niet vóór 1/01/"&amp;Datum_werkingsjaar&amp;" vallen.  ", ""), ""))), "")</f>
        <v/>
      </c>
      <c r="AG87" s="166" t="str">
        <f ca="1">IF(W87&lt;0, "", IF(G87&lt;&gt;"", _xlfn.IFNA(IF(MATCH(G87, OFFSET(Keuzelijsten!$A$1, 0, MATCH(O87, Keuzelijsten!$A$1:$AA$1, 0)-1, 50, 1), 0)&lt;&gt;"", ""), "| Veld '"&amp;AG$4&amp;ROW()&amp;"': de selectie komt niet overeen met een keuze in een afhankelijk veld.  "), ""))</f>
        <v/>
      </c>
      <c r="AH87" s="166" t="str">
        <f ca="1">IF(X87&lt;0, "", IF(H87&lt;&gt;"", _xlfn.IFNA(IF(MATCH(H87, OFFSET(Keuzelijsten!$A$1, 0, MATCH(P87, Keuzelijsten!$A$1:$AA$1, 0)-1, 50, 1), 0)&lt;&gt;"", ""), "| Veld '"&amp;AH$4&amp;ROW()&amp;"': de selectie komt niet overeen met een keuze in een afhankelijk veld.  "), ""))</f>
        <v/>
      </c>
      <c r="AI87" s="166" t="str">
        <f ca="1">IF(Y87&lt;0, "", IF(I87&lt;&gt;"", _xlfn.IFNA(IF(MATCH(I87, OFFSET(Keuzelijsten!$A$1, 0, MATCH(Q87, Keuzelijsten!$A$1:$AA$1, 0)-1, 50, 1), 0)&lt;&gt;"", ""), "| Veld '"&amp;AI$4&amp;ROW()&amp;"': de selectie komt niet overeen met een keuze in een afhankelijk veld.  "), ""))</f>
        <v/>
      </c>
      <c r="AJ87" s="166" t="str">
        <f ca="1">IF(Z87&lt;0, "", IF(J87&lt;&gt;"", _xlfn.IFNA(IF(MATCH(J87, OFFSET(Keuzelijsten!$A$1, 0, MATCH(R87, Keuzelijsten!$A$1:$AA$1, 0)-1, 50, 1), 0)&lt;&gt;"", ""), "| Veld '"&amp;AJ$4&amp;ROW()&amp;"': de selectie komt niet overeen met een keuze in een afhankelijk veld.  "), ""))</f>
        <v/>
      </c>
      <c r="AK87" s="166" t="str">
        <f t="shared" si="40"/>
        <v/>
      </c>
      <c r="AL87" s="166" t="str">
        <f t="shared" si="41"/>
        <v/>
      </c>
      <c r="AM87" s="167" t="str">
        <f t="shared" si="57"/>
        <v/>
      </c>
      <c r="AN87" s="166" t="str">
        <f t="shared" si="58"/>
        <v/>
      </c>
      <c r="AO87" s="166" t="str">
        <f t="shared" si="59"/>
        <v/>
      </c>
      <c r="AP87" s="166" t="str">
        <f t="shared" si="60"/>
        <v/>
      </c>
      <c r="AQ87" s="166" t="str">
        <f t="shared" si="61"/>
        <v/>
      </c>
      <c r="AR87" s="166" t="str">
        <f t="shared" si="62"/>
        <v/>
      </c>
      <c r="AS87" s="166" t="str">
        <f t="shared" si="63"/>
        <v/>
      </c>
      <c r="AT87" s="166" t="str">
        <f t="shared" si="64"/>
        <v/>
      </c>
      <c r="AU87" s="166" t="str">
        <f t="shared" si="65"/>
        <v/>
      </c>
      <c r="AV87" s="166" t="str">
        <f t="shared" si="66"/>
        <v/>
      </c>
      <c r="AW87" s="167" t="str">
        <f t="shared" si="67"/>
        <v/>
      </c>
      <c r="AX87" s="166" t="str">
        <f>IF(N87&lt;&gt;1, IF(SUM(N87:$N$504)&lt;&gt;0, "| Laat geen witruimte tussen ingevulde rijen.", ""), "")</f>
        <v/>
      </c>
      <c r="AZ87" s="75" t="str">
        <f t="shared" ca="1" si="68"/>
        <v/>
      </c>
    </row>
    <row r="88" spans="1:52" s="166" customFormat="1" ht="14.45" customHeight="1" x14ac:dyDescent="0.25">
      <c r="A88" s="172" t="str">
        <f t="shared" ca="1" si="42"/>
        <v/>
      </c>
      <c r="B88" s="164" t="str">
        <f t="shared" si="38"/>
        <v/>
      </c>
      <c r="C88" s="176" t="str">
        <f t="shared" si="39"/>
        <v/>
      </c>
      <c r="D88" s="177"/>
      <c r="E88" s="178"/>
      <c r="F88" s="178"/>
      <c r="G88" s="179"/>
      <c r="H88" s="180"/>
      <c r="I88" s="179"/>
      <c r="J88" s="181"/>
      <c r="K88" s="182"/>
      <c r="L88" s="183"/>
      <c r="M88" s="165" t="s">
        <v>85</v>
      </c>
      <c r="N88" s="166">
        <f t="shared" si="43"/>
        <v>0</v>
      </c>
      <c r="O88" s="167" t="s">
        <v>387</v>
      </c>
      <c r="P88" s="166" t="str">
        <f t="shared" si="44"/>
        <v/>
      </c>
      <c r="Q88" s="166" t="str">
        <f t="shared" si="45"/>
        <v/>
      </c>
      <c r="R88" s="166" t="str">
        <f t="shared" si="46"/>
        <v/>
      </c>
      <c r="S88" s="167">
        <f t="shared" si="47"/>
        <v>0</v>
      </c>
      <c r="T88" s="166">
        <f t="shared" si="48"/>
        <v>0</v>
      </c>
      <c r="U88" s="166">
        <f t="shared" si="49"/>
        <v>0</v>
      </c>
      <c r="V88" s="166">
        <f t="shared" si="50"/>
        <v>0</v>
      </c>
      <c r="W88" s="166">
        <f t="shared" si="51"/>
        <v>0</v>
      </c>
      <c r="X88" s="166">
        <f t="shared" si="52"/>
        <v>0</v>
      </c>
      <c r="Y88" s="166">
        <f t="shared" si="53"/>
        <v>0</v>
      </c>
      <c r="Z88" s="166">
        <f t="shared" si="54"/>
        <v>0</v>
      </c>
      <c r="AA88" s="166">
        <f t="shared" si="55"/>
        <v>0</v>
      </c>
      <c r="AB88" s="166">
        <f t="shared" si="56"/>
        <v>0</v>
      </c>
      <c r="AC88" s="167"/>
      <c r="AE88" s="166" t="str" cm="1">
        <f t="array" ref="AE88">IF($E88&lt;&gt;"", IF(ISTEXT(E88), "| Veld '"&amp;AE$4&amp;ROW()&amp;"': "&amp;Fout_datum, IF(F88&lt;&gt;"", IF(E88&gt;F88, "| Velden '"&amp;$AE$4&amp;ROW()&amp;"' en '"&amp;$AF$4&amp;ROW()&amp;"': De datum uit dienst mag niet voor de datum in dienst vallen.", ""), IF(E88&gt;Datum_werkingsjaar_einde, "| Veld '"&amp;$AE$4&amp;ROW()&amp;"': De datum in dienst mag niet na 31/12/"&amp;Datum_werkingsjaar&amp;" vallen.  ", ""))), "")</f>
        <v/>
      </c>
      <c r="AF88" s="166" t="str" cm="1">
        <f t="array" ref="AF88">IF($F88&lt;&gt;"", IF(ISTEXT(F88), "| Veld '"&amp;AF$4&amp;ROW()&amp;"': "&amp;Fout_datum, IF(E88&gt;F88, IF(F88&lt;&gt;"", "  ", ""), IF(F88&lt;&gt;"", IF(F88&lt;Datum_werkingsjaar_begin, "| Veld '"&amp;$AF$4&amp;ROW()&amp;"': De datum uit dienst mag niet vóór 1/01/"&amp;Datum_werkingsjaar&amp;" vallen.  ", ""), ""))), "")</f>
        <v/>
      </c>
      <c r="AG88" s="166" t="str">
        <f ca="1">IF(W88&lt;0, "", IF(G88&lt;&gt;"", _xlfn.IFNA(IF(MATCH(G88, OFFSET(Keuzelijsten!$A$1, 0, MATCH(O88, Keuzelijsten!$A$1:$AA$1, 0)-1, 50, 1), 0)&lt;&gt;"", ""), "| Veld '"&amp;AG$4&amp;ROW()&amp;"': de selectie komt niet overeen met een keuze in een afhankelijk veld.  "), ""))</f>
        <v/>
      </c>
      <c r="AH88" s="166" t="str">
        <f ca="1">IF(X88&lt;0, "", IF(H88&lt;&gt;"", _xlfn.IFNA(IF(MATCH(H88, OFFSET(Keuzelijsten!$A$1, 0, MATCH(P88, Keuzelijsten!$A$1:$AA$1, 0)-1, 50, 1), 0)&lt;&gt;"", ""), "| Veld '"&amp;AH$4&amp;ROW()&amp;"': de selectie komt niet overeen met een keuze in een afhankelijk veld.  "), ""))</f>
        <v/>
      </c>
      <c r="AI88" s="166" t="str">
        <f ca="1">IF(Y88&lt;0, "", IF(I88&lt;&gt;"", _xlfn.IFNA(IF(MATCH(I88, OFFSET(Keuzelijsten!$A$1, 0, MATCH(Q88, Keuzelijsten!$A$1:$AA$1, 0)-1, 50, 1), 0)&lt;&gt;"", ""), "| Veld '"&amp;AI$4&amp;ROW()&amp;"': de selectie komt niet overeen met een keuze in een afhankelijk veld.  "), ""))</f>
        <v/>
      </c>
      <c r="AJ88" s="166" t="str">
        <f ca="1">IF(Z88&lt;0, "", IF(J88&lt;&gt;"", _xlfn.IFNA(IF(MATCH(J88, OFFSET(Keuzelijsten!$A$1, 0, MATCH(R88, Keuzelijsten!$A$1:$AA$1, 0)-1, 50, 1), 0)&lt;&gt;"", ""), "| Veld '"&amp;AJ$4&amp;ROW()&amp;"': de selectie komt niet overeen met een keuze in een afhankelijk veld.  "), ""))</f>
        <v/>
      </c>
      <c r="AK88" s="166" t="str">
        <f t="shared" si="40"/>
        <v/>
      </c>
      <c r="AL88" s="166" t="str">
        <f t="shared" si="41"/>
        <v/>
      </c>
      <c r="AM88" s="167" t="str">
        <f t="shared" si="57"/>
        <v/>
      </c>
      <c r="AN88" s="166" t="str">
        <f t="shared" si="58"/>
        <v/>
      </c>
      <c r="AO88" s="166" t="str">
        <f t="shared" si="59"/>
        <v/>
      </c>
      <c r="AP88" s="166" t="str">
        <f t="shared" si="60"/>
        <v/>
      </c>
      <c r="AQ88" s="166" t="str">
        <f t="shared" si="61"/>
        <v/>
      </c>
      <c r="AR88" s="166" t="str">
        <f t="shared" si="62"/>
        <v/>
      </c>
      <c r="AS88" s="166" t="str">
        <f t="shared" si="63"/>
        <v/>
      </c>
      <c r="AT88" s="166" t="str">
        <f t="shared" si="64"/>
        <v/>
      </c>
      <c r="AU88" s="166" t="str">
        <f t="shared" si="65"/>
        <v/>
      </c>
      <c r="AV88" s="166" t="str">
        <f t="shared" si="66"/>
        <v/>
      </c>
      <c r="AW88" s="167" t="str">
        <f t="shared" si="67"/>
        <v/>
      </c>
      <c r="AX88" s="166" t="str">
        <f>IF(N88&lt;&gt;1, IF(SUM(N88:$N$504)&lt;&gt;0, "| Laat geen witruimte tussen ingevulde rijen.", ""), "")</f>
        <v/>
      </c>
      <c r="AZ88" s="75" t="str">
        <f t="shared" ca="1" si="68"/>
        <v/>
      </c>
    </row>
    <row r="89" spans="1:52" s="166" customFormat="1" ht="14.45" customHeight="1" x14ac:dyDescent="0.25">
      <c r="A89" s="172" t="str">
        <f t="shared" ca="1" si="42"/>
        <v/>
      </c>
      <c r="B89" s="164" t="str">
        <f t="shared" si="38"/>
        <v/>
      </c>
      <c r="C89" s="176" t="str">
        <f t="shared" si="39"/>
        <v/>
      </c>
      <c r="D89" s="177"/>
      <c r="E89" s="178"/>
      <c r="F89" s="178"/>
      <c r="G89" s="179"/>
      <c r="H89" s="180"/>
      <c r="I89" s="179"/>
      <c r="J89" s="181"/>
      <c r="K89" s="182"/>
      <c r="L89" s="183"/>
      <c r="M89" s="165" t="s">
        <v>85</v>
      </c>
      <c r="N89" s="166">
        <f t="shared" si="43"/>
        <v>0</v>
      </c>
      <c r="O89" s="167" t="s">
        <v>387</v>
      </c>
      <c r="P89" s="166" t="str">
        <f t="shared" si="44"/>
        <v/>
      </c>
      <c r="Q89" s="166" t="str">
        <f t="shared" si="45"/>
        <v/>
      </c>
      <c r="R89" s="166" t="str">
        <f t="shared" si="46"/>
        <v/>
      </c>
      <c r="S89" s="167">
        <f t="shared" si="47"/>
        <v>0</v>
      </c>
      <c r="T89" s="166">
        <f t="shared" si="48"/>
        <v>0</v>
      </c>
      <c r="U89" s="166">
        <f t="shared" si="49"/>
        <v>0</v>
      </c>
      <c r="V89" s="166">
        <f t="shared" si="50"/>
        <v>0</v>
      </c>
      <c r="W89" s="166">
        <f t="shared" si="51"/>
        <v>0</v>
      </c>
      <c r="X89" s="166">
        <f t="shared" si="52"/>
        <v>0</v>
      </c>
      <c r="Y89" s="166">
        <f t="shared" si="53"/>
        <v>0</v>
      </c>
      <c r="Z89" s="166">
        <f t="shared" si="54"/>
        <v>0</v>
      </c>
      <c r="AA89" s="166">
        <f t="shared" si="55"/>
        <v>0</v>
      </c>
      <c r="AB89" s="166">
        <f t="shared" si="56"/>
        <v>0</v>
      </c>
      <c r="AC89" s="167"/>
      <c r="AE89" s="166" t="str" cm="1">
        <f t="array" ref="AE89">IF($E89&lt;&gt;"", IF(ISTEXT(E89), "| Veld '"&amp;AE$4&amp;ROW()&amp;"': "&amp;Fout_datum, IF(F89&lt;&gt;"", IF(E89&gt;F89, "| Velden '"&amp;$AE$4&amp;ROW()&amp;"' en '"&amp;$AF$4&amp;ROW()&amp;"': De datum uit dienst mag niet voor de datum in dienst vallen.", ""), IF(E89&gt;Datum_werkingsjaar_einde, "| Veld '"&amp;$AE$4&amp;ROW()&amp;"': De datum in dienst mag niet na 31/12/"&amp;Datum_werkingsjaar&amp;" vallen.  ", ""))), "")</f>
        <v/>
      </c>
      <c r="AF89" s="166" t="str" cm="1">
        <f t="array" ref="AF89">IF($F89&lt;&gt;"", IF(ISTEXT(F89), "| Veld '"&amp;AF$4&amp;ROW()&amp;"': "&amp;Fout_datum, IF(E89&gt;F89, IF(F89&lt;&gt;"", "  ", ""), IF(F89&lt;&gt;"", IF(F89&lt;Datum_werkingsjaar_begin, "| Veld '"&amp;$AF$4&amp;ROW()&amp;"': De datum uit dienst mag niet vóór 1/01/"&amp;Datum_werkingsjaar&amp;" vallen.  ", ""), ""))), "")</f>
        <v/>
      </c>
      <c r="AG89" s="166" t="str">
        <f ca="1">IF(W89&lt;0, "", IF(G89&lt;&gt;"", _xlfn.IFNA(IF(MATCH(G89, OFFSET(Keuzelijsten!$A$1, 0, MATCH(O89, Keuzelijsten!$A$1:$AA$1, 0)-1, 50, 1), 0)&lt;&gt;"", ""), "| Veld '"&amp;AG$4&amp;ROW()&amp;"': de selectie komt niet overeen met een keuze in een afhankelijk veld.  "), ""))</f>
        <v/>
      </c>
      <c r="AH89" s="166" t="str">
        <f ca="1">IF(X89&lt;0, "", IF(H89&lt;&gt;"", _xlfn.IFNA(IF(MATCH(H89, OFFSET(Keuzelijsten!$A$1, 0, MATCH(P89, Keuzelijsten!$A$1:$AA$1, 0)-1, 50, 1), 0)&lt;&gt;"", ""), "| Veld '"&amp;AH$4&amp;ROW()&amp;"': de selectie komt niet overeen met een keuze in een afhankelijk veld.  "), ""))</f>
        <v/>
      </c>
      <c r="AI89" s="166" t="str">
        <f ca="1">IF(Y89&lt;0, "", IF(I89&lt;&gt;"", _xlfn.IFNA(IF(MATCH(I89, OFFSET(Keuzelijsten!$A$1, 0, MATCH(Q89, Keuzelijsten!$A$1:$AA$1, 0)-1, 50, 1), 0)&lt;&gt;"", ""), "| Veld '"&amp;AI$4&amp;ROW()&amp;"': de selectie komt niet overeen met een keuze in een afhankelijk veld.  "), ""))</f>
        <v/>
      </c>
      <c r="AJ89" s="166" t="str">
        <f ca="1">IF(Z89&lt;0, "", IF(J89&lt;&gt;"", _xlfn.IFNA(IF(MATCH(J89, OFFSET(Keuzelijsten!$A$1, 0, MATCH(R89, Keuzelijsten!$A$1:$AA$1, 0)-1, 50, 1), 0)&lt;&gt;"", ""), "| Veld '"&amp;AJ$4&amp;ROW()&amp;"': de selectie komt niet overeen met een keuze in een afhankelijk veld.  "), ""))</f>
        <v/>
      </c>
      <c r="AK89" s="166" t="str">
        <f t="shared" si="40"/>
        <v/>
      </c>
      <c r="AL89" s="166" t="str">
        <f t="shared" si="41"/>
        <v/>
      </c>
      <c r="AM89" s="167" t="str">
        <f t="shared" si="57"/>
        <v/>
      </c>
      <c r="AN89" s="166" t="str">
        <f t="shared" si="58"/>
        <v/>
      </c>
      <c r="AO89" s="166" t="str">
        <f t="shared" si="59"/>
        <v/>
      </c>
      <c r="AP89" s="166" t="str">
        <f t="shared" si="60"/>
        <v/>
      </c>
      <c r="AQ89" s="166" t="str">
        <f t="shared" si="61"/>
        <v/>
      </c>
      <c r="AR89" s="166" t="str">
        <f t="shared" si="62"/>
        <v/>
      </c>
      <c r="AS89" s="166" t="str">
        <f t="shared" si="63"/>
        <v/>
      </c>
      <c r="AT89" s="166" t="str">
        <f t="shared" si="64"/>
        <v/>
      </c>
      <c r="AU89" s="166" t="str">
        <f t="shared" si="65"/>
        <v/>
      </c>
      <c r="AV89" s="166" t="str">
        <f t="shared" si="66"/>
        <v/>
      </c>
      <c r="AW89" s="167" t="str">
        <f t="shared" si="67"/>
        <v/>
      </c>
      <c r="AX89" s="166" t="str">
        <f>IF(N89&lt;&gt;1, IF(SUM(N89:$N$504)&lt;&gt;0, "| Laat geen witruimte tussen ingevulde rijen.", ""), "")</f>
        <v/>
      </c>
      <c r="AZ89" s="75" t="str">
        <f t="shared" ca="1" si="68"/>
        <v/>
      </c>
    </row>
    <row r="90" spans="1:52" s="166" customFormat="1" ht="14.45" customHeight="1" x14ac:dyDescent="0.25">
      <c r="A90" s="172" t="str">
        <f t="shared" ca="1" si="42"/>
        <v/>
      </c>
      <c r="B90" s="164" t="str">
        <f t="shared" si="38"/>
        <v/>
      </c>
      <c r="C90" s="176" t="str">
        <f t="shared" si="39"/>
        <v/>
      </c>
      <c r="D90" s="177"/>
      <c r="E90" s="178"/>
      <c r="F90" s="178"/>
      <c r="G90" s="179"/>
      <c r="H90" s="180"/>
      <c r="I90" s="179"/>
      <c r="J90" s="181"/>
      <c r="K90" s="182"/>
      <c r="L90" s="183"/>
      <c r="M90" s="165" t="s">
        <v>85</v>
      </c>
      <c r="N90" s="166">
        <f t="shared" si="43"/>
        <v>0</v>
      </c>
      <c r="O90" s="167" t="s">
        <v>387</v>
      </c>
      <c r="P90" s="166" t="str">
        <f t="shared" si="44"/>
        <v/>
      </c>
      <c r="Q90" s="166" t="str">
        <f t="shared" si="45"/>
        <v/>
      </c>
      <c r="R90" s="166" t="str">
        <f t="shared" si="46"/>
        <v/>
      </c>
      <c r="S90" s="167">
        <f t="shared" si="47"/>
        <v>0</v>
      </c>
      <c r="T90" s="166">
        <f t="shared" si="48"/>
        <v>0</v>
      </c>
      <c r="U90" s="166">
        <f t="shared" si="49"/>
        <v>0</v>
      </c>
      <c r="V90" s="166">
        <f t="shared" si="50"/>
        <v>0</v>
      </c>
      <c r="W90" s="166">
        <f t="shared" si="51"/>
        <v>0</v>
      </c>
      <c r="X90" s="166">
        <f t="shared" si="52"/>
        <v>0</v>
      </c>
      <c r="Y90" s="166">
        <f t="shared" si="53"/>
        <v>0</v>
      </c>
      <c r="Z90" s="166">
        <f t="shared" si="54"/>
        <v>0</v>
      </c>
      <c r="AA90" s="166">
        <f t="shared" si="55"/>
        <v>0</v>
      </c>
      <c r="AB90" s="166">
        <f t="shared" si="56"/>
        <v>0</v>
      </c>
      <c r="AC90" s="167"/>
      <c r="AE90" s="166" t="str" cm="1">
        <f t="array" ref="AE90">IF($E90&lt;&gt;"", IF(ISTEXT(E90), "| Veld '"&amp;AE$4&amp;ROW()&amp;"': "&amp;Fout_datum, IF(F90&lt;&gt;"", IF(E90&gt;F90, "| Velden '"&amp;$AE$4&amp;ROW()&amp;"' en '"&amp;$AF$4&amp;ROW()&amp;"': De datum uit dienst mag niet voor de datum in dienst vallen.", ""), IF(E90&gt;Datum_werkingsjaar_einde, "| Veld '"&amp;$AE$4&amp;ROW()&amp;"': De datum in dienst mag niet na 31/12/"&amp;Datum_werkingsjaar&amp;" vallen.  ", ""))), "")</f>
        <v/>
      </c>
      <c r="AF90" s="166" t="str" cm="1">
        <f t="array" ref="AF90">IF($F90&lt;&gt;"", IF(ISTEXT(F90), "| Veld '"&amp;AF$4&amp;ROW()&amp;"': "&amp;Fout_datum, IF(E90&gt;F90, IF(F90&lt;&gt;"", "  ", ""), IF(F90&lt;&gt;"", IF(F90&lt;Datum_werkingsjaar_begin, "| Veld '"&amp;$AF$4&amp;ROW()&amp;"': De datum uit dienst mag niet vóór 1/01/"&amp;Datum_werkingsjaar&amp;" vallen.  ", ""), ""))), "")</f>
        <v/>
      </c>
      <c r="AG90" s="166" t="str">
        <f ca="1">IF(W90&lt;0, "", IF(G90&lt;&gt;"", _xlfn.IFNA(IF(MATCH(G90, OFFSET(Keuzelijsten!$A$1, 0, MATCH(O90, Keuzelijsten!$A$1:$AA$1, 0)-1, 50, 1), 0)&lt;&gt;"", ""), "| Veld '"&amp;AG$4&amp;ROW()&amp;"': de selectie komt niet overeen met een keuze in een afhankelijk veld.  "), ""))</f>
        <v/>
      </c>
      <c r="AH90" s="166" t="str">
        <f ca="1">IF(X90&lt;0, "", IF(H90&lt;&gt;"", _xlfn.IFNA(IF(MATCH(H90, OFFSET(Keuzelijsten!$A$1, 0, MATCH(P90, Keuzelijsten!$A$1:$AA$1, 0)-1, 50, 1), 0)&lt;&gt;"", ""), "| Veld '"&amp;AH$4&amp;ROW()&amp;"': de selectie komt niet overeen met een keuze in een afhankelijk veld.  "), ""))</f>
        <v/>
      </c>
      <c r="AI90" s="166" t="str">
        <f ca="1">IF(Y90&lt;0, "", IF(I90&lt;&gt;"", _xlfn.IFNA(IF(MATCH(I90, OFFSET(Keuzelijsten!$A$1, 0, MATCH(Q90, Keuzelijsten!$A$1:$AA$1, 0)-1, 50, 1), 0)&lt;&gt;"", ""), "| Veld '"&amp;AI$4&amp;ROW()&amp;"': de selectie komt niet overeen met een keuze in een afhankelijk veld.  "), ""))</f>
        <v/>
      </c>
      <c r="AJ90" s="166" t="str">
        <f ca="1">IF(Z90&lt;0, "", IF(J90&lt;&gt;"", _xlfn.IFNA(IF(MATCH(J90, OFFSET(Keuzelijsten!$A$1, 0, MATCH(R90, Keuzelijsten!$A$1:$AA$1, 0)-1, 50, 1), 0)&lt;&gt;"", ""), "| Veld '"&amp;AJ$4&amp;ROW()&amp;"': de selectie komt niet overeen met een keuze in een afhankelijk veld.  "), ""))</f>
        <v/>
      </c>
      <c r="AK90" s="166" t="str">
        <f t="shared" si="40"/>
        <v/>
      </c>
      <c r="AL90" s="166" t="str">
        <f t="shared" si="41"/>
        <v/>
      </c>
      <c r="AM90" s="167" t="str">
        <f t="shared" si="57"/>
        <v/>
      </c>
      <c r="AN90" s="166" t="str">
        <f t="shared" si="58"/>
        <v/>
      </c>
      <c r="AO90" s="166" t="str">
        <f t="shared" si="59"/>
        <v/>
      </c>
      <c r="AP90" s="166" t="str">
        <f t="shared" si="60"/>
        <v/>
      </c>
      <c r="AQ90" s="166" t="str">
        <f t="shared" si="61"/>
        <v/>
      </c>
      <c r="AR90" s="166" t="str">
        <f t="shared" si="62"/>
        <v/>
      </c>
      <c r="AS90" s="166" t="str">
        <f t="shared" si="63"/>
        <v/>
      </c>
      <c r="AT90" s="166" t="str">
        <f t="shared" si="64"/>
        <v/>
      </c>
      <c r="AU90" s="166" t="str">
        <f t="shared" si="65"/>
        <v/>
      </c>
      <c r="AV90" s="166" t="str">
        <f t="shared" si="66"/>
        <v/>
      </c>
      <c r="AW90" s="167" t="str">
        <f t="shared" si="67"/>
        <v/>
      </c>
      <c r="AX90" s="166" t="str">
        <f>IF(N90&lt;&gt;1, IF(SUM(N90:$N$504)&lt;&gt;0, "| Laat geen witruimte tussen ingevulde rijen.", ""), "")</f>
        <v/>
      </c>
      <c r="AZ90" s="75" t="str">
        <f t="shared" ca="1" si="68"/>
        <v/>
      </c>
    </row>
    <row r="91" spans="1:52" s="166" customFormat="1" ht="14.45" customHeight="1" x14ac:dyDescent="0.25">
      <c r="A91" s="172" t="str">
        <f t="shared" ca="1" si="42"/>
        <v/>
      </c>
      <c r="B91" s="164" t="str">
        <f t="shared" si="38"/>
        <v/>
      </c>
      <c r="C91" s="176" t="str">
        <f t="shared" si="39"/>
        <v/>
      </c>
      <c r="D91" s="177"/>
      <c r="E91" s="178"/>
      <c r="F91" s="178"/>
      <c r="G91" s="179"/>
      <c r="H91" s="180"/>
      <c r="I91" s="179"/>
      <c r="J91" s="181"/>
      <c r="K91" s="182"/>
      <c r="L91" s="183"/>
      <c r="M91" s="165" t="s">
        <v>85</v>
      </c>
      <c r="N91" s="166">
        <f t="shared" si="43"/>
        <v>0</v>
      </c>
      <c r="O91" s="167" t="s">
        <v>387</v>
      </c>
      <c r="P91" s="166" t="str">
        <f t="shared" si="44"/>
        <v/>
      </c>
      <c r="Q91" s="166" t="str">
        <f t="shared" si="45"/>
        <v/>
      </c>
      <c r="R91" s="166" t="str">
        <f t="shared" si="46"/>
        <v/>
      </c>
      <c r="S91" s="167">
        <f t="shared" si="47"/>
        <v>0</v>
      </c>
      <c r="T91" s="166">
        <f t="shared" si="48"/>
        <v>0</v>
      </c>
      <c r="U91" s="166">
        <f t="shared" si="49"/>
        <v>0</v>
      </c>
      <c r="V91" s="166">
        <f t="shared" si="50"/>
        <v>0</v>
      </c>
      <c r="W91" s="166">
        <f t="shared" si="51"/>
        <v>0</v>
      </c>
      <c r="X91" s="166">
        <f t="shared" si="52"/>
        <v>0</v>
      </c>
      <c r="Y91" s="166">
        <f t="shared" si="53"/>
        <v>0</v>
      </c>
      <c r="Z91" s="166">
        <f t="shared" si="54"/>
        <v>0</v>
      </c>
      <c r="AA91" s="166">
        <f t="shared" si="55"/>
        <v>0</v>
      </c>
      <c r="AB91" s="166">
        <f t="shared" si="56"/>
        <v>0</v>
      </c>
      <c r="AC91" s="167"/>
      <c r="AE91" s="166" t="str" cm="1">
        <f t="array" ref="AE91">IF($E91&lt;&gt;"", IF(ISTEXT(E91), "| Veld '"&amp;AE$4&amp;ROW()&amp;"': "&amp;Fout_datum, IF(F91&lt;&gt;"", IF(E91&gt;F91, "| Velden '"&amp;$AE$4&amp;ROW()&amp;"' en '"&amp;$AF$4&amp;ROW()&amp;"': De datum uit dienst mag niet voor de datum in dienst vallen.", ""), IF(E91&gt;Datum_werkingsjaar_einde, "| Veld '"&amp;$AE$4&amp;ROW()&amp;"': De datum in dienst mag niet na 31/12/"&amp;Datum_werkingsjaar&amp;" vallen.  ", ""))), "")</f>
        <v/>
      </c>
      <c r="AF91" s="166" t="str" cm="1">
        <f t="array" ref="AF91">IF($F91&lt;&gt;"", IF(ISTEXT(F91), "| Veld '"&amp;AF$4&amp;ROW()&amp;"': "&amp;Fout_datum, IF(E91&gt;F91, IF(F91&lt;&gt;"", "  ", ""), IF(F91&lt;&gt;"", IF(F91&lt;Datum_werkingsjaar_begin, "| Veld '"&amp;$AF$4&amp;ROW()&amp;"': De datum uit dienst mag niet vóór 1/01/"&amp;Datum_werkingsjaar&amp;" vallen.  ", ""), ""))), "")</f>
        <v/>
      </c>
      <c r="AG91" s="166" t="str">
        <f ca="1">IF(W91&lt;0, "", IF(G91&lt;&gt;"", _xlfn.IFNA(IF(MATCH(G91, OFFSET(Keuzelijsten!$A$1, 0, MATCH(O91, Keuzelijsten!$A$1:$AA$1, 0)-1, 50, 1), 0)&lt;&gt;"", ""), "| Veld '"&amp;AG$4&amp;ROW()&amp;"': de selectie komt niet overeen met een keuze in een afhankelijk veld.  "), ""))</f>
        <v/>
      </c>
      <c r="AH91" s="166" t="str">
        <f ca="1">IF(X91&lt;0, "", IF(H91&lt;&gt;"", _xlfn.IFNA(IF(MATCH(H91, OFFSET(Keuzelijsten!$A$1, 0, MATCH(P91, Keuzelijsten!$A$1:$AA$1, 0)-1, 50, 1), 0)&lt;&gt;"", ""), "| Veld '"&amp;AH$4&amp;ROW()&amp;"': de selectie komt niet overeen met een keuze in een afhankelijk veld.  "), ""))</f>
        <v/>
      </c>
      <c r="AI91" s="166" t="str">
        <f ca="1">IF(Y91&lt;0, "", IF(I91&lt;&gt;"", _xlfn.IFNA(IF(MATCH(I91, OFFSET(Keuzelijsten!$A$1, 0, MATCH(Q91, Keuzelijsten!$A$1:$AA$1, 0)-1, 50, 1), 0)&lt;&gt;"", ""), "| Veld '"&amp;AI$4&amp;ROW()&amp;"': de selectie komt niet overeen met een keuze in een afhankelijk veld.  "), ""))</f>
        <v/>
      </c>
      <c r="AJ91" s="166" t="str">
        <f ca="1">IF(Z91&lt;0, "", IF(J91&lt;&gt;"", _xlfn.IFNA(IF(MATCH(J91, OFFSET(Keuzelijsten!$A$1, 0, MATCH(R91, Keuzelijsten!$A$1:$AA$1, 0)-1, 50, 1), 0)&lt;&gt;"", ""), "| Veld '"&amp;AJ$4&amp;ROW()&amp;"': de selectie komt niet overeen met een keuze in een afhankelijk veld.  "), ""))</f>
        <v/>
      </c>
      <c r="AK91" s="166" t="str">
        <f t="shared" si="40"/>
        <v/>
      </c>
      <c r="AL91" s="166" t="str">
        <f t="shared" si="41"/>
        <v/>
      </c>
      <c r="AM91" s="167" t="str">
        <f t="shared" si="57"/>
        <v/>
      </c>
      <c r="AN91" s="166" t="str">
        <f t="shared" si="58"/>
        <v/>
      </c>
      <c r="AO91" s="166" t="str">
        <f t="shared" si="59"/>
        <v/>
      </c>
      <c r="AP91" s="166" t="str">
        <f t="shared" si="60"/>
        <v/>
      </c>
      <c r="AQ91" s="166" t="str">
        <f t="shared" si="61"/>
        <v/>
      </c>
      <c r="AR91" s="166" t="str">
        <f t="shared" si="62"/>
        <v/>
      </c>
      <c r="AS91" s="166" t="str">
        <f t="shared" si="63"/>
        <v/>
      </c>
      <c r="AT91" s="166" t="str">
        <f t="shared" si="64"/>
        <v/>
      </c>
      <c r="AU91" s="166" t="str">
        <f t="shared" si="65"/>
        <v/>
      </c>
      <c r="AV91" s="166" t="str">
        <f t="shared" si="66"/>
        <v/>
      </c>
      <c r="AW91" s="167" t="str">
        <f t="shared" si="67"/>
        <v/>
      </c>
      <c r="AX91" s="166" t="str">
        <f>IF(N91&lt;&gt;1, IF(SUM(N91:$N$504)&lt;&gt;0, "| Laat geen witruimte tussen ingevulde rijen.", ""), "")</f>
        <v/>
      </c>
      <c r="AZ91" s="75" t="str">
        <f t="shared" ca="1" si="68"/>
        <v/>
      </c>
    </row>
    <row r="92" spans="1:52" s="166" customFormat="1" ht="14.45" customHeight="1" x14ac:dyDescent="0.25">
      <c r="A92" s="172" t="str">
        <f t="shared" ca="1" si="42"/>
        <v/>
      </c>
      <c r="B92" s="164" t="str">
        <f t="shared" si="38"/>
        <v/>
      </c>
      <c r="C92" s="176" t="str">
        <f t="shared" si="39"/>
        <v/>
      </c>
      <c r="D92" s="177"/>
      <c r="E92" s="178"/>
      <c r="F92" s="178"/>
      <c r="G92" s="179"/>
      <c r="H92" s="180"/>
      <c r="I92" s="179"/>
      <c r="J92" s="181"/>
      <c r="K92" s="182"/>
      <c r="L92" s="183"/>
      <c r="M92" s="165" t="s">
        <v>85</v>
      </c>
      <c r="N92" s="166">
        <f t="shared" si="43"/>
        <v>0</v>
      </c>
      <c r="O92" s="167" t="s">
        <v>387</v>
      </c>
      <c r="P92" s="166" t="str">
        <f t="shared" si="44"/>
        <v/>
      </c>
      <c r="Q92" s="166" t="str">
        <f t="shared" si="45"/>
        <v/>
      </c>
      <c r="R92" s="166" t="str">
        <f t="shared" si="46"/>
        <v/>
      </c>
      <c r="S92" s="167">
        <f t="shared" si="47"/>
        <v>0</v>
      </c>
      <c r="T92" s="166">
        <f t="shared" si="48"/>
        <v>0</v>
      </c>
      <c r="U92" s="166">
        <f t="shared" si="49"/>
        <v>0</v>
      </c>
      <c r="V92" s="166">
        <f t="shared" si="50"/>
        <v>0</v>
      </c>
      <c r="W92" s="166">
        <f t="shared" si="51"/>
        <v>0</v>
      </c>
      <c r="X92" s="166">
        <f t="shared" si="52"/>
        <v>0</v>
      </c>
      <c r="Y92" s="166">
        <f t="shared" si="53"/>
        <v>0</v>
      </c>
      <c r="Z92" s="166">
        <f t="shared" si="54"/>
        <v>0</v>
      </c>
      <c r="AA92" s="166">
        <f t="shared" si="55"/>
        <v>0</v>
      </c>
      <c r="AB92" s="166">
        <f t="shared" si="56"/>
        <v>0</v>
      </c>
      <c r="AC92" s="167"/>
      <c r="AE92" s="166" t="str" cm="1">
        <f t="array" ref="AE92">IF($E92&lt;&gt;"", IF(ISTEXT(E92), "| Veld '"&amp;AE$4&amp;ROW()&amp;"': "&amp;Fout_datum, IF(F92&lt;&gt;"", IF(E92&gt;F92, "| Velden '"&amp;$AE$4&amp;ROW()&amp;"' en '"&amp;$AF$4&amp;ROW()&amp;"': De datum uit dienst mag niet voor de datum in dienst vallen.", ""), IF(E92&gt;Datum_werkingsjaar_einde, "| Veld '"&amp;$AE$4&amp;ROW()&amp;"': De datum in dienst mag niet na 31/12/"&amp;Datum_werkingsjaar&amp;" vallen.  ", ""))), "")</f>
        <v/>
      </c>
      <c r="AF92" s="166" t="str" cm="1">
        <f t="array" ref="AF92">IF($F92&lt;&gt;"", IF(ISTEXT(F92), "| Veld '"&amp;AF$4&amp;ROW()&amp;"': "&amp;Fout_datum, IF(E92&gt;F92, IF(F92&lt;&gt;"", "  ", ""), IF(F92&lt;&gt;"", IF(F92&lt;Datum_werkingsjaar_begin, "| Veld '"&amp;$AF$4&amp;ROW()&amp;"': De datum uit dienst mag niet vóór 1/01/"&amp;Datum_werkingsjaar&amp;" vallen.  ", ""), ""))), "")</f>
        <v/>
      </c>
      <c r="AG92" s="166" t="str">
        <f ca="1">IF(W92&lt;0, "", IF(G92&lt;&gt;"", _xlfn.IFNA(IF(MATCH(G92, OFFSET(Keuzelijsten!$A$1, 0, MATCH(O92, Keuzelijsten!$A$1:$AA$1, 0)-1, 50, 1), 0)&lt;&gt;"", ""), "| Veld '"&amp;AG$4&amp;ROW()&amp;"': de selectie komt niet overeen met een keuze in een afhankelijk veld.  "), ""))</f>
        <v/>
      </c>
      <c r="AH92" s="166" t="str">
        <f ca="1">IF(X92&lt;0, "", IF(H92&lt;&gt;"", _xlfn.IFNA(IF(MATCH(H92, OFFSET(Keuzelijsten!$A$1, 0, MATCH(P92, Keuzelijsten!$A$1:$AA$1, 0)-1, 50, 1), 0)&lt;&gt;"", ""), "| Veld '"&amp;AH$4&amp;ROW()&amp;"': de selectie komt niet overeen met een keuze in een afhankelijk veld.  "), ""))</f>
        <v/>
      </c>
      <c r="AI92" s="166" t="str">
        <f ca="1">IF(Y92&lt;0, "", IF(I92&lt;&gt;"", _xlfn.IFNA(IF(MATCH(I92, OFFSET(Keuzelijsten!$A$1, 0, MATCH(Q92, Keuzelijsten!$A$1:$AA$1, 0)-1, 50, 1), 0)&lt;&gt;"", ""), "| Veld '"&amp;AI$4&amp;ROW()&amp;"': de selectie komt niet overeen met een keuze in een afhankelijk veld.  "), ""))</f>
        <v/>
      </c>
      <c r="AJ92" s="166" t="str">
        <f ca="1">IF(Z92&lt;0, "", IF(J92&lt;&gt;"", _xlfn.IFNA(IF(MATCH(J92, OFFSET(Keuzelijsten!$A$1, 0, MATCH(R92, Keuzelijsten!$A$1:$AA$1, 0)-1, 50, 1), 0)&lt;&gt;"", ""), "| Veld '"&amp;AJ$4&amp;ROW()&amp;"': de selectie komt niet overeen met een keuze in een afhankelijk veld.  "), ""))</f>
        <v/>
      </c>
      <c r="AK92" s="166" t="str">
        <f t="shared" si="40"/>
        <v/>
      </c>
      <c r="AL92" s="166" t="str">
        <f t="shared" si="41"/>
        <v/>
      </c>
      <c r="AM92" s="167" t="str">
        <f t="shared" si="57"/>
        <v/>
      </c>
      <c r="AN92" s="166" t="str">
        <f t="shared" si="58"/>
        <v/>
      </c>
      <c r="AO92" s="166" t="str">
        <f t="shared" si="59"/>
        <v/>
      </c>
      <c r="AP92" s="166" t="str">
        <f t="shared" si="60"/>
        <v/>
      </c>
      <c r="AQ92" s="166" t="str">
        <f t="shared" si="61"/>
        <v/>
      </c>
      <c r="AR92" s="166" t="str">
        <f t="shared" si="62"/>
        <v/>
      </c>
      <c r="AS92" s="166" t="str">
        <f t="shared" si="63"/>
        <v/>
      </c>
      <c r="AT92" s="166" t="str">
        <f t="shared" si="64"/>
        <v/>
      </c>
      <c r="AU92" s="166" t="str">
        <f t="shared" si="65"/>
        <v/>
      </c>
      <c r="AV92" s="166" t="str">
        <f t="shared" si="66"/>
        <v/>
      </c>
      <c r="AW92" s="167" t="str">
        <f t="shared" si="67"/>
        <v/>
      </c>
      <c r="AX92" s="166" t="str">
        <f>IF(N92&lt;&gt;1, IF(SUM(N92:$N$504)&lt;&gt;0, "| Laat geen witruimte tussen ingevulde rijen.", ""), "")</f>
        <v/>
      </c>
      <c r="AZ92" s="75" t="str">
        <f t="shared" ca="1" si="68"/>
        <v/>
      </c>
    </row>
    <row r="93" spans="1:52" s="166" customFormat="1" ht="14.45" customHeight="1" x14ac:dyDescent="0.25">
      <c r="A93" s="172" t="str">
        <f t="shared" ca="1" si="42"/>
        <v/>
      </c>
      <c r="B93" s="164" t="str">
        <f t="shared" si="38"/>
        <v/>
      </c>
      <c r="C93" s="176" t="str">
        <f t="shared" si="39"/>
        <v/>
      </c>
      <c r="D93" s="177"/>
      <c r="E93" s="178"/>
      <c r="F93" s="178"/>
      <c r="G93" s="179"/>
      <c r="H93" s="180"/>
      <c r="I93" s="179"/>
      <c r="J93" s="181"/>
      <c r="K93" s="182"/>
      <c r="L93" s="183"/>
      <c r="M93" s="165" t="s">
        <v>85</v>
      </c>
      <c r="N93" s="166">
        <f t="shared" si="43"/>
        <v>0</v>
      </c>
      <c r="O93" s="167" t="s">
        <v>387</v>
      </c>
      <c r="P93" s="166" t="str">
        <f t="shared" si="44"/>
        <v/>
      </c>
      <c r="Q93" s="166" t="str">
        <f t="shared" si="45"/>
        <v/>
      </c>
      <c r="R93" s="166" t="str">
        <f t="shared" si="46"/>
        <v/>
      </c>
      <c r="S93" s="167">
        <f t="shared" si="47"/>
        <v>0</v>
      </c>
      <c r="T93" s="166">
        <f t="shared" si="48"/>
        <v>0</v>
      </c>
      <c r="U93" s="166">
        <f t="shared" si="49"/>
        <v>0</v>
      </c>
      <c r="V93" s="166">
        <f t="shared" si="50"/>
        <v>0</v>
      </c>
      <c r="W93" s="166">
        <f t="shared" si="51"/>
        <v>0</v>
      </c>
      <c r="X93" s="166">
        <f t="shared" si="52"/>
        <v>0</v>
      </c>
      <c r="Y93" s="166">
        <f t="shared" si="53"/>
        <v>0</v>
      </c>
      <c r="Z93" s="166">
        <f t="shared" si="54"/>
        <v>0</v>
      </c>
      <c r="AA93" s="166">
        <f t="shared" si="55"/>
        <v>0</v>
      </c>
      <c r="AB93" s="166">
        <f t="shared" si="56"/>
        <v>0</v>
      </c>
      <c r="AC93" s="167"/>
      <c r="AE93" s="166" t="str" cm="1">
        <f t="array" ref="AE93">IF($E93&lt;&gt;"", IF(ISTEXT(E93), "| Veld '"&amp;AE$4&amp;ROW()&amp;"': "&amp;Fout_datum, IF(F93&lt;&gt;"", IF(E93&gt;F93, "| Velden '"&amp;$AE$4&amp;ROW()&amp;"' en '"&amp;$AF$4&amp;ROW()&amp;"': De datum uit dienst mag niet voor de datum in dienst vallen.", ""), IF(E93&gt;Datum_werkingsjaar_einde, "| Veld '"&amp;$AE$4&amp;ROW()&amp;"': De datum in dienst mag niet na 31/12/"&amp;Datum_werkingsjaar&amp;" vallen.  ", ""))), "")</f>
        <v/>
      </c>
      <c r="AF93" s="166" t="str" cm="1">
        <f t="array" ref="AF93">IF($F93&lt;&gt;"", IF(ISTEXT(F93), "| Veld '"&amp;AF$4&amp;ROW()&amp;"': "&amp;Fout_datum, IF(E93&gt;F93, IF(F93&lt;&gt;"", "  ", ""), IF(F93&lt;&gt;"", IF(F93&lt;Datum_werkingsjaar_begin, "| Veld '"&amp;$AF$4&amp;ROW()&amp;"': De datum uit dienst mag niet vóór 1/01/"&amp;Datum_werkingsjaar&amp;" vallen.  ", ""), ""))), "")</f>
        <v/>
      </c>
      <c r="AG93" s="166" t="str">
        <f ca="1">IF(W93&lt;0, "", IF(G93&lt;&gt;"", _xlfn.IFNA(IF(MATCH(G93, OFFSET(Keuzelijsten!$A$1, 0, MATCH(O93, Keuzelijsten!$A$1:$AA$1, 0)-1, 50, 1), 0)&lt;&gt;"", ""), "| Veld '"&amp;AG$4&amp;ROW()&amp;"': de selectie komt niet overeen met een keuze in een afhankelijk veld.  "), ""))</f>
        <v/>
      </c>
      <c r="AH93" s="166" t="str">
        <f ca="1">IF(X93&lt;0, "", IF(H93&lt;&gt;"", _xlfn.IFNA(IF(MATCH(H93, OFFSET(Keuzelijsten!$A$1, 0, MATCH(P93, Keuzelijsten!$A$1:$AA$1, 0)-1, 50, 1), 0)&lt;&gt;"", ""), "| Veld '"&amp;AH$4&amp;ROW()&amp;"': de selectie komt niet overeen met een keuze in een afhankelijk veld.  "), ""))</f>
        <v/>
      </c>
      <c r="AI93" s="166" t="str">
        <f ca="1">IF(Y93&lt;0, "", IF(I93&lt;&gt;"", _xlfn.IFNA(IF(MATCH(I93, OFFSET(Keuzelijsten!$A$1, 0, MATCH(Q93, Keuzelijsten!$A$1:$AA$1, 0)-1, 50, 1), 0)&lt;&gt;"", ""), "| Veld '"&amp;AI$4&amp;ROW()&amp;"': de selectie komt niet overeen met een keuze in een afhankelijk veld.  "), ""))</f>
        <v/>
      </c>
      <c r="AJ93" s="166" t="str">
        <f ca="1">IF(Z93&lt;0, "", IF(J93&lt;&gt;"", _xlfn.IFNA(IF(MATCH(J93, OFFSET(Keuzelijsten!$A$1, 0, MATCH(R93, Keuzelijsten!$A$1:$AA$1, 0)-1, 50, 1), 0)&lt;&gt;"", ""), "| Veld '"&amp;AJ$4&amp;ROW()&amp;"': de selectie komt niet overeen met een keuze in een afhankelijk veld.  "), ""))</f>
        <v/>
      </c>
      <c r="AK93" s="166" t="str">
        <f t="shared" si="40"/>
        <v/>
      </c>
      <c r="AL93" s="166" t="str">
        <f t="shared" si="41"/>
        <v/>
      </c>
      <c r="AM93" s="167" t="str">
        <f t="shared" si="57"/>
        <v/>
      </c>
      <c r="AN93" s="166" t="str">
        <f t="shared" si="58"/>
        <v/>
      </c>
      <c r="AO93" s="166" t="str">
        <f t="shared" si="59"/>
        <v/>
      </c>
      <c r="AP93" s="166" t="str">
        <f t="shared" si="60"/>
        <v/>
      </c>
      <c r="AQ93" s="166" t="str">
        <f t="shared" si="61"/>
        <v/>
      </c>
      <c r="AR93" s="166" t="str">
        <f t="shared" si="62"/>
        <v/>
      </c>
      <c r="AS93" s="166" t="str">
        <f t="shared" si="63"/>
        <v/>
      </c>
      <c r="AT93" s="166" t="str">
        <f t="shared" si="64"/>
        <v/>
      </c>
      <c r="AU93" s="166" t="str">
        <f t="shared" si="65"/>
        <v/>
      </c>
      <c r="AV93" s="166" t="str">
        <f t="shared" si="66"/>
        <v/>
      </c>
      <c r="AW93" s="167" t="str">
        <f t="shared" si="67"/>
        <v/>
      </c>
      <c r="AX93" s="166" t="str">
        <f>IF(N93&lt;&gt;1, IF(SUM(N93:$N$504)&lt;&gt;0, "| Laat geen witruimte tussen ingevulde rijen.", ""), "")</f>
        <v/>
      </c>
      <c r="AZ93" s="75" t="str">
        <f t="shared" ca="1" si="68"/>
        <v/>
      </c>
    </row>
    <row r="94" spans="1:52" s="166" customFormat="1" ht="14.45" customHeight="1" x14ac:dyDescent="0.25">
      <c r="A94" s="172" t="str">
        <f t="shared" ca="1" si="42"/>
        <v/>
      </c>
      <c r="B94" s="164" t="str">
        <f t="shared" si="38"/>
        <v/>
      </c>
      <c r="C94" s="176" t="str">
        <f t="shared" si="39"/>
        <v/>
      </c>
      <c r="D94" s="177"/>
      <c r="E94" s="178"/>
      <c r="F94" s="178"/>
      <c r="G94" s="179"/>
      <c r="H94" s="180"/>
      <c r="I94" s="179"/>
      <c r="J94" s="181"/>
      <c r="K94" s="182"/>
      <c r="L94" s="183"/>
      <c r="M94" s="165" t="s">
        <v>85</v>
      </c>
      <c r="N94" s="166">
        <f t="shared" si="43"/>
        <v>0</v>
      </c>
      <c r="O94" s="167" t="s">
        <v>387</v>
      </c>
      <c r="P94" s="166" t="str">
        <f t="shared" si="44"/>
        <v/>
      </c>
      <c r="Q94" s="166" t="str">
        <f t="shared" si="45"/>
        <v/>
      </c>
      <c r="R94" s="166" t="str">
        <f t="shared" si="46"/>
        <v/>
      </c>
      <c r="S94" s="167">
        <f t="shared" si="47"/>
        <v>0</v>
      </c>
      <c r="T94" s="166">
        <f t="shared" si="48"/>
        <v>0</v>
      </c>
      <c r="U94" s="166">
        <f t="shared" si="49"/>
        <v>0</v>
      </c>
      <c r="V94" s="166">
        <f t="shared" si="50"/>
        <v>0</v>
      </c>
      <c r="W94" s="166">
        <f t="shared" si="51"/>
        <v>0</v>
      </c>
      <c r="X94" s="166">
        <f t="shared" si="52"/>
        <v>0</v>
      </c>
      <c r="Y94" s="166">
        <f t="shared" si="53"/>
        <v>0</v>
      </c>
      <c r="Z94" s="166">
        <f t="shared" si="54"/>
        <v>0</v>
      </c>
      <c r="AA94" s="166">
        <f t="shared" si="55"/>
        <v>0</v>
      </c>
      <c r="AB94" s="166">
        <f t="shared" si="56"/>
        <v>0</v>
      </c>
      <c r="AC94" s="167"/>
      <c r="AE94" s="166" t="str" cm="1">
        <f t="array" ref="AE94">IF($E94&lt;&gt;"", IF(ISTEXT(E94), "| Veld '"&amp;AE$4&amp;ROW()&amp;"': "&amp;Fout_datum, IF(F94&lt;&gt;"", IF(E94&gt;F94, "| Velden '"&amp;$AE$4&amp;ROW()&amp;"' en '"&amp;$AF$4&amp;ROW()&amp;"': De datum uit dienst mag niet voor de datum in dienst vallen.", ""), IF(E94&gt;Datum_werkingsjaar_einde, "| Veld '"&amp;$AE$4&amp;ROW()&amp;"': De datum in dienst mag niet na 31/12/"&amp;Datum_werkingsjaar&amp;" vallen.  ", ""))), "")</f>
        <v/>
      </c>
      <c r="AF94" s="166" t="str" cm="1">
        <f t="array" ref="AF94">IF($F94&lt;&gt;"", IF(ISTEXT(F94), "| Veld '"&amp;AF$4&amp;ROW()&amp;"': "&amp;Fout_datum, IF(E94&gt;F94, IF(F94&lt;&gt;"", "  ", ""), IF(F94&lt;&gt;"", IF(F94&lt;Datum_werkingsjaar_begin, "| Veld '"&amp;$AF$4&amp;ROW()&amp;"': De datum uit dienst mag niet vóór 1/01/"&amp;Datum_werkingsjaar&amp;" vallen.  ", ""), ""))), "")</f>
        <v/>
      </c>
      <c r="AG94" s="166" t="str">
        <f ca="1">IF(W94&lt;0, "", IF(G94&lt;&gt;"", _xlfn.IFNA(IF(MATCH(G94, OFFSET(Keuzelijsten!$A$1, 0, MATCH(O94, Keuzelijsten!$A$1:$AA$1, 0)-1, 50, 1), 0)&lt;&gt;"", ""), "| Veld '"&amp;AG$4&amp;ROW()&amp;"': de selectie komt niet overeen met een keuze in een afhankelijk veld.  "), ""))</f>
        <v/>
      </c>
      <c r="AH94" s="166" t="str">
        <f ca="1">IF(X94&lt;0, "", IF(H94&lt;&gt;"", _xlfn.IFNA(IF(MATCH(H94, OFFSET(Keuzelijsten!$A$1, 0, MATCH(P94, Keuzelijsten!$A$1:$AA$1, 0)-1, 50, 1), 0)&lt;&gt;"", ""), "| Veld '"&amp;AH$4&amp;ROW()&amp;"': de selectie komt niet overeen met een keuze in een afhankelijk veld.  "), ""))</f>
        <v/>
      </c>
      <c r="AI94" s="166" t="str">
        <f ca="1">IF(Y94&lt;0, "", IF(I94&lt;&gt;"", _xlfn.IFNA(IF(MATCH(I94, OFFSET(Keuzelijsten!$A$1, 0, MATCH(Q94, Keuzelijsten!$A$1:$AA$1, 0)-1, 50, 1), 0)&lt;&gt;"", ""), "| Veld '"&amp;AI$4&amp;ROW()&amp;"': de selectie komt niet overeen met een keuze in een afhankelijk veld.  "), ""))</f>
        <v/>
      </c>
      <c r="AJ94" s="166" t="str">
        <f ca="1">IF(Z94&lt;0, "", IF(J94&lt;&gt;"", _xlfn.IFNA(IF(MATCH(J94, OFFSET(Keuzelijsten!$A$1, 0, MATCH(R94, Keuzelijsten!$A$1:$AA$1, 0)-1, 50, 1), 0)&lt;&gt;"", ""), "| Veld '"&amp;AJ$4&amp;ROW()&amp;"': de selectie komt niet overeen met een keuze in een afhankelijk veld.  "), ""))</f>
        <v/>
      </c>
      <c r="AK94" s="166" t="str">
        <f t="shared" si="40"/>
        <v/>
      </c>
      <c r="AL94" s="166" t="str">
        <f t="shared" si="41"/>
        <v/>
      </c>
      <c r="AM94" s="167" t="str">
        <f t="shared" si="57"/>
        <v/>
      </c>
      <c r="AN94" s="166" t="str">
        <f t="shared" si="58"/>
        <v/>
      </c>
      <c r="AO94" s="166" t="str">
        <f t="shared" si="59"/>
        <v/>
      </c>
      <c r="AP94" s="166" t="str">
        <f t="shared" si="60"/>
        <v/>
      </c>
      <c r="AQ94" s="166" t="str">
        <f t="shared" si="61"/>
        <v/>
      </c>
      <c r="AR94" s="166" t="str">
        <f t="shared" si="62"/>
        <v/>
      </c>
      <c r="AS94" s="166" t="str">
        <f t="shared" si="63"/>
        <v/>
      </c>
      <c r="AT94" s="166" t="str">
        <f t="shared" si="64"/>
        <v/>
      </c>
      <c r="AU94" s="166" t="str">
        <f t="shared" si="65"/>
        <v/>
      </c>
      <c r="AV94" s="166" t="str">
        <f t="shared" si="66"/>
        <v/>
      </c>
      <c r="AW94" s="167" t="str">
        <f t="shared" si="67"/>
        <v/>
      </c>
      <c r="AX94" s="166" t="str">
        <f>IF(N94&lt;&gt;1, IF(SUM(N94:$N$504)&lt;&gt;0, "| Laat geen witruimte tussen ingevulde rijen.", ""), "")</f>
        <v/>
      </c>
      <c r="AZ94" s="75" t="str">
        <f t="shared" ca="1" si="68"/>
        <v/>
      </c>
    </row>
    <row r="95" spans="1:52" s="166" customFormat="1" ht="14.45" customHeight="1" x14ac:dyDescent="0.25">
      <c r="A95" s="172" t="str">
        <f t="shared" ca="1" si="42"/>
        <v/>
      </c>
      <c r="B95" s="164" t="str">
        <f t="shared" si="38"/>
        <v/>
      </c>
      <c r="C95" s="176" t="str">
        <f t="shared" si="39"/>
        <v/>
      </c>
      <c r="D95" s="177"/>
      <c r="E95" s="178"/>
      <c r="F95" s="178"/>
      <c r="G95" s="179"/>
      <c r="H95" s="180"/>
      <c r="I95" s="179"/>
      <c r="J95" s="181"/>
      <c r="K95" s="182"/>
      <c r="L95" s="183"/>
      <c r="M95" s="165" t="s">
        <v>85</v>
      </c>
      <c r="N95" s="166">
        <f t="shared" si="43"/>
        <v>0</v>
      </c>
      <c r="O95" s="167" t="s">
        <v>387</v>
      </c>
      <c r="P95" s="166" t="str">
        <f t="shared" si="44"/>
        <v/>
      </c>
      <c r="Q95" s="166" t="str">
        <f t="shared" si="45"/>
        <v/>
      </c>
      <c r="R95" s="166" t="str">
        <f t="shared" si="46"/>
        <v/>
      </c>
      <c r="S95" s="167">
        <f t="shared" si="47"/>
        <v>0</v>
      </c>
      <c r="T95" s="166">
        <f t="shared" si="48"/>
        <v>0</v>
      </c>
      <c r="U95" s="166">
        <f t="shared" si="49"/>
        <v>0</v>
      </c>
      <c r="V95" s="166">
        <f t="shared" si="50"/>
        <v>0</v>
      </c>
      <c r="W95" s="166">
        <f t="shared" si="51"/>
        <v>0</v>
      </c>
      <c r="X95" s="166">
        <f t="shared" si="52"/>
        <v>0</v>
      </c>
      <c r="Y95" s="166">
        <f t="shared" si="53"/>
        <v>0</v>
      </c>
      <c r="Z95" s="166">
        <f t="shared" si="54"/>
        <v>0</v>
      </c>
      <c r="AA95" s="166">
        <f t="shared" si="55"/>
        <v>0</v>
      </c>
      <c r="AB95" s="166">
        <f t="shared" si="56"/>
        <v>0</v>
      </c>
      <c r="AC95" s="167"/>
      <c r="AE95" s="166" t="str" cm="1">
        <f t="array" ref="AE95">IF($E95&lt;&gt;"", IF(ISTEXT(E95), "| Veld '"&amp;AE$4&amp;ROW()&amp;"': "&amp;Fout_datum, IF(F95&lt;&gt;"", IF(E95&gt;F95, "| Velden '"&amp;$AE$4&amp;ROW()&amp;"' en '"&amp;$AF$4&amp;ROW()&amp;"': De datum uit dienst mag niet voor de datum in dienst vallen.", ""), IF(E95&gt;Datum_werkingsjaar_einde, "| Veld '"&amp;$AE$4&amp;ROW()&amp;"': De datum in dienst mag niet na 31/12/"&amp;Datum_werkingsjaar&amp;" vallen.  ", ""))), "")</f>
        <v/>
      </c>
      <c r="AF95" s="166" t="str" cm="1">
        <f t="array" ref="AF95">IF($F95&lt;&gt;"", IF(ISTEXT(F95), "| Veld '"&amp;AF$4&amp;ROW()&amp;"': "&amp;Fout_datum, IF(E95&gt;F95, IF(F95&lt;&gt;"", "  ", ""), IF(F95&lt;&gt;"", IF(F95&lt;Datum_werkingsjaar_begin, "| Veld '"&amp;$AF$4&amp;ROW()&amp;"': De datum uit dienst mag niet vóór 1/01/"&amp;Datum_werkingsjaar&amp;" vallen.  ", ""), ""))), "")</f>
        <v/>
      </c>
      <c r="AG95" s="166" t="str">
        <f ca="1">IF(W95&lt;0, "", IF(G95&lt;&gt;"", _xlfn.IFNA(IF(MATCH(G95, OFFSET(Keuzelijsten!$A$1, 0, MATCH(O95, Keuzelijsten!$A$1:$AA$1, 0)-1, 50, 1), 0)&lt;&gt;"", ""), "| Veld '"&amp;AG$4&amp;ROW()&amp;"': de selectie komt niet overeen met een keuze in een afhankelijk veld.  "), ""))</f>
        <v/>
      </c>
      <c r="AH95" s="166" t="str">
        <f ca="1">IF(X95&lt;0, "", IF(H95&lt;&gt;"", _xlfn.IFNA(IF(MATCH(H95, OFFSET(Keuzelijsten!$A$1, 0, MATCH(P95, Keuzelijsten!$A$1:$AA$1, 0)-1, 50, 1), 0)&lt;&gt;"", ""), "| Veld '"&amp;AH$4&amp;ROW()&amp;"': de selectie komt niet overeen met een keuze in een afhankelijk veld.  "), ""))</f>
        <v/>
      </c>
      <c r="AI95" s="166" t="str">
        <f ca="1">IF(Y95&lt;0, "", IF(I95&lt;&gt;"", _xlfn.IFNA(IF(MATCH(I95, OFFSET(Keuzelijsten!$A$1, 0, MATCH(Q95, Keuzelijsten!$A$1:$AA$1, 0)-1, 50, 1), 0)&lt;&gt;"", ""), "| Veld '"&amp;AI$4&amp;ROW()&amp;"': de selectie komt niet overeen met een keuze in een afhankelijk veld.  "), ""))</f>
        <v/>
      </c>
      <c r="AJ95" s="166" t="str">
        <f ca="1">IF(Z95&lt;0, "", IF(J95&lt;&gt;"", _xlfn.IFNA(IF(MATCH(J95, OFFSET(Keuzelijsten!$A$1, 0, MATCH(R95, Keuzelijsten!$A$1:$AA$1, 0)-1, 50, 1), 0)&lt;&gt;"", ""), "| Veld '"&amp;AJ$4&amp;ROW()&amp;"': de selectie komt niet overeen met een keuze in een afhankelijk veld.  "), ""))</f>
        <v/>
      </c>
      <c r="AK95" s="166" t="str">
        <f t="shared" si="40"/>
        <v/>
      </c>
      <c r="AL95" s="166" t="str">
        <f t="shared" si="41"/>
        <v/>
      </c>
      <c r="AM95" s="167" t="str">
        <f t="shared" si="57"/>
        <v/>
      </c>
      <c r="AN95" s="166" t="str">
        <f t="shared" si="58"/>
        <v/>
      </c>
      <c r="AO95" s="166" t="str">
        <f t="shared" si="59"/>
        <v/>
      </c>
      <c r="AP95" s="166" t="str">
        <f t="shared" si="60"/>
        <v/>
      </c>
      <c r="AQ95" s="166" t="str">
        <f t="shared" si="61"/>
        <v/>
      </c>
      <c r="AR95" s="166" t="str">
        <f t="shared" si="62"/>
        <v/>
      </c>
      <c r="AS95" s="166" t="str">
        <f t="shared" si="63"/>
        <v/>
      </c>
      <c r="AT95" s="166" t="str">
        <f t="shared" si="64"/>
        <v/>
      </c>
      <c r="AU95" s="166" t="str">
        <f t="shared" si="65"/>
        <v/>
      </c>
      <c r="AV95" s="166" t="str">
        <f t="shared" si="66"/>
        <v/>
      </c>
      <c r="AW95" s="167" t="str">
        <f t="shared" si="67"/>
        <v/>
      </c>
      <c r="AX95" s="166" t="str">
        <f>IF(N95&lt;&gt;1, IF(SUM(N95:$N$504)&lt;&gt;0, "| Laat geen witruimte tussen ingevulde rijen.", ""), "")</f>
        <v/>
      </c>
      <c r="AZ95" s="75" t="str">
        <f t="shared" ca="1" si="68"/>
        <v/>
      </c>
    </row>
    <row r="96" spans="1:52" s="166" customFormat="1" ht="14.45" customHeight="1" x14ac:dyDescent="0.25">
      <c r="A96" s="172" t="str">
        <f t="shared" ca="1" si="42"/>
        <v/>
      </c>
      <c r="B96" s="164" t="str">
        <f t="shared" si="38"/>
        <v/>
      </c>
      <c r="C96" s="176" t="str">
        <f t="shared" si="39"/>
        <v/>
      </c>
      <c r="D96" s="177"/>
      <c r="E96" s="178"/>
      <c r="F96" s="178"/>
      <c r="G96" s="179"/>
      <c r="H96" s="180"/>
      <c r="I96" s="179"/>
      <c r="J96" s="181"/>
      <c r="K96" s="182"/>
      <c r="L96" s="183"/>
      <c r="M96" s="165" t="s">
        <v>85</v>
      </c>
      <c r="N96" s="166">
        <f t="shared" si="43"/>
        <v>0</v>
      </c>
      <c r="O96" s="167" t="s">
        <v>387</v>
      </c>
      <c r="P96" s="166" t="str">
        <f t="shared" si="44"/>
        <v/>
      </c>
      <c r="Q96" s="166" t="str">
        <f t="shared" si="45"/>
        <v/>
      </c>
      <c r="R96" s="166" t="str">
        <f t="shared" si="46"/>
        <v/>
      </c>
      <c r="S96" s="167">
        <f t="shared" si="47"/>
        <v>0</v>
      </c>
      <c r="T96" s="166">
        <f t="shared" si="48"/>
        <v>0</v>
      </c>
      <c r="U96" s="166">
        <f t="shared" si="49"/>
        <v>0</v>
      </c>
      <c r="V96" s="166">
        <f t="shared" si="50"/>
        <v>0</v>
      </c>
      <c r="W96" s="166">
        <f t="shared" si="51"/>
        <v>0</v>
      </c>
      <c r="X96" s="166">
        <f t="shared" si="52"/>
        <v>0</v>
      </c>
      <c r="Y96" s="166">
        <f t="shared" si="53"/>
        <v>0</v>
      </c>
      <c r="Z96" s="166">
        <f t="shared" si="54"/>
        <v>0</v>
      </c>
      <c r="AA96" s="166">
        <f t="shared" si="55"/>
        <v>0</v>
      </c>
      <c r="AB96" s="166">
        <f t="shared" si="56"/>
        <v>0</v>
      </c>
      <c r="AC96" s="167"/>
      <c r="AE96" s="166" t="str" cm="1">
        <f t="array" ref="AE96">IF($E96&lt;&gt;"", IF(ISTEXT(E96), "| Veld '"&amp;AE$4&amp;ROW()&amp;"': "&amp;Fout_datum, IF(F96&lt;&gt;"", IF(E96&gt;F96, "| Velden '"&amp;$AE$4&amp;ROW()&amp;"' en '"&amp;$AF$4&amp;ROW()&amp;"': De datum uit dienst mag niet voor de datum in dienst vallen.", ""), IF(E96&gt;Datum_werkingsjaar_einde, "| Veld '"&amp;$AE$4&amp;ROW()&amp;"': De datum in dienst mag niet na 31/12/"&amp;Datum_werkingsjaar&amp;" vallen.  ", ""))), "")</f>
        <v/>
      </c>
      <c r="AF96" s="166" t="str" cm="1">
        <f t="array" ref="AF96">IF($F96&lt;&gt;"", IF(ISTEXT(F96), "| Veld '"&amp;AF$4&amp;ROW()&amp;"': "&amp;Fout_datum, IF(E96&gt;F96, IF(F96&lt;&gt;"", "  ", ""), IF(F96&lt;&gt;"", IF(F96&lt;Datum_werkingsjaar_begin, "| Veld '"&amp;$AF$4&amp;ROW()&amp;"': De datum uit dienst mag niet vóór 1/01/"&amp;Datum_werkingsjaar&amp;" vallen.  ", ""), ""))), "")</f>
        <v/>
      </c>
      <c r="AG96" s="166" t="str">
        <f ca="1">IF(W96&lt;0, "", IF(G96&lt;&gt;"", _xlfn.IFNA(IF(MATCH(G96, OFFSET(Keuzelijsten!$A$1, 0, MATCH(O96, Keuzelijsten!$A$1:$AA$1, 0)-1, 50, 1), 0)&lt;&gt;"", ""), "| Veld '"&amp;AG$4&amp;ROW()&amp;"': de selectie komt niet overeen met een keuze in een afhankelijk veld.  "), ""))</f>
        <v/>
      </c>
      <c r="AH96" s="166" t="str">
        <f ca="1">IF(X96&lt;0, "", IF(H96&lt;&gt;"", _xlfn.IFNA(IF(MATCH(H96, OFFSET(Keuzelijsten!$A$1, 0, MATCH(P96, Keuzelijsten!$A$1:$AA$1, 0)-1, 50, 1), 0)&lt;&gt;"", ""), "| Veld '"&amp;AH$4&amp;ROW()&amp;"': de selectie komt niet overeen met een keuze in een afhankelijk veld.  "), ""))</f>
        <v/>
      </c>
      <c r="AI96" s="166" t="str">
        <f ca="1">IF(Y96&lt;0, "", IF(I96&lt;&gt;"", _xlfn.IFNA(IF(MATCH(I96, OFFSET(Keuzelijsten!$A$1, 0, MATCH(Q96, Keuzelijsten!$A$1:$AA$1, 0)-1, 50, 1), 0)&lt;&gt;"", ""), "| Veld '"&amp;AI$4&amp;ROW()&amp;"': de selectie komt niet overeen met een keuze in een afhankelijk veld.  "), ""))</f>
        <v/>
      </c>
      <c r="AJ96" s="166" t="str">
        <f ca="1">IF(Z96&lt;0, "", IF(J96&lt;&gt;"", _xlfn.IFNA(IF(MATCH(J96, OFFSET(Keuzelijsten!$A$1, 0, MATCH(R96, Keuzelijsten!$A$1:$AA$1, 0)-1, 50, 1), 0)&lt;&gt;"", ""), "| Veld '"&amp;AJ$4&amp;ROW()&amp;"': de selectie komt niet overeen met een keuze in een afhankelijk veld.  "), ""))</f>
        <v/>
      </c>
      <c r="AK96" s="166" t="str">
        <f t="shared" si="40"/>
        <v/>
      </c>
      <c r="AL96" s="166" t="str">
        <f t="shared" si="41"/>
        <v/>
      </c>
      <c r="AM96" s="167" t="str">
        <f t="shared" si="57"/>
        <v/>
      </c>
      <c r="AN96" s="166" t="str">
        <f t="shared" si="58"/>
        <v/>
      </c>
      <c r="AO96" s="166" t="str">
        <f t="shared" si="59"/>
        <v/>
      </c>
      <c r="AP96" s="166" t="str">
        <f t="shared" si="60"/>
        <v/>
      </c>
      <c r="AQ96" s="166" t="str">
        <f t="shared" si="61"/>
        <v/>
      </c>
      <c r="AR96" s="166" t="str">
        <f t="shared" si="62"/>
        <v/>
      </c>
      <c r="AS96" s="166" t="str">
        <f t="shared" si="63"/>
        <v/>
      </c>
      <c r="AT96" s="166" t="str">
        <f t="shared" si="64"/>
        <v/>
      </c>
      <c r="AU96" s="166" t="str">
        <f t="shared" si="65"/>
        <v/>
      </c>
      <c r="AV96" s="166" t="str">
        <f t="shared" si="66"/>
        <v/>
      </c>
      <c r="AW96" s="167" t="str">
        <f t="shared" si="67"/>
        <v/>
      </c>
      <c r="AX96" s="166" t="str">
        <f>IF(N96&lt;&gt;1, IF(SUM(N96:$N$504)&lt;&gt;0, "| Laat geen witruimte tussen ingevulde rijen.", ""), "")</f>
        <v/>
      </c>
      <c r="AZ96" s="75" t="str">
        <f t="shared" ca="1" si="68"/>
        <v/>
      </c>
    </row>
    <row r="97" spans="1:52" s="166" customFormat="1" ht="14.45" customHeight="1" x14ac:dyDescent="0.25">
      <c r="A97" s="172" t="str">
        <f t="shared" ca="1" si="42"/>
        <v/>
      </c>
      <c r="B97" s="164" t="str">
        <f t="shared" si="38"/>
        <v/>
      </c>
      <c r="C97" s="176" t="str">
        <f t="shared" si="39"/>
        <v/>
      </c>
      <c r="D97" s="177"/>
      <c r="E97" s="178"/>
      <c r="F97" s="178"/>
      <c r="G97" s="179"/>
      <c r="H97" s="180"/>
      <c r="I97" s="179"/>
      <c r="J97" s="181"/>
      <c r="K97" s="182"/>
      <c r="L97" s="183"/>
      <c r="M97" s="165" t="s">
        <v>85</v>
      </c>
      <c r="N97" s="166">
        <f t="shared" si="43"/>
        <v>0</v>
      </c>
      <c r="O97" s="167" t="s">
        <v>387</v>
      </c>
      <c r="P97" s="166" t="str">
        <f t="shared" si="44"/>
        <v/>
      </c>
      <c r="Q97" s="166" t="str">
        <f t="shared" si="45"/>
        <v/>
      </c>
      <c r="R97" s="166" t="str">
        <f t="shared" si="46"/>
        <v/>
      </c>
      <c r="S97" s="167">
        <f t="shared" si="47"/>
        <v>0</v>
      </c>
      <c r="T97" s="166">
        <f t="shared" si="48"/>
        <v>0</v>
      </c>
      <c r="U97" s="166">
        <f t="shared" si="49"/>
        <v>0</v>
      </c>
      <c r="V97" s="166">
        <f t="shared" si="50"/>
        <v>0</v>
      </c>
      <c r="W97" s="166">
        <f t="shared" si="51"/>
        <v>0</v>
      </c>
      <c r="X97" s="166">
        <f t="shared" si="52"/>
        <v>0</v>
      </c>
      <c r="Y97" s="166">
        <f t="shared" si="53"/>
        <v>0</v>
      </c>
      <c r="Z97" s="166">
        <f t="shared" si="54"/>
        <v>0</v>
      </c>
      <c r="AA97" s="166">
        <f t="shared" si="55"/>
        <v>0</v>
      </c>
      <c r="AB97" s="166">
        <f t="shared" si="56"/>
        <v>0</v>
      </c>
      <c r="AC97" s="167"/>
      <c r="AE97" s="166" t="str" cm="1">
        <f t="array" ref="AE97">IF($E97&lt;&gt;"", IF(ISTEXT(E97), "| Veld '"&amp;AE$4&amp;ROW()&amp;"': "&amp;Fout_datum, IF(F97&lt;&gt;"", IF(E97&gt;F97, "| Velden '"&amp;$AE$4&amp;ROW()&amp;"' en '"&amp;$AF$4&amp;ROW()&amp;"': De datum uit dienst mag niet voor de datum in dienst vallen.", ""), IF(E97&gt;Datum_werkingsjaar_einde, "| Veld '"&amp;$AE$4&amp;ROW()&amp;"': De datum in dienst mag niet na 31/12/"&amp;Datum_werkingsjaar&amp;" vallen.  ", ""))), "")</f>
        <v/>
      </c>
      <c r="AF97" s="166" t="str" cm="1">
        <f t="array" ref="AF97">IF($F97&lt;&gt;"", IF(ISTEXT(F97), "| Veld '"&amp;AF$4&amp;ROW()&amp;"': "&amp;Fout_datum, IF(E97&gt;F97, IF(F97&lt;&gt;"", "  ", ""), IF(F97&lt;&gt;"", IF(F97&lt;Datum_werkingsjaar_begin, "| Veld '"&amp;$AF$4&amp;ROW()&amp;"': De datum uit dienst mag niet vóór 1/01/"&amp;Datum_werkingsjaar&amp;" vallen.  ", ""), ""))), "")</f>
        <v/>
      </c>
      <c r="AG97" s="166" t="str">
        <f ca="1">IF(W97&lt;0, "", IF(G97&lt;&gt;"", _xlfn.IFNA(IF(MATCH(G97, OFFSET(Keuzelijsten!$A$1, 0, MATCH(O97, Keuzelijsten!$A$1:$AA$1, 0)-1, 50, 1), 0)&lt;&gt;"", ""), "| Veld '"&amp;AG$4&amp;ROW()&amp;"': de selectie komt niet overeen met een keuze in een afhankelijk veld.  "), ""))</f>
        <v/>
      </c>
      <c r="AH97" s="166" t="str">
        <f ca="1">IF(X97&lt;0, "", IF(H97&lt;&gt;"", _xlfn.IFNA(IF(MATCH(H97, OFFSET(Keuzelijsten!$A$1, 0, MATCH(P97, Keuzelijsten!$A$1:$AA$1, 0)-1, 50, 1), 0)&lt;&gt;"", ""), "| Veld '"&amp;AH$4&amp;ROW()&amp;"': de selectie komt niet overeen met een keuze in een afhankelijk veld.  "), ""))</f>
        <v/>
      </c>
      <c r="AI97" s="166" t="str">
        <f ca="1">IF(Y97&lt;0, "", IF(I97&lt;&gt;"", _xlfn.IFNA(IF(MATCH(I97, OFFSET(Keuzelijsten!$A$1, 0, MATCH(Q97, Keuzelijsten!$A$1:$AA$1, 0)-1, 50, 1), 0)&lt;&gt;"", ""), "| Veld '"&amp;AI$4&amp;ROW()&amp;"': de selectie komt niet overeen met een keuze in een afhankelijk veld.  "), ""))</f>
        <v/>
      </c>
      <c r="AJ97" s="166" t="str">
        <f ca="1">IF(Z97&lt;0, "", IF(J97&lt;&gt;"", _xlfn.IFNA(IF(MATCH(J97, OFFSET(Keuzelijsten!$A$1, 0, MATCH(R97, Keuzelijsten!$A$1:$AA$1, 0)-1, 50, 1), 0)&lt;&gt;"", ""), "| Veld '"&amp;AJ$4&amp;ROW()&amp;"': de selectie komt niet overeen met een keuze in een afhankelijk veld.  "), ""))</f>
        <v/>
      </c>
      <c r="AK97" s="166" t="str">
        <f t="shared" si="40"/>
        <v/>
      </c>
      <c r="AL97" s="166" t="str">
        <f t="shared" si="41"/>
        <v/>
      </c>
      <c r="AM97" s="167" t="str">
        <f t="shared" si="57"/>
        <v/>
      </c>
      <c r="AN97" s="166" t="str">
        <f t="shared" si="58"/>
        <v/>
      </c>
      <c r="AO97" s="166" t="str">
        <f t="shared" si="59"/>
        <v/>
      </c>
      <c r="AP97" s="166" t="str">
        <f t="shared" si="60"/>
        <v/>
      </c>
      <c r="AQ97" s="166" t="str">
        <f t="shared" si="61"/>
        <v/>
      </c>
      <c r="AR97" s="166" t="str">
        <f t="shared" si="62"/>
        <v/>
      </c>
      <c r="AS97" s="166" t="str">
        <f t="shared" si="63"/>
        <v/>
      </c>
      <c r="AT97" s="166" t="str">
        <f t="shared" si="64"/>
        <v/>
      </c>
      <c r="AU97" s="166" t="str">
        <f t="shared" si="65"/>
        <v/>
      </c>
      <c r="AV97" s="166" t="str">
        <f t="shared" si="66"/>
        <v/>
      </c>
      <c r="AW97" s="167" t="str">
        <f t="shared" si="67"/>
        <v/>
      </c>
      <c r="AX97" s="166" t="str">
        <f>IF(N97&lt;&gt;1, IF(SUM(N97:$N$504)&lt;&gt;0, "| Laat geen witruimte tussen ingevulde rijen.", ""), "")</f>
        <v/>
      </c>
      <c r="AZ97" s="75" t="str">
        <f t="shared" ca="1" si="68"/>
        <v/>
      </c>
    </row>
    <row r="98" spans="1:52" s="166" customFormat="1" ht="14.45" customHeight="1" x14ac:dyDescent="0.25">
      <c r="A98" s="172" t="str">
        <f t="shared" ca="1" si="42"/>
        <v/>
      </c>
      <c r="B98" s="164" t="str">
        <f t="shared" si="38"/>
        <v/>
      </c>
      <c r="C98" s="176" t="str">
        <f t="shared" si="39"/>
        <v/>
      </c>
      <c r="D98" s="177"/>
      <c r="E98" s="178"/>
      <c r="F98" s="178"/>
      <c r="G98" s="179"/>
      <c r="H98" s="180"/>
      <c r="I98" s="179"/>
      <c r="J98" s="181"/>
      <c r="K98" s="182"/>
      <c r="L98" s="183"/>
      <c r="M98" s="165" t="s">
        <v>85</v>
      </c>
      <c r="N98" s="166">
        <f t="shared" si="43"/>
        <v>0</v>
      </c>
      <c r="O98" s="167" t="s">
        <v>387</v>
      </c>
      <c r="P98" s="166" t="str">
        <f t="shared" si="44"/>
        <v/>
      </c>
      <c r="Q98" s="166" t="str">
        <f t="shared" si="45"/>
        <v/>
      </c>
      <c r="R98" s="166" t="str">
        <f t="shared" si="46"/>
        <v/>
      </c>
      <c r="S98" s="167">
        <f t="shared" si="47"/>
        <v>0</v>
      </c>
      <c r="T98" s="166">
        <f t="shared" si="48"/>
        <v>0</v>
      </c>
      <c r="U98" s="166">
        <f t="shared" si="49"/>
        <v>0</v>
      </c>
      <c r="V98" s="166">
        <f t="shared" si="50"/>
        <v>0</v>
      </c>
      <c r="W98" s="166">
        <f t="shared" si="51"/>
        <v>0</v>
      </c>
      <c r="X98" s="166">
        <f t="shared" si="52"/>
        <v>0</v>
      </c>
      <c r="Y98" s="166">
        <f t="shared" si="53"/>
        <v>0</v>
      </c>
      <c r="Z98" s="166">
        <f t="shared" si="54"/>
        <v>0</v>
      </c>
      <c r="AA98" s="166">
        <f t="shared" si="55"/>
        <v>0</v>
      </c>
      <c r="AB98" s="166">
        <f t="shared" si="56"/>
        <v>0</v>
      </c>
      <c r="AC98" s="167"/>
      <c r="AE98" s="166" t="str" cm="1">
        <f t="array" ref="AE98">IF($E98&lt;&gt;"", IF(ISTEXT(E98), "| Veld '"&amp;AE$4&amp;ROW()&amp;"': "&amp;Fout_datum, IF(F98&lt;&gt;"", IF(E98&gt;F98, "| Velden '"&amp;$AE$4&amp;ROW()&amp;"' en '"&amp;$AF$4&amp;ROW()&amp;"': De datum uit dienst mag niet voor de datum in dienst vallen.", ""), IF(E98&gt;Datum_werkingsjaar_einde, "| Veld '"&amp;$AE$4&amp;ROW()&amp;"': De datum in dienst mag niet na 31/12/"&amp;Datum_werkingsjaar&amp;" vallen.  ", ""))), "")</f>
        <v/>
      </c>
      <c r="AF98" s="166" t="str" cm="1">
        <f t="array" ref="AF98">IF($F98&lt;&gt;"", IF(ISTEXT(F98), "| Veld '"&amp;AF$4&amp;ROW()&amp;"': "&amp;Fout_datum, IF(E98&gt;F98, IF(F98&lt;&gt;"", "  ", ""), IF(F98&lt;&gt;"", IF(F98&lt;Datum_werkingsjaar_begin, "| Veld '"&amp;$AF$4&amp;ROW()&amp;"': De datum uit dienst mag niet vóór 1/01/"&amp;Datum_werkingsjaar&amp;" vallen.  ", ""), ""))), "")</f>
        <v/>
      </c>
      <c r="AG98" s="166" t="str">
        <f ca="1">IF(W98&lt;0, "", IF(G98&lt;&gt;"", _xlfn.IFNA(IF(MATCH(G98, OFFSET(Keuzelijsten!$A$1, 0, MATCH(O98, Keuzelijsten!$A$1:$AA$1, 0)-1, 50, 1), 0)&lt;&gt;"", ""), "| Veld '"&amp;AG$4&amp;ROW()&amp;"': de selectie komt niet overeen met een keuze in een afhankelijk veld.  "), ""))</f>
        <v/>
      </c>
      <c r="AH98" s="166" t="str">
        <f ca="1">IF(X98&lt;0, "", IF(H98&lt;&gt;"", _xlfn.IFNA(IF(MATCH(H98, OFFSET(Keuzelijsten!$A$1, 0, MATCH(P98, Keuzelijsten!$A$1:$AA$1, 0)-1, 50, 1), 0)&lt;&gt;"", ""), "| Veld '"&amp;AH$4&amp;ROW()&amp;"': de selectie komt niet overeen met een keuze in een afhankelijk veld.  "), ""))</f>
        <v/>
      </c>
      <c r="AI98" s="166" t="str">
        <f ca="1">IF(Y98&lt;0, "", IF(I98&lt;&gt;"", _xlfn.IFNA(IF(MATCH(I98, OFFSET(Keuzelijsten!$A$1, 0, MATCH(Q98, Keuzelijsten!$A$1:$AA$1, 0)-1, 50, 1), 0)&lt;&gt;"", ""), "| Veld '"&amp;AI$4&amp;ROW()&amp;"': de selectie komt niet overeen met een keuze in een afhankelijk veld.  "), ""))</f>
        <v/>
      </c>
      <c r="AJ98" s="166" t="str">
        <f ca="1">IF(Z98&lt;0, "", IF(J98&lt;&gt;"", _xlfn.IFNA(IF(MATCH(J98, OFFSET(Keuzelijsten!$A$1, 0, MATCH(R98, Keuzelijsten!$A$1:$AA$1, 0)-1, 50, 1), 0)&lt;&gt;"", ""), "| Veld '"&amp;AJ$4&amp;ROW()&amp;"': de selectie komt niet overeen met een keuze in een afhankelijk veld.  "), ""))</f>
        <v/>
      </c>
      <c r="AK98" s="166" t="str">
        <f t="shared" si="40"/>
        <v/>
      </c>
      <c r="AL98" s="166" t="str">
        <f t="shared" si="41"/>
        <v/>
      </c>
      <c r="AM98" s="167" t="str">
        <f t="shared" si="57"/>
        <v/>
      </c>
      <c r="AN98" s="166" t="str">
        <f t="shared" si="58"/>
        <v/>
      </c>
      <c r="AO98" s="166" t="str">
        <f t="shared" si="59"/>
        <v/>
      </c>
      <c r="AP98" s="166" t="str">
        <f t="shared" si="60"/>
        <v/>
      </c>
      <c r="AQ98" s="166" t="str">
        <f t="shared" si="61"/>
        <v/>
      </c>
      <c r="AR98" s="166" t="str">
        <f t="shared" si="62"/>
        <v/>
      </c>
      <c r="AS98" s="166" t="str">
        <f t="shared" si="63"/>
        <v/>
      </c>
      <c r="AT98" s="166" t="str">
        <f t="shared" si="64"/>
        <v/>
      </c>
      <c r="AU98" s="166" t="str">
        <f t="shared" si="65"/>
        <v/>
      </c>
      <c r="AV98" s="166" t="str">
        <f t="shared" si="66"/>
        <v/>
      </c>
      <c r="AW98" s="167" t="str">
        <f t="shared" si="67"/>
        <v/>
      </c>
      <c r="AX98" s="166" t="str">
        <f>IF(N98&lt;&gt;1, IF(SUM(N98:$N$504)&lt;&gt;0, "| Laat geen witruimte tussen ingevulde rijen.", ""), "")</f>
        <v/>
      </c>
      <c r="AZ98" s="75" t="str">
        <f t="shared" ca="1" si="68"/>
        <v/>
      </c>
    </row>
    <row r="99" spans="1:52" s="166" customFormat="1" ht="14.45" customHeight="1" x14ac:dyDescent="0.25">
      <c r="A99" s="172" t="str">
        <f t="shared" ca="1" si="42"/>
        <v/>
      </c>
      <c r="B99" s="164" t="str">
        <f t="shared" si="38"/>
        <v/>
      </c>
      <c r="C99" s="176" t="str">
        <f t="shared" si="39"/>
        <v/>
      </c>
      <c r="D99" s="177"/>
      <c r="E99" s="178"/>
      <c r="F99" s="178"/>
      <c r="G99" s="179"/>
      <c r="H99" s="180"/>
      <c r="I99" s="179"/>
      <c r="J99" s="181"/>
      <c r="K99" s="182"/>
      <c r="L99" s="183"/>
      <c r="M99" s="165" t="s">
        <v>85</v>
      </c>
      <c r="N99" s="166">
        <f t="shared" si="43"/>
        <v>0</v>
      </c>
      <c r="O99" s="167" t="s">
        <v>387</v>
      </c>
      <c r="P99" s="166" t="str">
        <f t="shared" si="44"/>
        <v/>
      </c>
      <c r="Q99" s="166" t="str">
        <f t="shared" si="45"/>
        <v/>
      </c>
      <c r="R99" s="166" t="str">
        <f t="shared" si="46"/>
        <v/>
      </c>
      <c r="S99" s="167">
        <f t="shared" si="47"/>
        <v>0</v>
      </c>
      <c r="T99" s="166">
        <f t="shared" si="48"/>
        <v>0</v>
      </c>
      <c r="U99" s="166">
        <f t="shared" si="49"/>
        <v>0</v>
      </c>
      <c r="V99" s="166">
        <f t="shared" si="50"/>
        <v>0</v>
      </c>
      <c r="W99" s="166">
        <f t="shared" si="51"/>
        <v>0</v>
      </c>
      <c r="X99" s="166">
        <f t="shared" si="52"/>
        <v>0</v>
      </c>
      <c r="Y99" s="166">
        <f t="shared" si="53"/>
        <v>0</v>
      </c>
      <c r="Z99" s="166">
        <f t="shared" si="54"/>
        <v>0</v>
      </c>
      <c r="AA99" s="166">
        <f t="shared" si="55"/>
        <v>0</v>
      </c>
      <c r="AB99" s="166">
        <f t="shared" si="56"/>
        <v>0</v>
      </c>
      <c r="AC99" s="167"/>
      <c r="AE99" s="166" t="str" cm="1">
        <f t="array" ref="AE99">IF($E99&lt;&gt;"", IF(ISTEXT(E99), "| Veld '"&amp;AE$4&amp;ROW()&amp;"': "&amp;Fout_datum, IF(F99&lt;&gt;"", IF(E99&gt;F99, "| Velden '"&amp;$AE$4&amp;ROW()&amp;"' en '"&amp;$AF$4&amp;ROW()&amp;"': De datum uit dienst mag niet voor de datum in dienst vallen.", ""), IF(E99&gt;Datum_werkingsjaar_einde, "| Veld '"&amp;$AE$4&amp;ROW()&amp;"': De datum in dienst mag niet na 31/12/"&amp;Datum_werkingsjaar&amp;" vallen.  ", ""))), "")</f>
        <v/>
      </c>
      <c r="AF99" s="166" t="str" cm="1">
        <f t="array" ref="AF99">IF($F99&lt;&gt;"", IF(ISTEXT(F99), "| Veld '"&amp;AF$4&amp;ROW()&amp;"': "&amp;Fout_datum, IF(E99&gt;F99, IF(F99&lt;&gt;"", "  ", ""), IF(F99&lt;&gt;"", IF(F99&lt;Datum_werkingsjaar_begin, "| Veld '"&amp;$AF$4&amp;ROW()&amp;"': De datum uit dienst mag niet vóór 1/01/"&amp;Datum_werkingsjaar&amp;" vallen.  ", ""), ""))), "")</f>
        <v/>
      </c>
      <c r="AG99" s="166" t="str">
        <f ca="1">IF(W99&lt;0, "", IF(G99&lt;&gt;"", _xlfn.IFNA(IF(MATCH(G99, OFFSET(Keuzelijsten!$A$1, 0, MATCH(O99, Keuzelijsten!$A$1:$AA$1, 0)-1, 50, 1), 0)&lt;&gt;"", ""), "| Veld '"&amp;AG$4&amp;ROW()&amp;"': de selectie komt niet overeen met een keuze in een afhankelijk veld.  "), ""))</f>
        <v/>
      </c>
      <c r="AH99" s="166" t="str">
        <f ca="1">IF(X99&lt;0, "", IF(H99&lt;&gt;"", _xlfn.IFNA(IF(MATCH(H99, OFFSET(Keuzelijsten!$A$1, 0, MATCH(P99, Keuzelijsten!$A$1:$AA$1, 0)-1, 50, 1), 0)&lt;&gt;"", ""), "| Veld '"&amp;AH$4&amp;ROW()&amp;"': de selectie komt niet overeen met een keuze in een afhankelijk veld.  "), ""))</f>
        <v/>
      </c>
      <c r="AI99" s="166" t="str">
        <f ca="1">IF(Y99&lt;0, "", IF(I99&lt;&gt;"", _xlfn.IFNA(IF(MATCH(I99, OFFSET(Keuzelijsten!$A$1, 0, MATCH(Q99, Keuzelijsten!$A$1:$AA$1, 0)-1, 50, 1), 0)&lt;&gt;"", ""), "| Veld '"&amp;AI$4&amp;ROW()&amp;"': de selectie komt niet overeen met een keuze in een afhankelijk veld.  "), ""))</f>
        <v/>
      </c>
      <c r="AJ99" s="166" t="str">
        <f ca="1">IF(Z99&lt;0, "", IF(J99&lt;&gt;"", _xlfn.IFNA(IF(MATCH(J99, OFFSET(Keuzelijsten!$A$1, 0, MATCH(R99, Keuzelijsten!$A$1:$AA$1, 0)-1, 50, 1), 0)&lt;&gt;"", ""), "| Veld '"&amp;AJ$4&amp;ROW()&amp;"': de selectie komt niet overeen met een keuze in een afhankelijk veld.  "), ""))</f>
        <v/>
      </c>
      <c r="AK99" s="166" t="str">
        <f t="shared" si="40"/>
        <v/>
      </c>
      <c r="AL99" s="166" t="str">
        <f t="shared" si="41"/>
        <v/>
      </c>
      <c r="AM99" s="167" t="str">
        <f t="shared" si="57"/>
        <v/>
      </c>
      <c r="AN99" s="166" t="str">
        <f t="shared" si="58"/>
        <v/>
      </c>
      <c r="AO99" s="166" t="str">
        <f t="shared" si="59"/>
        <v/>
      </c>
      <c r="AP99" s="166" t="str">
        <f t="shared" si="60"/>
        <v/>
      </c>
      <c r="AQ99" s="166" t="str">
        <f t="shared" si="61"/>
        <v/>
      </c>
      <c r="AR99" s="166" t="str">
        <f t="shared" si="62"/>
        <v/>
      </c>
      <c r="AS99" s="166" t="str">
        <f t="shared" si="63"/>
        <v/>
      </c>
      <c r="AT99" s="166" t="str">
        <f t="shared" si="64"/>
        <v/>
      </c>
      <c r="AU99" s="166" t="str">
        <f t="shared" si="65"/>
        <v/>
      </c>
      <c r="AV99" s="166" t="str">
        <f t="shared" si="66"/>
        <v/>
      </c>
      <c r="AW99" s="167" t="str">
        <f t="shared" si="67"/>
        <v/>
      </c>
      <c r="AX99" s="166" t="str">
        <f>IF(N99&lt;&gt;1, IF(SUM(N99:$N$504)&lt;&gt;0, "| Laat geen witruimte tussen ingevulde rijen.", ""), "")</f>
        <v/>
      </c>
      <c r="AZ99" s="75" t="str">
        <f t="shared" ca="1" si="68"/>
        <v/>
      </c>
    </row>
    <row r="100" spans="1:52" s="166" customFormat="1" ht="14.45" customHeight="1" x14ac:dyDescent="0.25">
      <c r="A100" s="172" t="str">
        <f t="shared" ca="1" si="42"/>
        <v/>
      </c>
      <c r="B100" s="164" t="str">
        <f t="shared" si="38"/>
        <v/>
      </c>
      <c r="C100" s="176" t="str">
        <f t="shared" si="39"/>
        <v/>
      </c>
      <c r="D100" s="177"/>
      <c r="E100" s="178"/>
      <c r="F100" s="178"/>
      <c r="G100" s="179"/>
      <c r="H100" s="180"/>
      <c r="I100" s="179"/>
      <c r="J100" s="181"/>
      <c r="K100" s="182"/>
      <c r="L100" s="183"/>
      <c r="M100" s="165" t="s">
        <v>85</v>
      </c>
      <c r="N100" s="166">
        <f t="shared" si="43"/>
        <v>0</v>
      </c>
      <c r="O100" s="167" t="s">
        <v>387</v>
      </c>
      <c r="P100" s="166" t="str">
        <f t="shared" si="44"/>
        <v/>
      </c>
      <c r="Q100" s="166" t="str">
        <f t="shared" si="45"/>
        <v/>
      </c>
      <c r="R100" s="166" t="str">
        <f t="shared" si="46"/>
        <v/>
      </c>
      <c r="S100" s="167">
        <f t="shared" si="47"/>
        <v>0</v>
      </c>
      <c r="T100" s="166">
        <f t="shared" si="48"/>
        <v>0</v>
      </c>
      <c r="U100" s="166">
        <f t="shared" si="49"/>
        <v>0</v>
      </c>
      <c r="V100" s="166">
        <f t="shared" si="50"/>
        <v>0</v>
      </c>
      <c r="W100" s="166">
        <f t="shared" si="51"/>
        <v>0</v>
      </c>
      <c r="X100" s="166">
        <f t="shared" si="52"/>
        <v>0</v>
      </c>
      <c r="Y100" s="166">
        <f t="shared" si="53"/>
        <v>0</v>
      </c>
      <c r="Z100" s="166">
        <f t="shared" si="54"/>
        <v>0</v>
      </c>
      <c r="AA100" s="166">
        <f t="shared" si="55"/>
        <v>0</v>
      </c>
      <c r="AB100" s="166">
        <f t="shared" si="56"/>
        <v>0</v>
      </c>
      <c r="AC100" s="167"/>
      <c r="AE100" s="166" t="str" cm="1">
        <f t="array" ref="AE100">IF($E100&lt;&gt;"", IF(ISTEXT(E100), "| Veld '"&amp;AE$4&amp;ROW()&amp;"': "&amp;Fout_datum, IF(F100&lt;&gt;"", IF(E100&gt;F100, "| Velden '"&amp;$AE$4&amp;ROW()&amp;"' en '"&amp;$AF$4&amp;ROW()&amp;"': De datum uit dienst mag niet voor de datum in dienst vallen.", ""), IF(E100&gt;Datum_werkingsjaar_einde, "| Veld '"&amp;$AE$4&amp;ROW()&amp;"': De datum in dienst mag niet na 31/12/"&amp;Datum_werkingsjaar&amp;" vallen.  ", ""))), "")</f>
        <v/>
      </c>
      <c r="AF100" s="166" t="str" cm="1">
        <f t="array" ref="AF100">IF($F100&lt;&gt;"", IF(ISTEXT(F100), "| Veld '"&amp;AF$4&amp;ROW()&amp;"': "&amp;Fout_datum, IF(E100&gt;F100, IF(F100&lt;&gt;"", "  ", ""), IF(F100&lt;&gt;"", IF(F100&lt;Datum_werkingsjaar_begin, "| Veld '"&amp;$AF$4&amp;ROW()&amp;"': De datum uit dienst mag niet vóór 1/01/"&amp;Datum_werkingsjaar&amp;" vallen.  ", ""), ""))), "")</f>
        <v/>
      </c>
      <c r="AG100" s="166" t="str">
        <f ca="1">IF(W100&lt;0, "", IF(G100&lt;&gt;"", _xlfn.IFNA(IF(MATCH(G100, OFFSET(Keuzelijsten!$A$1, 0, MATCH(O100, Keuzelijsten!$A$1:$AA$1, 0)-1, 50, 1), 0)&lt;&gt;"", ""), "| Veld '"&amp;AG$4&amp;ROW()&amp;"': de selectie komt niet overeen met een keuze in een afhankelijk veld.  "), ""))</f>
        <v/>
      </c>
      <c r="AH100" s="166" t="str">
        <f ca="1">IF(X100&lt;0, "", IF(H100&lt;&gt;"", _xlfn.IFNA(IF(MATCH(H100, OFFSET(Keuzelijsten!$A$1, 0, MATCH(P100, Keuzelijsten!$A$1:$AA$1, 0)-1, 50, 1), 0)&lt;&gt;"", ""), "| Veld '"&amp;AH$4&amp;ROW()&amp;"': de selectie komt niet overeen met een keuze in een afhankelijk veld.  "), ""))</f>
        <v/>
      </c>
      <c r="AI100" s="166" t="str">
        <f ca="1">IF(Y100&lt;0, "", IF(I100&lt;&gt;"", _xlfn.IFNA(IF(MATCH(I100, OFFSET(Keuzelijsten!$A$1, 0, MATCH(Q100, Keuzelijsten!$A$1:$AA$1, 0)-1, 50, 1), 0)&lt;&gt;"", ""), "| Veld '"&amp;AI$4&amp;ROW()&amp;"': de selectie komt niet overeen met een keuze in een afhankelijk veld.  "), ""))</f>
        <v/>
      </c>
      <c r="AJ100" s="166" t="str">
        <f ca="1">IF(Z100&lt;0, "", IF(J100&lt;&gt;"", _xlfn.IFNA(IF(MATCH(J100, OFFSET(Keuzelijsten!$A$1, 0, MATCH(R100, Keuzelijsten!$A$1:$AA$1, 0)-1, 50, 1), 0)&lt;&gt;"", ""), "| Veld '"&amp;AJ$4&amp;ROW()&amp;"': de selectie komt niet overeen met een keuze in een afhankelijk veld.  "), ""))</f>
        <v/>
      </c>
      <c r="AK100" s="166" t="str">
        <f t="shared" si="40"/>
        <v/>
      </c>
      <c r="AL100" s="166" t="str">
        <f t="shared" si="41"/>
        <v/>
      </c>
      <c r="AM100" s="167" t="str">
        <f t="shared" si="57"/>
        <v/>
      </c>
      <c r="AN100" s="166" t="str">
        <f t="shared" si="58"/>
        <v/>
      </c>
      <c r="AO100" s="166" t="str">
        <f t="shared" si="59"/>
        <v/>
      </c>
      <c r="AP100" s="166" t="str">
        <f t="shared" si="60"/>
        <v/>
      </c>
      <c r="AQ100" s="166" t="str">
        <f t="shared" si="61"/>
        <v/>
      </c>
      <c r="AR100" s="166" t="str">
        <f t="shared" si="62"/>
        <v/>
      </c>
      <c r="AS100" s="166" t="str">
        <f t="shared" si="63"/>
        <v/>
      </c>
      <c r="AT100" s="166" t="str">
        <f t="shared" si="64"/>
        <v/>
      </c>
      <c r="AU100" s="166" t="str">
        <f t="shared" si="65"/>
        <v/>
      </c>
      <c r="AV100" s="166" t="str">
        <f t="shared" si="66"/>
        <v/>
      </c>
      <c r="AW100" s="167" t="str">
        <f t="shared" si="67"/>
        <v/>
      </c>
      <c r="AX100" s="166" t="str">
        <f>IF(N100&lt;&gt;1, IF(SUM(N100:$N$504)&lt;&gt;0, "| Laat geen witruimte tussen ingevulde rijen.", ""), "")</f>
        <v/>
      </c>
      <c r="AZ100" s="75" t="str">
        <f t="shared" ca="1" si="68"/>
        <v/>
      </c>
    </row>
    <row r="101" spans="1:52" s="166" customFormat="1" ht="14.45" customHeight="1" x14ac:dyDescent="0.25">
      <c r="A101" s="172" t="str">
        <f t="shared" ca="1" si="42"/>
        <v/>
      </c>
      <c r="B101" s="164" t="str">
        <f t="shared" si="38"/>
        <v/>
      </c>
      <c r="C101" s="176" t="str">
        <f t="shared" si="39"/>
        <v/>
      </c>
      <c r="D101" s="177"/>
      <c r="E101" s="178"/>
      <c r="F101" s="178"/>
      <c r="G101" s="179"/>
      <c r="H101" s="180"/>
      <c r="I101" s="179"/>
      <c r="J101" s="181"/>
      <c r="K101" s="182"/>
      <c r="L101" s="183"/>
      <c r="M101" s="165" t="s">
        <v>85</v>
      </c>
      <c r="N101" s="166">
        <f t="shared" si="43"/>
        <v>0</v>
      </c>
      <c r="O101" s="167" t="s">
        <v>387</v>
      </c>
      <c r="P101" s="166" t="str">
        <f t="shared" si="44"/>
        <v/>
      </c>
      <c r="Q101" s="166" t="str">
        <f t="shared" si="45"/>
        <v/>
      </c>
      <c r="R101" s="166" t="str">
        <f t="shared" si="46"/>
        <v/>
      </c>
      <c r="S101" s="167">
        <f t="shared" si="47"/>
        <v>0</v>
      </c>
      <c r="T101" s="166">
        <f t="shared" si="48"/>
        <v>0</v>
      </c>
      <c r="U101" s="166">
        <f t="shared" si="49"/>
        <v>0</v>
      </c>
      <c r="V101" s="166">
        <f t="shared" si="50"/>
        <v>0</v>
      </c>
      <c r="W101" s="166">
        <f t="shared" si="51"/>
        <v>0</v>
      </c>
      <c r="X101" s="166">
        <f t="shared" si="52"/>
        <v>0</v>
      </c>
      <c r="Y101" s="166">
        <f t="shared" si="53"/>
        <v>0</v>
      </c>
      <c r="Z101" s="166">
        <f t="shared" si="54"/>
        <v>0</v>
      </c>
      <c r="AA101" s="166">
        <f t="shared" si="55"/>
        <v>0</v>
      </c>
      <c r="AB101" s="166">
        <f t="shared" si="56"/>
        <v>0</v>
      </c>
      <c r="AC101" s="167"/>
      <c r="AE101" s="166" t="str" cm="1">
        <f t="array" ref="AE101">IF($E101&lt;&gt;"", IF(ISTEXT(E101), "| Veld '"&amp;AE$4&amp;ROW()&amp;"': "&amp;Fout_datum, IF(F101&lt;&gt;"", IF(E101&gt;F101, "| Velden '"&amp;$AE$4&amp;ROW()&amp;"' en '"&amp;$AF$4&amp;ROW()&amp;"': De datum uit dienst mag niet voor de datum in dienst vallen.", ""), IF(E101&gt;Datum_werkingsjaar_einde, "| Veld '"&amp;$AE$4&amp;ROW()&amp;"': De datum in dienst mag niet na 31/12/"&amp;Datum_werkingsjaar&amp;" vallen.  ", ""))), "")</f>
        <v/>
      </c>
      <c r="AF101" s="166" t="str" cm="1">
        <f t="array" ref="AF101">IF($F101&lt;&gt;"", IF(ISTEXT(F101), "| Veld '"&amp;AF$4&amp;ROW()&amp;"': "&amp;Fout_datum, IF(E101&gt;F101, IF(F101&lt;&gt;"", "  ", ""), IF(F101&lt;&gt;"", IF(F101&lt;Datum_werkingsjaar_begin, "| Veld '"&amp;$AF$4&amp;ROW()&amp;"': De datum uit dienst mag niet vóór 1/01/"&amp;Datum_werkingsjaar&amp;" vallen.  ", ""), ""))), "")</f>
        <v/>
      </c>
      <c r="AG101" s="166" t="str">
        <f ca="1">IF(W101&lt;0, "", IF(G101&lt;&gt;"", _xlfn.IFNA(IF(MATCH(G101, OFFSET(Keuzelijsten!$A$1, 0, MATCH(O101, Keuzelijsten!$A$1:$AA$1, 0)-1, 50, 1), 0)&lt;&gt;"", ""), "| Veld '"&amp;AG$4&amp;ROW()&amp;"': de selectie komt niet overeen met een keuze in een afhankelijk veld.  "), ""))</f>
        <v/>
      </c>
      <c r="AH101" s="166" t="str">
        <f ca="1">IF(X101&lt;0, "", IF(H101&lt;&gt;"", _xlfn.IFNA(IF(MATCH(H101, OFFSET(Keuzelijsten!$A$1, 0, MATCH(P101, Keuzelijsten!$A$1:$AA$1, 0)-1, 50, 1), 0)&lt;&gt;"", ""), "| Veld '"&amp;AH$4&amp;ROW()&amp;"': de selectie komt niet overeen met een keuze in een afhankelijk veld.  "), ""))</f>
        <v/>
      </c>
      <c r="AI101" s="166" t="str">
        <f ca="1">IF(Y101&lt;0, "", IF(I101&lt;&gt;"", _xlfn.IFNA(IF(MATCH(I101, OFFSET(Keuzelijsten!$A$1, 0, MATCH(Q101, Keuzelijsten!$A$1:$AA$1, 0)-1, 50, 1), 0)&lt;&gt;"", ""), "| Veld '"&amp;AI$4&amp;ROW()&amp;"': de selectie komt niet overeen met een keuze in een afhankelijk veld.  "), ""))</f>
        <v/>
      </c>
      <c r="AJ101" s="166" t="str">
        <f ca="1">IF(Z101&lt;0, "", IF(J101&lt;&gt;"", _xlfn.IFNA(IF(MATCH(J101, OFFSET(Keuzelijsten!$A$1, 0, MATCH(R101, Keuzelijsten!$A$1:$AA$1, 0)-1, 50, 1), 0)&lt;&gt;"", ""), "| Veld '"&amp;AJ$4&amp;ROW()&amp;"': de selectie komt niet overeen met een keuze in een afhankelijk veld.  "), ""))</f>
        <v/>
      </c>
      <c r="AK101" s="166" t="str">
        <f t="shared" si="40"/>
        <v/>
      </c>
      <c r="AL101" s="166" t="str">
        <f t="shared" si="41"/>
        <v/>
      </c>
      <c r="AM101" s="167" t="str">
        <f t="shared" si="57"/>
        <v/>
      </c>
      <c r="AN101" s="166" t="str">
        <f t="shared" si="58"/>
        <v/>
      </c>
      <c r="AO101" s="166" t="str">
        <f t="shared" si="59"/>
        <v/>
      </c>
      <c r="AP101" s="166" t="str">
        <f t="shared" si="60"/>
        <v/>
      </c>
      <c r="AQ101" s="166" t="str">
        <f t="shared" si="61"/>
        <v/>
      </c>
      <c r="AR101" s="166" t="str">
        <f t="shared" si="62"/>
        <v/>
      </c>
      <c r="AS101" s="166" t="str">
        <f t="shared" si="63"/>
        <v/>
      </c>
      <c r="AT101" s="166" t="str">
        <f t="shared" si="64"/>
        <v/>
      </c>
      <c r="AU101" s="166" t="str">
        <f t="shared" si="65"/>
        <v/>
      </c>
      <c r="AV101" s="166" t="str">
        <f t="shared" si="66"/>
        <v/>
      </c>
      <c r="AW101" s="167" t="str">
        <f t="shared" si="67"/>
        <v/>
      </c>
      <c r="AX101" s="166" t="str">
        <f>IF(N101&lt;&gt;1, IF(SUM(N101:$N$504)&lt;&gt;0, "| Laat geen witruimte tussen ingevulde rijen.", ""), "")</f>
        <v/>
      </c>
      <c r="AZ101" s="75" t="str">
        <f t="shared" ca="1" si="68"/>
        <v/>
      </c>
    </row>
    <row r="102" spans="1:52" s="166" customFormat="1" ht="14.45" customHeight="1" x14ac:dyDescent="0.25">
      <c r="A102" s="172" t="str">
        <f t="shared" ca="1" si="42"/>
        <v/>
      </c>
      <c r="B102" s="164" t="str">
        <f t="shared" si="38"/>
        <v/>
      </c>
      <c r="C102" s="176" t="str">
        <f t="shared" si="39"/>
        <v/>
      </c>
      <c r="D102" s="177"/>
      <c r="E102" s="178"/>
      <c r="F102" s="178"/>
      <c r="G102" s="179"/>
      <c r="H102" s="180"/>
      <c r="I102" s="179"/>
      <c r="J102" s="181"/>
      <c r="K102" s="182"/>
      <c r="L102" s="183"/>
      <c r="M102" s="165" t="s">
        <v>85</v>
      </c>
      <c r="N102" s="166">
        <f t="shared" si="43"/>
        <v>0</v>
      </c>
      <c r="O102" s="167" t="s">
        <v>387</v>
      </c>
      <c r="P102" s="166" t="str">
        <f t="shared" si="44"/>
        <v/>
      </c>
      <c r="Q102" s="166" t="str">
        <f t="shared" si="45"/>
        <v/>
      </c>
      <c r="R102" s="166" t="str">
        <f t="shared" si="46"/>
        <v/>
      </c>
      <c r="S102" s="167">
        <f t="shared" si="47"/>
        <v>0</v>
      </c>
      <c r="T102" s="166">
        <f t="shared" si="48"/>
        <v>0</v>
      </c>
      <c r="U102" s="166">
        <f t="shared" si="49"/>
        <v>0</v>
      </c>
      <c r="V102" s="166">
        <f t="shared" si="50"/>
        <v>0</v>
      </c>
      <c r="W102" s="166">
        <f t="shared" si="51"/>
        <v>0</v>
      </c>
      <c r="X102" s="166">
        <f t="shared" si="52"/>
        <v>0</v>
      </c>
      <c r="Y102" s="166">
        <f t="shared" si="53"/>
        <v>0</v>
      </c>
      <c r="Z102" s="166">
        <f t="shared" si="54"/>
        <v>0</v>
      </c>
      <c r="AA102" s="166">
        <f t="shared" si="55"/>
        <v>0</v>
      </c>
      <c r="AB102" s="166">
        <f t="shared" si="56"/>
        <v>0</v>
      </c>
      <c r="AC102" s="167"/>
      <c r="AE102" s="166" t="str" cm="1">
        <f t="array" ref="AE102">IF($E102&lt;&gt;"", IF(ISTEXT(E102), "| Veld '"&amp;AE$4&amp;ROW()&amp;"': "&amp;Fout_datum, IF(F102&lt;&gt;"", IF(E102&gt;F102, "| Velden '"&amp;$AE$4&amp;ROW()&amp;"' en '"&amp;$AF$4&amp;ROW()&amp;"': De datum uit dienst mag niet voor de datum in dienst vallen.", ""), IF(E102&gt;Datum_werkingsjaar_einde, "| Veld '"&amp;$AE$4&amp;ROW()&amp;"': De datum in dienst mag niet na 31/12/"&amp;Datum_werkingsjaar&amp;" vallen.  ", ""))), "")</f>
        <v/>
      </c>
      <c r="AF102" s="166" t="str" cm="1">
        <f t="array" ref="AF102">IF($F102&lt;&gt;"", IF(ISTEXT(F102), "| Veld '"&amp;AF$4&amp;ROW()&amp;"': "&amp;Fout_datum, IF(E102&gt;F102, IF(F102&lt;&gt;"", "  ", ""), IF(F102&lt;&gt;"", IF(F102&lt;Datum_werkingsjaar_begin, "| Veld '"&amp;$AF$4&amp;ROW()&amp;"': De datum uit dienst mag niet vóór 1/01/"&amp;Datum_werkingsjaar&amp;" vallen.  ", ""), ""))), "")</f>
        <v/>
      </c>
      <c r="AG102" s="166" t="str">
        <f ca="1">IF(W102&lt;0, "", IF(G102&lt;&gt;"", _xlfn.IFNA(IF(MATCH(G102, OFFSET(Keuzelijsten!$A$1, 0, MATCH(O102, Keuzelijsten!$A$1:$AA$1, 0)-1, 50, 1), 0)&lt;&gt;"", ""), "| Veld '"&amp;AG$4&amp;ROW()&amp;"': de selectie komt niet overeen met een keuze in een afhankelijk veld.  "), ""))</f>
        <v/>
      </c>
      <c r="AH102" s="166" t="str">
        <f ca="1">IF(X102&lt;0, "", IF(H102&lt;&gt;"", _xlfn.IFNA(IF(MATCH(H102, OFFSET(Keuzelijsten!$A$1, 0, MATCH(P102, Keuzelijsten!$A$1:$AA$1, 0)-1, 50, 1), 0)&lt;&gt;"", ""), "| Veld '"&amp;AH$4&amp;ROW()&amp;"': de selectie komt niet overeen met een keuze in een afhankelijk veld.  "), ""))</f>
        <v/>
      </c>
      <c r="AI102" s="166" t="str">
        <f ca="1">IF(Y102&lt;0, "", IF(I102&lt;&gt;"", _xlfn.IFNA(IF(MATCH(I102, OFFSET(Keuzelijsten!$A$1, 0, MATCH(Q102, Keuzelijsten!$A$1:$AA$1, 0)-1, 50, 1), 0)&lt;&gt;"", ""), "| Veld '"&amp;AI$4&amp;ROW()&amp;"': de selectie komt niet overeen met een keuze in een afhankelijk veld.  "), ""))</f>
        <v/>
      </c>
      <c r="AJ102" s="166" t="str">
        <f ca="1">IF(Z102&lt;0, "", IF(J102&lt;&gt;"", _xlfn.IFNA(IF(MATCH(J102, OFFSET(Keuzelijsten!$A$1, 0, MATCH(R102, Keuzelijsten!$A$1:$AA$1, 0)-1, 50, 1), 0)&lt;&gt;"", ""), "| Veld '"&amp;AJ$4&amp;ROW()&amp;"': de selectie komt niet overeen met een keuze in een afhankelijk veld.  "), ""))</f>
        <v/>
      </c>
      <c r="AK102" s="166" t="str">
        <f t="shared" si="40"/>
        <v/>
      </c>
      <c r="AL102" s="166" t="str">
        <f t="shared" si="41"/>
        <v/>
      </c>
      <c r="AM102" s="167" t="str">
        <f t="shared" si="57"/>
        <v/>
      </c>
      <c r="AN102" s="166" t="str">
        <f t="shared" si="58"/>
        <v/>
      </c>
      <c r="AO102" s="166" t="str">
        <f t="shared" si="59"/>
        <v/>
      </c>
      <c r="AP102" s="166" t="str">
        <f t="shared" si="60"/>
        <v/>
      </c>
      <c r="AQ102" s="166" t="str">
        <f t="shared" si="61"/>
        <v/>
      </c>
      <c r="AR102" s="166" t="str">
        <f t="shared" si="62"/>
        <v/>
      </c>
      <c r="AS102" s="166" t="str">
        <f t="shared" si="63"/>
        <v/>
      </c>
      <c r="AT102" s="166" t="str">
        <f t="shared" si="64"/>
        <v/>
      </c>
      <c r="AU102" s="166" t="str">
        <f t="shared" si="65"/>
        <v/>
      </c>
      <c r="AV102" s="166" t="str">
        <f t="shared" si="66"/>
        <v/>
      </c>
      <c r="AW102" s="167" t="str">
        <f t="shared" si="67"/>
        <v/>
      </c>
      <c r="AX102" s="166" t="str">
        <f>IF(N102&lt;&gt;1, IF(SUM(N102:$N$504)&lt;&gt;0, "| Laat geen witruimte tussen ingevulde rijen.", ""), "")</f>
        <v/>
      </c>
      <c r="AZ102" s="75" t="str">
        <f t="shared" ca="1" si="68"/>
        <v/>
      </c>
    </row>
    <row r="103" spans="1:52" s="166" customFormat="1" ht="14.45" customHeight="1" x14ac:dyDescent="0.25">
      <c r="A103" s="172" t="str">
        <f t="shared" ca="1" si="42"/>
        <v/>
      </c>
      <c r="B103" s="164" t="str">
        <f t="shared" si="38"/>
        <v/>
      </c>
      <c r="C103" s="176" t="str">
        <f t="shared" si="39"/>
        <v/>
      </c>
      <c r="D103" s="177"/>
      <c r="E103" s="178"/>
      <c r="F103" s="178"/>
      <c r="G103" s="179"/>
      <c r="H103" s="180"/>
      <c r="I103" s="179"/>
      <c r="J103" s="181"/>
      <c r="K103" s="182"/>
      <c r="L103" s="183"/>
      <c r="M103" s="165" t="s">
        <v>85</v>
      </c>
      <c r="N103" s="166">
        <f t="shared" si="43"/>
        <v>0</v>
      </c>
      <c r="O103" s="167" t="s">
        <v>387</v>
      </c>
      <c r="P103" s="166" t="str">
        <f t="shared" si="44"/>
        <v/>
      </c>
      <c r="Q103" s="166" t="str">
        <f t="shared" si="45"/>
        <v/>
      </c>
      <c r="R103" s="166" t="str">
        <f t="shared" si="46"/>
        <v/>
      </c>
      <c r="S103" s="167">
        <f t="shared" si="47"/>
        <v>0</v>
      </c>
      <c r="T103" s="166">
        <f t="shared" si="48"/>
        <v>0</v>
      </c>
      <c r="U103" s="166">
        <f t="shared" si="49"/>
        <v>0</v>
      </c>
      <c r="V103" s="166">
        <f t="shared" si="50"/>
        <v>0</v>
      </c>
      <c r="W103" s="166">
        <f t="shared" si="51"/>
        <v>0</v>
      </c>
      <c r="X103" s="166">
        <f t="shared" si="52"/>
        <v>0</v>
      </c>
      <c r="Y103" s="166">
        <f t="shared" si="53"/>
        <v>0</v>
      </c>
      <c r="Z103" s="166">
        <f t="shared" si="54"/>
        <v>0</v>
      </c>
      <c r="AA103" s="166">
        <f t="shared" si="55"/>
        <v>0</v>
      </c>
      <c r="AB103" s="166">
        <f t="shared" si="56"/>
        <v>0</v>
      </c>
      <c r="AC103" s="167"/>
      <c r="AE103" s="166" t="str" cm="1">
        <f t="array" ref="AE103">IF($E103&lt;&gt;"", IF(ISTEXT(E103), "| Veld '"&amp;AE$4&amp;ROW()&amp;"': "&amp;Fout_datum, IF(F103&lt;&gt;"", IF(E103&gt;F103, "| Velden '"&amp;$AE$4&amp;ROW()&amp;"' en '"&amp;$AF$4&amp;ROW()&amp;"': De datum uit dienst mag niet voor de datum in dienst vallen.", ""), IF(E103&gt;Datum_werkingsjaar_einde, "| Veld '"&amp;$AE$4&amp;ROW()&amp;"': De datum in dienst mag niet na 31/12/"&amp;Datum_werkingsjaar&amp;" vallen.  ", ""))), "")</f>
        <v/>
      </c>
      <c r="AF103" s="166" t="str" cm="1">
        <f t="array" ref="AF103">IF($F103&lt;&gt;"", IF(ISTEXT(F103), "| Veld '"&amp;AF$4&amp;ROW()&amp;"': "&amp;Fout_datum, IF(E103&gt;F103, IF(F103&lt;&gt;"", "  ", ""), IF(F103&lt;&gt;"", IF(F103&lt;Datum_werkingsjaar_begin, "| Veld '"&amp;$AF$4&amp;ROW()&amp;"': De datum uit dienst mag niet vóór 1/01/"&amp;Datum_werkingsjaar&amp;" vallen.  ", ""), ""))), "")</f>
        <v/>
      </c>
      <c r="AG103" s="166" t="str">
        <f ca="1">IF(W103&lt;0, "", IF(G103&lt;&gt;"", _xlfn.IFNA(IF(MATCH(G103, OFFSET(Keuzelijsten!$A$1, 0, MATCH(O103, Keuzelijsten!$A$1:$AA$1, 0)-1, 50, 1), 0)&lt;&gt;"", ""), "| Veld '"&amp;AG$4&amp;ROW()&amp;"': de selectie komt niet overeen met een keuze in een afhankelijk veld.  "), ""))</f>
        <v/>
      </c>
      <c r="AH103" s="166" t="str">
        <f ca="1">IF(X103&lt;0, "", IF(H103&lt;&gt;"", _xlfn.IFNA(IF(MATCH(H103, OFFSET(Keuzelijsten!$A$1, 0, MATCH(P103, Keuzelijsten!$A$1:$AA$1, 0)-1, 50, 1), 0)&lt;&gt;"", ""), "| Veld '"&amp;AH$4&amp;ROW()&amp;"': de selectie komt niet overeen met een keuze in een afhankelijk veld.  "), ""))</f>
        <v/>
      </c>
      <c r="AI103" s="166" t="str">
        <f ca="1">IF(Y103&lt;0, "", IF(I103&lt;&gt;"", _xlfn.IFNA(IF(MATCH(I103, OFFSET(Keuzelijsten!$A$1, 0, MATCH(Q103, Keuzelijsten!$A$1:$AA$1, 0)-1, 50, 1), 0)&lt;&gt;"", ""), "| Veld '"&amp;AI$4&amp;ROW()&amp;"': de selectie komt niet overeen met een keuze in een afhankelijk veld.  "), ""))</f>
        <v/>
      </c>
      <c r="AJ103" s="166" t="str">
        <f ca="1">IF(Z103&lt;0, "", IF(J103&lt;&gt;"", _xlfn.IFNA(IF(MATCH(J103, OFFSET(Keuzelijsten!$A$1, 0, MATCH(R103, Keuzelijsten!$A$1:$AA$1, 0)-1, 50, 1), 0)&lt;&gt;"", ""), "| Veld '"&amp;AJ$4&amp;ROW()&amp;"': de selectie komt niet overeen met een keuze in een afhankelijk veld.  "), ""))</f>
        <v/>
      </c>
      <c r="AK103" s="166" t="str">
        <f t="shared" si="40"/>
        <v/>
      </c>
      <c r="AL103" s="166" t="str">
        <f t="shared" si="41"/>
        <v/>
      </c>
      <c r="AM103" s="167" t="str">
        <f t="shared" si="57"/>
        <v/>
      </c>
      <c r="AN103" s="166" t="str">
        <f t="shared" si="58"/>
        <v/>
      </c>
      <c r="AO103" s="166" t="str">
        <f t="shared" si="59"/>
        <v/>
      </c>
      <c r="AP103" s="166" t="str">
        <f t="shared" si="60"/>
        <v/>
      </c>
      <c r="AQ103" s="166" t="str">
        <f t="shared" si="61"/>
        <v/>
      </c>
      <c r="AR103" s="166" t="str">
        <f t="shared" si="62"/>
        <v/>
      </c>
      <c r="AS103" s="166" t="str">
        <f t="shared" si="63"/>
        <v/>
      </c>
      <c r="AT103" s="166" t="str">
        <f t="shared" si="64"/>
        <v/>
      </c>
      <c r="AU103" s="166" t="str">
        <f t="shared" si="65"/>
        <v/>
      </c>
      <c r="AV103" s="166" t="str">
        <f t="shared" si="66"/>
        <v/>
      </c>
      <c r="AW103" s="167" t="str">
        <f t="shared" si="67"/>
        <v/>
      </c>
      <c r="AX103" s="166" t="str">
        <f>IF(N103&lt;&gt;1, IF(SUM(N103:$N$504)&lt;&gt;0, "| Laat geen witruimte tussen ingevulde rijen.", ""), "")</f>
        <v/>
      </c>
      <c r="AZ103" s="75" t="str">
        <f t="shared" ca="1" si="68"/>
        <v/>
      </c>
    </row>
    <row r="104" spans="1:52" s="166" customFormat="1" ht="14.45" customHeight="1" x14ac:dyDescent="0.25">
      <c r="A104" s="172" t="str">
        <f t="shared" ca="1" si="42"/>
        <v/>
      </c>
      <c r="B104" s="164" t="str">
        <f t="shared" si="38"/>
        <v/>
      </c>
      <c r="C104" s="176" t="str">
        <f t="shared" si="39"/>
        <v/>
      </c>
      <c r="D104" s="177"/>
      <c r="E104" s="178"/>
      <c r="F104" s="178"/>
      <c r="G104" s="179"/>
      <c r="H104" s="180"/>
      <c r="I104" s="179"/>
      <c r="J104" s="181"/>
      <c r="K104" s="182"/>
      <c r="L104" s="183"/>
      <c r="M104" s="165" t="s">
        <v>85</v>
      </c>
      <c r="N104" s="166">
        <f t="shared" si="43"/>
        <v>0</v>
      </c>
      <c r="O104" s="167" t="s">
        <v>387</v>
      </c>
      <c r="P104" s="166" t="str">
        <f t="shared" si="44"/>
        <v/>
      </c>
      <c r="Q104" s="166" t="str">
        <f t="shared" si="45"/>
        <v/>
      </c>
      <c r="R104" s="166" t="str">
        <f t="shared" si="46"/>
        <v/>
      </c>
      <c r="S104" s="167">
        <f t="shared" si="47"/>
        <v>0</v>
      </c>
      <c r="T104" s="166">
        <f t="shared" si="48"/>
        <v>0</v>
      </c>
      <c r="U104" s="166">
        <f t="shared" si="49"/>
        <v>0</v>
      </c>
      <c r="V104" s="166">
        <f t="shared" si="50"/>
        <v>0</v>
      </c>
      <c r="W104" s="166">
        <f t="shared" si="51"/>
        <v>0</v>
      </c>
      <c r="X104" s="166">
        <f t="shared" si="52"/>
        <v>0</v>
      </c>
      <c r="Y104" s="166">
        <f t="shared" si="53"/>
        <v>0</v>
      </c>
      <c r="Z104" s="166">
        <f t="shared" si="54"/>
        <v>0</v>
      </c>
      <c r="AA104" s="166">
        <f t="shared" si="55"/>
        <v>0</v>
      </c>
      <c r="AB104" s="166">
        <f t="shared" si="56"/>
        <v>0</v>
      </c>
      <c r="AC104" s="167"/>
      <c r="AE104" s="166" t="str" cm="1">
        <f t="array" ref="AE104">IF($E104&lt;&gt;"", IF(ISTEXT(E104), "| Veld '"&amp;AE$4&amp;ROW()&amp;"': "&amp;Fout_datum, IF(F104&lt;&gt;"", IF(E104&gt;F104, "| Velden '"&amp;$AE$4&amp;ROW()&amp;"' en '"&amp;$AF$4&amp;ROW()&amp;"': De datum uit dienst mag niet voor de datum in dienst vallen.", ""), IF(E104&gt;Datum_werkingsjaar_einde, "| Veld '"&amp;$AE$4&amp;ROW()&amp;"': De datum in dienst mag niet na 31/12/"&amp;Datum_werkingsjaar&amp;" vallen.  ", ""))), "")</f>
        <v/>
      </c>
      <c r="AF104" s="166" t="str" cm="1">
        <f t="array" ref="AF104">IF($F104&lt;&gt;"", IF(ISTEXT(F104), "| Veld '"&amp;AF$4&amp;ROW()&amp;"': "&amp;Fout_datum, IF(E104&gt;F104, IF(F104&lt;&gt;"", "  ", ""), IF(F104&lt;&gt;"", IF(F104&lt;Datum_werkingsjaar_begin, "| Veld '"&amp;$AF$4&amp;ROW()&amp;"': De datum uit dienst mag niet vóór 1/01/"&amp;Datum_werkingsjaar&amp;" vallen.  ", ""), ""))), "")</f>
        <v/>
      </c>
      <c r="AG104" s="166" t="str">
        <f ca="1">IF(W104&lt;0, "", IF(G104&lt;&gt;"", _xlfn.IFNA(IF(MATCH(G104, OFFSET(Keuzelijsten!$A$1, 0, MATCH(O104, Keuzelijsten!$A$1:$AA$1, 0)-1, 50, 1), 0)&lt;&gt;"", ""), "| Veld '"&amp;AG$4&amp;ROW()&amp;"': de selectie komt niet overeen met een keuze in een afhankelijk veld.  "), ""))</f>
        <v/>
      </c>
      <c r="AH104" s="166" t="str">
        <f ca="1">IF(X104&lt;0, "", IF(H104&lt;&gt;"", _xlfn.IFNA(IF(MATCH(H104, OFFSET(Keuzelijsten!$A$1, 0, MATCH(P104, Keuzelijsten!$A$1:$AA$1, 0)-1, 50, 1), 0)&lt;&gt;"", ""), "| Veld '"&amp;AH$4&amp;ROW()&amp;"': de selectie komt niet overeen met een keuze in een afhankelijk veld.  "), ""))</f>
        <v/>
      </c>
      <c r="AI104" s="166" t="str">
        <f ca="1">IF(Y104&lt;0, "", IF(I104&lt;&gt;"", _xlfn.IFNA(IF(MATCH(I104, OFFSET(Keuzelijsten!$A$1, 0, MATCH(Q104, Keuzelijsten!$A$1:$AA$1, 0)-1, 50, 1), 0)&lt;&gt;"", ""), "| Veld '"&amp;AI$4&amp;ROW()&amp;"': de selectie komt niet overeen met een keuze in een afhankelijk veld.  "), ""))</f>
        <v/>
      </c>
      <c r="AJ104" s="166" t="str">
        <f ca="1">IF(Z104&lt;0, "", IF(J104&lt;&gt;"", _xlfn.IFNA(IF(MATCH(J104, OFFSET(Keuzelijsten!$A$1, 0, MATCH(R104, Keuzelijsten!$A$1:$AA$1, 0)-1, 50, 1), 0)&lt;&gt;"", ""), "| Veld '"&amp;AJ$4&amp;ROW()&amp;"': de selectie komt niet overeen met een keuze in een afhankelijk veld.  "), ""))</f>
        <v/>
      </c>
      <c r="AK104" s="166" t="str">
        <f t="shared" si="40"/>
        <v/>
      </c>
      <c r="AL104" s="166" t="str">
        <f t="shared" si="41"/>
        <v/>
      </c>
      <c r="AM104" s="167" t="str">
        <f t="shared" si="57"/>
        <v/>
      </c>
      <c r="AN104" s="166" t="str">
        <f t="shared" si="58"/>
        <v/>
      </c>
      <c r="AO104" s="166" t="str">
        <f t="shared" si="59"/>
        <v/>
      </c>
      <c r="AP104" s="166" t="str">
        <f t="shared" si="60"/>
        <v/>
      </c>
      <c r="AQ104" s="166" t="str">
        <f t="shared" si="61"/>
        <v/>
      </c>
      <c r="AR104" s="166" t="str">
        <f t="shared" si="62"/>
        <v/>
      </c>
      <c r="AS104" s="166" t="str">
        <f t="shared" si="63"/>
        <v/>
      </c>
      <c r="AT104" s="166" t="str">
        <f t="shared" si="64"/>
        <v/>
      </c>
      <c r="AU104" s="166" t="str">
        <f t="shared" si="65"/>
        <v/>
      </c>
      <c r="AV104" s="166" t="str">
        <f t="shared" si="66"/>
        <v/>
      </c>
      <c r="AW104" s="167" t="str">
        <f t="shared" si="67"/>
        <v/>
      </c>
      <c r="AX104" s="166" t="str">
        <f>IF(N104&lt;&gt;1, IF(SUM(N104:$N$504)&lt;&gt;0, "| Laat geen witruimte tussen ingevulde rijen.", ""), "")</f>
        <v/>
      </c>
      <c r="AZ104" s="75" t="str">
        <f t="shared" ca="1" si="68"/>
        <v/>
      </c>
    </row>
    <row r="105" spans="1:52" s="166" customFormat="1" ht="14.45" customHeight="1" x14ac:dyDescent="0.25">
      <c r="A105" s="172" t="str">
        <f t="shared" ca="1" si="42"/>
        <v/>
      </c>
      <c r="B105" s="164" t="str">
        <f t="shared" si="38"/>
        <v/>
      </c>
      <c r="C105" s="176" t="str">
        <f t="shared" si="39"/>
        <v/>
      </c>
      <c r="D105" s="177"/>
      <c r="E105" s="178"/>
      <c r="F105" s="178"/>
      <c r="G105" s="179"/>
      <c r="H105" s="180"/>
      <c r="I105" s="179"/>
      <c r="J105" s="181"/>
      <c r="K105" s="182"/>
      <c r="L105" s="183"/>
      <c r="M105" s="165" t="s">
        <v>85</v>
      </c>
      <c r="N105" s="166">
        <f t="shared" si="43"/>
        <v>0</v>
      </c>
      <c r="O105" s="167" t="s">
        <v>387</v>
      </c>
      <c r="P105" s="166" t="str">
        <f t="shared" si="44"/>
        <v/>
      </c>
      <c r="Q105" s="166" t="str">
        <f t="shared" si="45"/>
        <v/>
      </c>
      <c r="R105" s="166" t="str">
        <f t="shared" si="46"/>
        <v/>
      </c>
      <c r="S105" s="167">
        <f t="shared" si="47"/>
        <v>0</v>
      </c>
      <c r="T105" s="166">
        <f t="shared" si="48"/>
        <v>0</v>
      </c>
      <c r="U105" s="166">
        <f t="shared" si="49"/>
        <v>0</v>
      </c>
      <c r="V105" s="166">
        <f t="shared" si="50"/>
        <v>0</v>
      </c>
      <c r="W105" s="166">
        <f t="shared" si="51"/>
        <v>0</v>
      </c>
      <c r="X105" s="166">
        <f t="shared" si="52"/>
        <v>0</v>
      </c>
      <c r="Y105" s="166">
        <f t="shared" si="53"/>
        <v>0</v>
      </c>
      <c r="Z105" s="166">
        <f t="shared" si="54"/>
        <v>0</v>
      </c>
      <c r="AA105" s="166">
        <f t="shared" si="55"/>
        <v>0</v>
      </c>
      <c r="AB105" s="166">
        <f t="shared" si="56"/>
        <v>0</v>
      </c>
      <c r="AC105" s="167"/>
      <c r="AE105" s="166" t="str" cm="1">
        <f t="array" ref="AE105">IF($E105&lt;&gt;"", IF(ISTEXT(E105), "| Veld '"&amp;AE$4&amp;ROW()&amp;"': "&amp;Fout_datum, IF(F105&lt;&gt;"", IF(E105&gt;F105, "| Velden '"&amp;$AE$4&amp;ROW()&amp;"' en '"&amp;$AF$4&amp;ROW()&amp;"': De datum uit dienst mag niet voor de datum in dienst vallen.", ""), IF(E105&gt;Datum_werkingsjaar_einde, "| Veld '"&amp;$AE$4&amp;ROW()&amp;"': De datum in dienst mag niet na 31/12/"&amp;Datum_werkingsjaar&amp;" vallen.  ", ""))), "")</f>
        <v/>
      </c>
      <c r="AF105" s="166" t="str" cm="1">
        <f t="array" ref="AF105">IF($F105&lt;&gt;"", IF(ISTEXT(F105), "| Veld '"&amp;AF$4&amp;ROW()&amp;"': "&amp;Fout_datum, IF(E105&gt;F105, IF(F105&lt;&gt;"", "  ", ""), IF(F105&lt;&gt;"", IF(F105&lt;Datum_werkingsjaar_begin, "| Veld '"&amp;$AF$4&amp;ROW()&amp;"': De datum uit dienst mag niet vóór 1/01/"&amp;Datum_werkingsjaar&amp;" vallen.  ", ""), ""))), "")</f>
        <v/>
      </c>
      <c r="AG105" s="166" t="str">
        <f ca="1">IF(W105&lt;0, "", IF(G105&lt;&gt;"", _xlfn.IFNA(IF(MATCH(G105, OFFSET(Keuzelijsten!$A$1, 0, MATCH(O105, Keuzelijsten!$A$1:$AA$1, 0)-1, 50, 1), 0)&lt;&gt;"", ""), "| Veld '"&amp;AG$4&amp;ROW()&amp;"': de selectie komt niet overeen met een keuze in een afhankelijk veld.  "), ""))</f>
        <v/>
      </c>
      <c r="AH105" s="166" t="str">
        <f ca="1">IF(X105&lt;0, "", IF(H105&lt;&gt;"", _xlfn.IFNA(IF(MATCH(H105, OFFSET(Keuzelijsten!$A$1, 0, MATCH(P105, Keuzelijsten!$A$1:$AA$1, 0)-1, 50, 1), 0)&lt;&gt;"", ""), "| Veld '"&amp;AH$4&amp;ROW()&amp;"': de selectie komt niet overeen met een keuze in een afhankelijk veld.  "), ""))</f>
        <v/>
      </c>
      <c r="AI105" s="166" t="str">
        <f ca="1">IF(Y105&lt;0, "", IF(I105&lt;&gt;"", _xlfn.IFNA(IF(MATCH(I105, OFFSET(Keuzelijsten!$A$1, 0, MATCH(Q105, Keuzelijsten!$A$1:$AA$1, 0)-1, 50, 1), 0)&lt;&gt;"", ""), "| Veld '"&amp;AI$4&amp;ROW()&amp;"': de selectie komt niet overeen met een keuze in een afhankelijk veld.  "), ""))</f>
        <v/>
      </c>
      <c r="AJ105" s="166" t="str">
        <f ca="1">IF(Z105&lt;0, "", IF(J105&lt;&gt;"", _xlfn.IFNA(IF(MATCH(J105, OFFSET(Keuzelijsten!$A$1, 0, MATCH(R105, Keuzelijsten!$A$1:$AA$1, 0)-1, 50, 1), 0)&lt;&gt;"", ""), "| Veld '"&amp;AJ$4&amp;ROW()&amp;"': de selectie komt niet overeen met een keuze in een afhankelijk veld.  "), ""))</f>
        <v/>
      </c>
      <c r="AK105" s="166" t="str">
        <f t="shared" si="40"/>
        <v/>
      </c>
      <c r="AL105" s="166" t="str">
        <f t="shared" si="41"/>
        <v/>
      </c>
      <c r="AM105" s="167" t="str">
        <f t="shared" si="57"/>
        <v/>
      </c>
      <c r="AN105" s="166" t="str">
        <f t="shared" si="58"/>
        <v/>
      </c>
      <c r="AO105" s="166" t="str">
        <f t="shared" si="59"/>
        <v/>
      </c>
      <c r="AP105" s="166" t="str">
        <f t="shared" si="60"/>
        <v/>
      </c>
      <c r="AQ105" s="166" t="str">
        <f t="shared" si="61"/>
        <v/>
      </c>
      <c r="AR105" s="166" t="str">
        <f t="shared" si="62"/>
        <v/>
      </c>
      <c r="AS105" s="166" t="str">
        <f t="shared" si="63"/>
        <v/>
      </c>
      <c r="AT105" s="166" t="str">
        <f t="shared" si="64"/>
        <v/>
      </c>
      <c r="AU105" s="166" t="str">
        <f t="shared" si="65"/>
        <v/>
      </c>
      <c r="AV105" s="166" t="str">
        <f t="shared" si="66"/>
        <v/>
      </c>
      <c r="AW105" s="167" t="str">
        <f t="shared" si="67"/>
        <v/>
      </c>
      <c r="AX105" s="166" t="str">
        <f>IF(N105&lt;&gt;1, IF(SUM(N105:$N$504)&lt;&gt;0, "| Laat geen witruimte tussen ingevulde rijen.", ""), "")</f>
        <v/>
      </c>
      <c r="AZ105" s="75" t="str">
        <f t="shared" ca="1" si="68"/>
        <v/>
      </c>
    </row>
    <row r="106" spans="1:52" s="166" customFormat="1" ht="14.45" customHeight="1" x14ac:dyDescent="0.25">
      <c r="A106" s="172" t="str">
        <f t="shared" ca="1" si="42"/>
        <v/>
      </c>
      <c r="B106" s="164" t="str">
        <f t="shared" si="38"/>
        <v/>
      </c>
      <c r="C106" s="176" t="str">
        <f t="shared" si="39"/>
        <v/>
      </c>
      <c r="D106" s="177"/>
      <c r="E106" s="178"/>
      <c r="F106" s="178"/>
      <c r="G106" s="179"/>
      <c r="H106" s="180"/>
      <c r="I106" s="179"/>
      <c r="J106" s="181"/>
      <c r="K106" s="182"/>
      <c r="L106" s="183"/>
      <c r="M106" s="165" t="s">
        <v>85</v>
      </c>
      <c r="N106" s="166">
        <f t="shared" si="43"/>
        <v>0</v>
      </c>
      <c r="O106" s="167" t="s">
        <v>387</v>
      </c>
      <c r="P106" s="166" t="str">
        <f t="shared" si="44"/>
        <v/>
      </c>
      <c r="Q106" s="166" t="str">
        <f t="shared" si="45"/>
        <v/>
      </c>
      <c r="R106" s="166" t="str">
        <f t="shared" si="46"/>
        <v/>
      </c>
      <c r="S106" s="167">
        <f t="shared" si="47"/>
        <v>0</v>
      </c>
      <c r="T106" s="166">
        <f t="shared" si="48"/>
        <v>0</v>
      </c>
      <c r="U106" s="166">
        <f t="shared" si="49"/>
        <v>0</v>
      </c>
      <c r="V106" s="166">
        <f t="shared" si="50"/>
        <v>0</v>
      </c>
      <c r="W106" s="166">
        <f t="shared" si="51"/>
        <v>0</v>
      </c>
      <c r="X106" s="166">
        <f t="shared" si="52"/>
        <v>0</v>
      </c>
      <c r="Y106" s="166">
        <f t="shared" si="53"/>
        <v>0</v>
      </c>
      <c r="Z106" s="166">
        <f t="shared" si="54"/>
        <v>0</v>
      </c>
      <c r="AA106" s="166">
        <f t="shared" si="55"/>
        <v>0</v>
      </c>
      <c r="AB106" s="166">
        <f t="shared" si="56"/>
        <v>0</v>
      </c>
      <c r="AC106" s="167"/>
      <c r="AE106" s="166" t="str" cm="1">
        <f t="array" ref="AE106">IF($E106&lt;&gt;"", IF(ISTEXT(E106), "| Veld '"&amp;AE$4&amp;ROW()&amp;"': "&amp;Fout_datum, IF(F106&lt;&gt;"", IF(E106&gt;F106, "| Velden '"&amp;$AE$4&amp;ROW()&amp;"' en '"&amp;$AF$4&amp;ROW()&amp;"': De datum uit dienst mag niet voor de datum in dienst vallen.", ""), IF(E106&gt;Datum_werkingsjaar_einde, "| Veld '"&amp;$AE$4&amp;ROW()&amp;"': De datum in dienst mag niet na 31/12/"&amp;Datum_werkingsjaar&amp;" vallen.  ", ""))), "")</f>
        <v/>
      </c>
      <c r="AF106" s="166" t="str" cm="1">
        <f t="array" ref="AF106">IF($F106&lt;&gt;"", IF(ISTEXT(F106), "| Veld '"&amp;AF$4&amp;ROW()&amp;"': "&amp;Fout_datum, IF(E106&gt;F106, IF(F106&lt;&gt;"", "  ", ""), IF(F106&lt;&gt;"", IF(F106&lt;Datum_werkingsjaar_begin, "| Veld '"&amp;$AF$4&amp;ROW()&amp;"': De datum uit dienst mag niet vóór 1/01/"&amp;Datum_werkingsjaar&amp;" vallen.  ", ""), ""))), "")</f>
        <v/>
      </c>
      <c r="AG106" s="166" t="str">
        <f ca="1">IF(W106&lt;0, "", IF(G106&lt;&gt;"", _xlfn.IFNA(IF(MATCH(G106, OFFSET(Keuzelijsten!$A$1, 0, MATCH(O106, Keuzelijsten!$A$1:$AA$1, 0)-1, 50, 1), 0)&lt;&gt;"", ""), "| Veld '"&amp;AG$4&amp;ROW()&amp;"': de selectie komt niet overeen met een keuze in een afhankelijk veld.  "), ""))</f>
        <v/>
      </c>
      <c r="AH106" s="166" t="str">
        <f ca="1">IF(X106&lt;0, "", IF(H106&lt;&gt;"", _xlfn.IFNA(IF(MATCH(H106, OFFSET(Keuzelijsten!$A$1, 0, MATCH(P106, Keuzelijsten!$A$1:$AA$1, 0)-1, 50, 1), 0)&lt;&gt;"", ""), "| Veld '"&amp;AH$4&amp;ROW()&amp;"': de selectie komt niet overeen met een keuze in een afhankelijk veld.  "), ""))</f>
        <v/>
      </c>
      <c r="AI106" s="166" t="str">
        <f ca="1">IF(Y106&lt;0, "", IF(I106&lt;&gt;"", _xlfn.IFNA(IF(MATCH(I106, OFFSET(Keuzelijsten!$A$1, 0, MATCH(Q106, Keuzelijsten!$A$1:$AA$1, 0)-1, 50, 1), 0)&lt;&gt;"", ""), "| Veld '"&amp;AI$4&amp;ROW()&amp;"': de selectie komt niet overeen met een keuze in een afhankelijk veld.  "), ""))</f>
        <v/>
      </c>
      <c r="AJ106" s="166" t="str">
        <f ca="1">IF(Z106&lt;0, "", IF(J106&lt;&gt;"", _xlfn.IFNA(IF(MATCH(J106, OFFSET(Keuzelijsten!$A$1, 0, MATCH(R106, Keuzelijsten!$A$1:$AA$1, 0)-1, 50, 1), 0)&lt;&gt;"", ""), "| Veld '"&amp;AJ$4&amp;ROW()&amp;"': de selectie komt niet overeen met een keuze in een afhankelijk veld.  "), ""))</f>
        <v/>
      </c>
      <c r="AK106" s="166" t="str">
        <f t="shared" si="40"/>
        <v/>
      </c>
      <c r="AL106" s="166" t="str">
        <f t="shared" si="41"/>
        <v/>
      </c>
      <c r="AM106" s="167" t="str">
        <f t="shared" si="57"/>
        <v/>
      </c>
      <c r="AN106" s="166" t="str">
        <f t="shared" si="58"/>
        <v/>
      </c>
      <c r="AO106" s="166" t="str">
        <f t="shared" si="59"/>
        <v/>
      </c>
      <c r="AP106" s="166" t="str">
        <f t="shared" si="60"/>
        <v/>
      </c>
      <c r="AQ106" s="166" t="str">
        <f t="shared" si="61"/>
        <v/>
      </c>
      <c r="AR106" s="166" t="str">
        <f t="shared" si="62"/>
        <v/>
      </c>
      <c r="AS106" s="166" t="str">
        <f t="shared" si="63"/>
        <v/>
      </c>
      <c r="AT106" s="166" t="str">
        <f t="shared" si="64"/>
        <v/>
      </c>
      <c r="AU106" s="166" t="str">
        <f t="shared" si="65"/>
        <v/>
      </c>
      <c r="AV106" s="166" t="str">
        <f t="shared" si="66"/>
        <v/>
      </c>
      <c r="AW106" s="167" t="str">
        <f t="shared" si="67"/>
        <v/>
      </c>
      <c r="AX106" s="166" t="str">
        <f>IF(N106&lt;&gt;1, IF(SUM(N106:$N$504)&lt;&gt;0, "| Laat geen witruimte tussen ingevulde rijen.", ""), "")</f>
        <v/>
      </c>
      <c r="AZ106" s="75" t="str">
        <f t="shared" ca="1" si="68"/>
        <v/>
      </c>
    </row>
    <row r="107" spans="1:52" s="166" customFormat="1" ht="14.45" customHeight="1" x14ac:dyDescent="0.25">
      <c r="A107" s="172" t="str">
        <f t="shared" ca="1" si="42"/>
        <v/>
      </c>
      <c r="B107" s="164" t="str">
        <f t="shared" si="38"/>
        <v/>
      </c>
      <c r="C107" s="176" t="str">
        <f t="shared" si="39"/>
        <v/>
      </c>
      <c r="D107" s="177"/>
      <c r="E107" s="178"/>
      <c r="F107" s="178"/>
      <c r="G107" s="179"/>
      <c r="H107" s="180"/>
      <c r="I107" s="179"/>
      <c r="J107" s="181"/>
      <c r="K107" s="182"/>
      <c r="L107" s="183"/>
      <c r="M107" s="165" t="s">
        <v>85</v>
      </c>
      <c r="N107" s="166">
        <f t="shared" si="43"/>
        <v>0</v>
      </c>
      <c r="O107" s="167" t="s">
        <v>387</v>
      </c>
      <c r="P107" s="166" t="str">
        <f t="shared" si="44"/>
        <v/>
      </c>
      <c r="Q107" s="166" t="str">
        <f t="shared" si="45"/>
        <v/>
      </c>
      <c r="R107" s="166" t="str">
        <f t="shared" si="46"/>
        <v/>
      </c>
      <c r="S107" s="167">
        <f t="shared" si="47"/>
        <v>0</v>
      </c>
      <c r="T107" s="166">
        <f t="shared" si="48"/>
        <v>0</v>
      </c>
      <c r="U107" s="166">
        <f t="shared" si="49"/>
        <v>0</v>
      </c>
      <c r="V107" s="166">
        <f t="shared" si="50"/>
        <v>0</v>
      </c>
      <c r="W107" s="166">
        <f t="shared" si="51"/>
        <v>0</v>
      </c>
      <c r="X107" s="166">
        <f t="shared" si="52"/>
        <v>0</v>
      </c>
      <c r="Y107" s="166">
        <f t="shared" si="53"/>
        <v>0</v>
      </c>
      <c r="Z107" s="166">
        <f t="shared" si="54"/>
        <v>0</v>
      </c>
      <c r="AA107" s="166">
        <f t="shared" si="55"/>
        <v>0</v>
      </c>
      <c r="AB107" s="166">
        <f t="shared" si="56"/>
        <v>0</v>
      </c>
      <c r="AC107" s="167"/>
      <c r="AE107" s="166" t="str" cm="1">
        <f t="array" ref="AE107">IF($E107&lt;&gt;"", IF(ISTEXT(E107), "| Veld '"&amp;AE$4&amp;ROW()&amp;"': "&amp;Fout_datum, IF(F107&lt;&gt;"", IF(E107&gt;F107, "| Velden '"&amp;$AE$4&amp;ROW()&amp;"' en '"&amp;$AF$4&amp;ROW()&amp;"': De datum uit dienst mag niet voor de datum in dienst vallen.", ""), IF(E107&gt;Datum_werkingsjaar_einde, "| Veld '"&amp;$AE$4&amp;ROW()&amp;"': De datum in dienst mag niet na 31/12/"&amp;Datum_werkingsjaar&amp;" vallen.  ", ""))), "")</f>
        <v/>
      </c>
      <c r="AF107" s="166" t="str" cm="1">
        <f t="array" ref="AF107">IF($F107&lt;&gt;"", IF(ISTEXT(F107), "| Veld '"&amp;AF$4&amp;ROW()&amp;"': "&amp;Fout_datum, IF(E107&gt;F107, IF(F107&lt;&gt;"", "  ", ""), IF(F107&lt;&gt;"", IF(F107&lt;Datum_werkingsjaar_begin, "| Veld '"&amp;$AF$4&amp;ROW()&amp;"': De datum uit dienst mag niet vóór 1/01/"&amp;Datum_werkingsjaar&amp;" vallen.  ", ""), ""))), "")</f>
        <v/>
      </c>
      <c r="AG107" s="166" t="str">
        <f ca="1">IF(W107&lt;0, "", IF(G107&lt;&gt;"", _xlfn.IFNA(IF(MATCH(G107, OFFSET(Keuzelijsten!$A$1, 0, MATCH(O107, Keuzelijsten!$A$1:$AA$1, 0)-1, 50, 1), 0)&lt;&gt;"", ""), "| Veld '"&amp;AG$4&amp;ROW()&amp;"': de selectie komt niet overeen met een keuze in een afhankelijk veld.  "), ""))</f>
        <v/>
      </c>
      <c r="AH107" s="166" t="str">
        <f ca="1">IF(X107&lt;0, "", IF(H107&lt;&gt;"", _xlfn.IFNA(IF(MATCH(H107, OFFSET(Keuzelijsten!$A$1, 0, MATCH(P107, Keuzelijsten!$A$1:$AA$1, 0)-1, 50, 1), 0)&lt;&gt;"", ""), "| Veld '"&amp;AH$4&amp;ROW()&amp;"': de selectie komt niet overeen met een keuze in een afhankelijk veld.  "), ""))</f>
        <v/>
      </c>
      <c r="AI107" s="166" t="str">
        <f ca="1">IF(Y107&lt;0, "", IF(I107&lt;&gt;"", _xlfn.IFNA(IF(MATCH(I107, OFFSET(Keuzelijsten!$A$1, 0, MATCH(Q107, Keuzelijsten!$A$1:$AA$1, 0)-1, 50, 1), 0)&lt;&gt;"", ""), "| Veld '"&amp;AI$4&amp;ROW()&amp;"': de selectie komt niet overeen met een keuze in een afhankelijk veld.  "), ""))</f>
        <v/>
      </c>
      <c r="AJ107" s="166" t="str">
        <f ca="1">IF(Z107&lt;0, "", IF(J107&lt;&gt;"", _xlfn.IFNA(IF(MATCH(J107, OFFSET(Keuzelijsten!$A$1, 0, MATCH(R107, Keuzelijsten!$A$1:$AA$1, 0)-1, 50, 1), 0)&lt;&gt;"", ""), "| Veld '"&amp;AJ$4&amp;ROW()&amp;"': de selectie komt niet overeen met een keuze in een afhankelijk veld.  "), ""))</f>
        <v/>
      </c>
      <c r="AK107" s="166" t="str">
        <f t="shared" si="40"/>
        <v/>
      </c>
      <c r="AL107" s="166" t="str">
        <f t="shared" si="41"/>
        <v/>
      </c>
      <c r="AM107" s="167" t="str">
        <f t="shared" si="57"/>
        <v/>
      </c>
      <c r="AN107" s="166" t="str">
        <f t="shared" si="58"/>
        <v/>
      </c>
      <c r="AO107" s="166" t="str">
        <f t="shared" si="59"/>
        <v/>
      </c>
      <c r="AP107" s="166" t="str">
        <f t="shared" si="60"/>
        <v/>
      </c>
      <c r="AQ107" s="166" t="str">
        <f t="shared" si="61"/>
        <v/>
      </c>
      <c r="AR107" s="166" t="str">
        <f t="shared" si="62"/>
        <v/>
      </c>
      <c r="AS107" s="166" t="str">
        <f t="shared" si="63"/>
        <v/>
      </c>
      <c r="AT107" s="166" t="str">
        <f t="shared" si="64"/>
        <v/>
      </c>
      <c r="AU107" s="166" t="str">
        <f t="shared" si="65"/>
        <v/>
      </c>
      <c r="AV107" s="166" t="str">
        <f t="shared" si="66"/>
        <v/>
      </c>
      <c r="AW107" s="167" t="str">
        <f t="shared" si="67"/>
        <v/>
      </c>
      <c r="AX107" s="166" t="str">
        <f>IF(N107&lt;&gt;1, IF(SUM(N107:$N$504)&lt;&gt;0, "| Laat geen witruimte tussen ingevulde rijen.", ""), "")</f>
        <v/>
      </c>
      <c r="AZ107" s="75" t="str">
        <f t="shared" ca="1" si="68"/>
        <v/>
      </c>
    </row>
    <row r="108" spans="1:52" s="166" customFormat="1" ht="14.45" customHeight="1" x14ac:dyDescent="0.25">
      <c r="A108" s="172" t="str">
        <f t="shared" ca="1" si="42"/>
        <v/>
      </c>
      <c r="B108" s="164" t="str">
        <f t="shared" si="38"/>
        <v/>
      </c>
      <c r="C108" s="176" t="str">
        <f t="shared" si="39"/>
        <v/>
      </c>
      <c r="D108" s="177"/>
      <c r="E108" s="178"/>
      <c r="F108" s="178"/>
      <c r="G108" s="179"/>
      <c r="H108" s="180"/>
      <c r="I108" s="179"/>
      <c r="J108" s="181"/>
      <c r="K108" s="182"/>
      <c r="L108" s="183"/>
      <c r="M108" s="165" t="s">
        <v>85</v>
      </c>
      <c r="N108" s="166">
        <f t="shared" si="43"/>
        <v>0</v>
      </c>
      <c r="O108" s="167" t="s">
        <v>387</v>
      </c>
      <c r="P108" s="166" t="str">
        <f t="shared" si="44"/>
        <v/>
      </c>
      <c r="Q108" s="166" t="str">
        <f t="shared" si="45"/>
        <v/>
      </c>
      <c r="R108" s="166" t="str">
        <f t="shared" si="46"/>
        <v/>
      </c>
      <c r="S108" s="167">
        <f t="shared" si="47"/>
        <v>0</v>
      </c>
      <c r="T108" s="166">
        <f t="shared" si="48"/>
        <v>0</v>
      </c>
      <c r="U108" s="166">
        <f t="shared" si="49"/>
        <v>0</v>
      </c>
      <c r="V108" s="166">
        <f t="shared" si="50"/>
        <v>0</v>
      </c>
      <c r="W108" s="166">
        <f t="shared" si="51"/>
        <v>0</v>
      </c>
      <c r="X108" s="166">
        <f t="shared" si="52"/>
        <v>0</v>
      </c>
      <c r="Y108" s="166">
        <f t="shared" si="53"/>
        <v>0</v>
      </c>
      <c r="Z108" s="166">
        <f t="shared" si="54"/>
        <v>0</v>
      </c>
      <c r="AA108" s="166">
        <f t="shared" si="55"/>
        <v>0</v>
      </c>
      <c r="AB108" s="166">
        <f t="shared" si="56"/>
        <v>0</v>
      </c>
      <c r="AC108" s="167"/>
      <c r="AE108" s="166" t="str" cm="1">
        <f t="array" ref="AE108">IF($E108&lt;&gt;"", IF(ISTEXT(E108), "| Veld '"&amp;AE$4&amp;ROW()&amp;"': "&amp;Fout_datum, IF(F108&lt;&gt;"", IF(E108&gt;F108, "| Velden '"&amp;$AE$4&amp;ROW()&amp;"' en '"&amp;$AF$4&amp;ROW()&amp;"': De datum uit dienst mag niet voor de datum in dienst vallen.", ""), IF(E108&gt;Datum_werkingsjaar_einde, "| Veld '"&amp;$AE$4&amp;ROW()&amp;"': De datum in dienst mag niet na 31/12/"&amp;Datum_werkingsjaar&amp;" vallen.  ", ""))), "")</f>
        <v/>
      </c>
      <c r="AF108" s="166" t="str" cm="1">
        <f t="array" ref="AF108">IF($F108&lt;&gt;"", IF(ISTEXT(F108), "| Veld '"&amp;AF$4&amp;ROW()&amp;"': "&amp;Fout_datum, IF(E108&gt;F108, IF(F108&lt;&gt;"", "  ", ""), IF(F108&lt;&gt;"", IF(F108&lt;Datum_werkingsjaar_begin, "| Veld '"&amp;$AF$4&amp;ROW()&amp;"': De datum uit dienst mag niet vóór 1/01/"&amp;Datum_werkingsjaar&amp;" vallen.  ", ""), ""))), "")</f>
        <v/>
      </c>
      <c r="AG108" s="166" t="str">
        <f ca="1">IF(W108&lt;0, "", IF(G108&lt;&gt;"", _xlfn.IFNA(IF(MATCH(G108, OFFSET(Keuzelijsten!$A$1, 0, MATCH(O108, Keuzelijsten!$A$1:$AA$1, 0)-1, 50, 1), 0)&lt;&gt;"", ""), "| Veld '"&amp;AG$4&amp;ROW()&amp;"': de selectie komt niet overeen met een keuze in een afhankelijk veld.  "), ""))</f>
        <v/>
      </c>
      <c r="AH108" s="166" t="str">
        <f ca="1">IF(X108&lt;0, "", IF(H108&lt;&gt;"", _xlfn.IFNA(IF(MATCH(H108, OFFSET(Keuzelijsten!$A$1, 0, MATCH(P108, Keuzelijsten!$A$1:$AA$1, 0)-1, 50, 1), 0)&lt;&gt;"", ""), "| Veld '"&amp;AH$4&amp;ROW()&amp;"': de selectie komt niet overeen met een keuze in een afhankelijk veld.  "), ""))</f>
        <v/>
      </c>
      <c r="AI108" s="166" t="str">
        <f ca="1">IF(Y108&lt;0, "", IF(I108&lt;&gt;"", _xlfn.IFNA(IF(MATCH(I108, OFFSET(Keuzelijsten!$A$1, 0, MATCH(Q108, Keuzelijsten!$A$1:$AA$1, 0)-1, 50, 1), 0)&lt;&gt;"", ""), "| Veld '"&amp;AI$4&amp;ROW()&amp;"': de selectie komt niet overeen met een keuze in een afhankelijk veld.  "), ""))</f>
        <v/>
      </c>
      <c r="AJ108" s="166" t="str">
        <f ca="1">IF(Z108&lt;0, "", IF(J108&lt;&gt;"", _xlfn.IFNA(IF(MATCH(J108, OFFSET(Keuzelijsten!$A$1, 0, MATCH(R108, Keuzelijsten!$A$1:$AA$1, 0)-1, 50, 1), 0)&lt;&gt;"", ""), "| Veld '"&amp;AJ$4&amp;ROW()&amp;"': de selectie komt niet overeen met een keuze in een afhankelijk veld.  "), ""))</f>
        <v/>
      </c>
      <c r="AK108" s="166" t="str">
        <f t="shared" si="40"/>
        <v/>
      </c>
      <c r="AL108" s="166" t="str">
        <f t="shared" si="41"/>
        <v/>
      </c>
      <c r="AM108" s="167" t="str">
        <f t="shared" si="57"/>
        <v/>
      </c>
      <c r="AN108" s="166" t="str">
        <f t="shared" si="58"/>
        <v/>
      </c>
      <c r="AO108" s="166" t="str">
        <f t="shared" si="59"/>
        <v/>
      </c>
      <c r="AP108" s="166" t="str">
        <f t="shared" si="60"/>
        <v/>
      </c>
      <c r="AQ108" s="166" t="str">
        <f t="shared" si="61"/>
        <v/>
      </c>
      <c r="AR108" s="166" t="str">
        <f t="shared" si="62"/>
        <v/>
      </c>
      <c r="AS108" s="166" t="str">
        <f t="shared" si="63"/>
        <v/>
      </c>
      <c r="AT108" s="166" t="str">
        <f t="shared" si="64"/>
        <v/>
      </c>
      <c r="AU108" s="166" t="str">
        <f t="shared" si="65"/>
        <v/>
      </c>
      <c r="AV108" s="166" t="str">
        <f t="shared" si="66"/>
        <v/>
      </c>
      <c r="AW108" s="167" t="str">
        <f t="shared" si="67"/>
        <v/>
      </c>
      <c r="AX108" s="166" t="str">
        <f>IF(N108&lt;&gt;1, IF(SUM(N108:$N$504)&lt;&gt;0, "| Laat geen witruimte tussen ingevulde rijen.", ""), "")</f>
        <v/>
      </c>
      <c r="AZ108" s="75" t="str">
        <f t="shared" ca="1" si="68"/>
        <v/>
      </c>
    </row>
    <row r="109" spans="1:52" s="166" customFormat="1" ht="14.45" customHeight="1" x14ac:dyDescent="0.25">
      <c r="A109" s="172" t="str">
        <f t="shared" ca="1" si="42"/>
        <v/>
      </c>
      <c r="B109" s="164" t="str">
        <f t="shared" si="38"/>
        <v/>
      </c>
      <c r="C109" s="176" t="str">
        <f t="shared" si="39"/>
        <v/>
      </c>
      <c r="D109" s="177"/>
      <c r="E109" s="178"/>
      <c r="F109" s="178"/>
      <c r="G109" s="179"/>
      <c r="H109" s="180"/>
      <c r="I109" s="179"/>
      <c r="J109" s="181"/>
      <c r="K109" s="182"/>
      <c r="L109" s="183"/>
      <c r="M109" s="165" t="s">
        <v>85</v>
      </c>
      <c r="N109" s="166">
        <f t="shared" si="43"/>
        <v>0</v>
      </c>
      <c r="O109" s="167" t="s">
        <v>387</v>
      </c>
      <c r="P109" s="166" t="str">
        <f t="shared" si="44"/>
        <v/>
      </c>
      <c r="Q109" s="166" t="str">
        <f t="shared" si="45"/>
        <v/>
      </c>
      <c r="R109" s="166" t="str">
        <f t="shared" si="46"/>
        <v/>
      </c>
      <c r="S109" s="167">
        <f t="shared" si="47"/>
        <v>0</v>
      </c>
      <c r="T109" s="166">
        <f t="shared" si="48"/>
        <v>0</v>
      </c>
      <c r="U109" s="166">
        <f t="shared" si="49"/>
        <v>0</v>
      </c>
      <c r="V109" s="166">
        <f t="shared" si="50"/>
        <v>0</v>
      </c>
      <c r="W109" s="166">
        <f t="shared" si="51"/>
        <v>0</v>
      </c>
      <c r="X109" s="166">
        <f t="shared" si="52"/>
        <v>0</v>
      </c>
      <c r="Y109" s="166">
        <f t="shared" si="53"/>
        <v>0</v>
      </c>
      <c r="Z109" s="166">
        <f t="shared" si="54"/>
        <v>0</v>
      </c>
      <c r="AA109" s="166">
        <f t="shared" si="55"/>
        <v>0</v>
      </c>
      <c r="AB109" s="166">
        <f t="shared" si="56"/>
        <v>0</v>
      </c>
      <c r="AC109" s="167"/>
      <c r="AE109" s="166" t="str" cm="1">
        <f t="array" ref="AE109">IF($E109&lt;&gt;"", IF(ISTEXT(E109), "| Veld '"&amp;AE$4&amp;ROW()&amp;"': "&amp;Fout_datum, IF(F109&lt;&gt;"", IF(E109&gt;F109, "| Velden '"&amp;$AE$4&amp;ROW()&amp;"' en '"&amp;$AF$4&amp;ROW()&amp;"': De datum uit dienst mag niet voor de datum in dienst vallen.", ""), IF(E109&gt;Datum_werkingsjaar_einde, "| Veld '"&amp;$AE$4&amp;ROW()&amp;"': De datum in dienst mag niet na 31/12/"&amp;Datum_werkingsjaar&amp;" vallen.  ", ""))), "")</f>
        <v/>
      </c>
      <c r="AF109" s="166" t="str" cm="1">
        <f t="array" ref="AF109">IF($F109&lt;&gt;"", IF(ISTEXT(F109), "| Veld '"&amp;AF$4&amp;ROW()&amp;"': "&amp;Fout_datum, IF(E109&gt;F109, IF(F109&lt;&gt;"", "  ", ""), IF(F109&lt;&gt;"", IF(F109&lt;Datum_werkingsjaar_begin, "| Veld '"&amp;$AF$4&amp;ROW()&amp;"': De datum uit dienst mag niet vóór 1/01/"&amp;Datum_werkingsjaar&amp;" vallen.  ", ""), ""))), "")</f>
        <v/>
      </c>
      <c r="AG109" s="166" t="str">
        <f ca="1">IF(W109&lt;0, "", IF(G109&lt;&gt;"", _xlfn.IFNA(IF(MATCH(G109, OFFSET(Keuzelijsten!$A$1, 0, MATCH(O109, Keuzelijsten!$A$1:$AA$1, 0)-1, 50, 1), 0)&lt;&gt;"", ""), "| Veld '"&amp;AG$4&amp;ROW()&amp;"': de selectie komt niet overeen met een keuze in een afhankelijk veld.  "), ""))</f>
        <v/>
      </c>
      <c r="AH109" s="166" t="str">
        <f ca="1">IF(X109&lt;0, "", IF(H109&lt;&gt;"", _xlfn.IFNA(IF(MATCH(H109, OFFSET(Keuzelijsten!$A$1, 0, MATCH(P109, Keuzelijsten!$A$1:$AA$1, 0)-1, 50, 1), 0)&lt;&gt;"", ""), "| Veld '"&amp;AH$4&amp;ROW()&amp;"': de selectie komt niet overeen met een keuze in een afhankelijk veld.  "), ""))</f>
        <v/>
      </c>
      <c r="AI109" s="166" t="str">
        <f ca="1">IF(Y109&lt;0, "", IF(I109&lt;&gt;"", _xlfn.IFNA(IF(MATCH(I109, OFFSET(Keuzelijsten!$A$1, 0, MATCH(Q109, Keuzelijsten!$A$1:$AA$1, 0)-1, 50, 1), 0)&lt;&gt;"", ""), "| Veld '"&amp;AI$4&amp;ROW()&amp;"': de selectie komt niet overeen met een keuze in een afhankelijk veld.  "), ""))</f>
        <v/>
      </c>
      <c r="AJ109" s="166" t="str">
        <f ca="1">IF(Z109&lt;0, "", IF(J109&lt;&gt;"", _xlfn.IFNA(IF(MATCH(J109, OFFSET(Keuzelijsten!$A$1, 0, MATCH(R109, Keuzelijsten!$A$1:$AA$1, 0)-1, 50, 1), 0)&lt;&gt;"", ""), "| Veld '"&amp;AJ$4&amp;ROW()&amp;"': de selectie komt niet overeen met een keuze in een afhankelijk veld.  "), ""))</f>
        <v/>
      </c>
      <c r="AK109" s="166" t="str">
        <f t="shared" si="40"/>
        <v/>
      </c>
      <c r="AL109" s="166" t="str">
        <f t="shared" si="41"/>
        <v/>
      </c>
      <c r="AM109" s="167" t="str">
        <f t="shared" si="57"/>
        <v/>
      </c>
      <c r="AN109" s="166" t="str">
        <f t="shared" si="58"/>
        <v/>
      </c>
      <c r="AO109" s="166" t="str">
        <f t="shared" si="59"/>
        <v/>
      </c>
      <c r="AP109" s="166" t="str">
        <f t="shared" si="60"/>
        <v/>
      </c>
      <c r="AQ109" s="166" t="str">
        <f t="shared" si="61"/>
        <v/>
      </c>
      <c r="AR109" s="166" t="str">
        <f t="shared" si="62"/>
        <v/>
      </c>
      <c r="AS109" s="166" t="str">
        <f t="shared" si="63"/>
        <v/>
      </c>
      <c r="AT109" s="166" t="str">
        <f t="shared" si="64"/>
        <v/>
      </c>
      <c r="AU109" s="166" t="str">
        <f t="shared" si="65"/>
        <v/>
      </c>
      <c r="AV109" s="166" t="str">
        <f t="shared" si="66"/>
        <v/>
      </c>
      <c r="AW109" s="167" t="str">
        <f t="shared" si="67"/>
        <v/>
      </c>
      <c r="AX109" s="166" t="str">
        <f>IF(N109&lt;&gt;1, IF(SUM(N109:$N$504)&lt;&gt;0, "| Laat geen witruimte tussen ingevulde rijen.", ""), "")</f>
        <v/>
      </c>
      <c r="AZ109" s="75" t="str">
        <f t="shared" ca="1" si="68"/>
        <v/>
      </c>
    </row>
    <row r="110" spans="1:52" s="166" customFormat="1" ht="14.45" customHeight="1" x14ac:dyDescent="0.25">
      <c r="A110" s="172" t="str">
        <f t="shared" ca="1" si="42"/>
        <v/>
      </c>
      <c r="B110" s="164" t="str">
        <f t="shared" si="38"/>
        <v/>
      </c>
      <c r="C110" s="176" t="str">
        <f t="shared" si="39"/>
        <v/>
      </c>
      <c r="D110" s="177"/>
      <c r="E110" s="178"/>
      <c r="F110" s="178"/>
      <c r="G110" s="179"/>
      <c r="H110" s="180"/>
      <c r="I110" s="179"/>
      <c r="J110" s="181"/>
      <c r="K110" s="182"/>
      <c r="L110" s="183"/>
      <c r="M110" s="165" t="s">
        <v>85</v>
      </c>
      <c r="N110" s="166">
        <f t="shared" si="43"/>
        <v>0</v>
      </c>
      <c r="O110" s="167" t="s">
        <v>387</v>
      </c>
      <c r="P110" s="166" t="str">
        <f t="shared" si="44"/>
        <v/>
      </c>
      <c r="Q110" s="166" t="str">
        <f t="shared" si="45"/>
        <v/>
      </c>
      <c r="R110" s="166" t="str">
        <f t="shared" si="46"/>
        <v/>
      </c>
      <c r="S110" s="167">
        <f t="shared" si="47"/>
        <v>0</v>
      </c>
      <c r="T110" s="166">
        <f t="shared" si="48"/>
        <v>0</v>
      </c>
      <c r="U110" s="166">
        <f t="shared" si="49"/>
        <v>0</v>
      </c>
      <c r="V110" s="166">
        <f t="shared" si="50"/>
        <v>0</v>
      </c>
      <c r="W110" s="166">
        <f t="shared" si="51"/>
        <v>0</v>
      </c>
      <c r="X110" s="166">
        <f t="shared" si="52"/>
        <v>0</v>
      </c>
      <c r="Y110" s="166">
        <f t="shared" si="53"/>
        <v>0</v>
      </c>
      <c r="Z110" s="166">
        <f t="shared" si="54"/>
        <v>0</v>
      </c>
      <c r="AA110" s="166">
        <f t="shared" si="55"/>
        <v>0</v>
      </c>
      <c r="AB110" s="166">
        <f t="shared" si="56"/>
        <v>0</v>
      </c>
      <c r="AC110" s="167"/>
      <c r="AE110" s="166" t="str" cm="1">
        <f t="array" ref="AE110">IF($E110&lt;&gt;"", IF(ISTEXT(E110), "| Veld '"&amp;AE$4&amp;ROW()&amp;"': "&amp;Fout_datum, IF(F110&lt;&gt;"", IF(E110&gt;F110, "| Velden '"&amp;$AE$4&amp;ROW()&amp;"' en '"&amp;$AF$4&amp;ROW()&amp;"': De datum uit dienst mag niet voor de datum in dienst vallen.", ""), IF(E110&gt;Datum_werkingsjaar_einde, "| Veld '"&amp;$AE$4&amp;ROW()&amp;"': De datum in dienst mag niet na 31/12/"&amp;Datum_werkingsjaar&amp;" vallen.  ", ""))), "")</f>
        <v/>
      </c>
      <c r="AF110" s="166" t="str" cm="1">
        <f t="array" ref="AF110">IF($F110&lt;&gt;"", IF(ISTEXT(F110), "| Veld '"&amp;AF$4&amp;ROW()&amp;"': "&amp;Fout_datum, IF(E110&gt;F110, IF(F110&lt;&gt;"", "  ", ""), IF(F110&lt;&gt;"", IF(F110&lt;Datum_werkingsjaar_begin, "| Veld '"&amp;$AF$4&amp;ROW()&amp;"': De datum uit dienst mag niet vóór 1/01/"&amp;Datum_werkingsjaar&amp;" vallen.  ", ""), ""))), "")</f>
        <v/>
      </c>
      <c r="AG110" s="166" t="str">
        <f ca="1">IF(W110&lt;0, "", IF(G110&lt;&gt;"", _xlfn.IFNA(IF(MATCH(G110, OFFSET(Keuzelijsten!$A$1, 0, MATCH(O110, Keuzelijsten!$A$1:$AA$1, 0)-1, 50, 1), 0)&lt;&gt;"", ""), "| Veld '"&amp;AG$4&amp;ROW()&amp;"': de selectie komt niet overeen met een keuze in een afhankelijk veld.  "), ""))</f>
        <v/>
      </c>
      <c r="AH110" s="166" t="str">
        <f ca="1">IF(X110&lt;0, "", IF(H110&lt;&gt;"", _xlfn.IFNA(IF(MATCH(H110, OFFSET(Keuzelijsten!$A$1, 0, MATCH(P110, Keuzelijsten!$A$1:$AA$1, 0)-1, 50, 1), 0)&lt;&gt;"", ""), "| Veld '"&amp;AH$4&amp;ROW()&amp;"': de selectie komt niet overeen met een keuze in een afhankelijk veld.  "), ""))</f>
        <v/>
      </c>
      <c r="AI110" s="166" t="str">
        <f ca="1">IF(Y110&lt;0, "", IF(I110&lt;&gt;"", _xlfn.IFNA(IF(MATCH(I110, OFFSET(Keuzelijsten!$A$1, 0, MATCH(Q110, Keuzelijsten!$A$1:$AA$1, 0)-1, 50, 1), 0)&lt;&gt;"", ""), "| Veld '"&amp;AI$4&amp;ROW()&amp;"': de selectie komt niet overeen met een keuze in een afhankelijk veld.  "), ""))</f>
        <v/>
      </c>
      <c r="AJ110" s="166" t="str">
        <f ca="1">IF(Z110&lt;0, "", IF(J110&lt;&gt;"", _xlfn.IFNA(IF(MATCH(J110, OFFSET(Keuzelijsten!$A$1, 0, MATCH(R110, Keuzelijsten!$A$1:$AA$1, 0)-1, 50, 1), 0)&lt;&gt;"", ""), "| Veld '"&amp;AJ$4&amp;ROW()&amp;"': de selectie komt niet overeen met een keuze in een afhankelijk veld.  "), ""))</f>
        <v/>
      </c>
      <c r="AK110" s="166" t="str">
        <f t="shared" si="40"/>
        <v/>
      </c>
      <c r="AL110" s="166" t="str">
        <f t="shared" si="41"/>
        <v/>
      </c>
      <c r="AM110" s="167" t="str">
        <f t="shared" si="57"/>
        <v/>
      </c>
      <c r="AN110" s="166" t="str">
        <f t="shared" si="58"/>
        <v/>
      </c>
      <c r="AO110" s="166" t="str">
        <f t="shared" si="59"/>
        <v/>
      </c>
      <c r="AP110" s="166" t="str">
        <f t="shared" si="60"/>
        <v/>
      </c>
      <c r="AQ110" s="166" t="str">
        <f t="shared" si="61"/>
        <v/>
      </c>
      <c r="AR110" s="166" t="str">
        <f t="shared" si="62"/>
        <v/>
      </c>
      <c r="AS110" s="166" t="str">
        <f t="shared" si="63"/>
        <v/>
      </c>
      <c r="AT110" s="166" t="str">
        <f t="shared" si="64"/>
        <v/>
      </c>
      <c r="AU110" s="166" t="str">
        <f t="shared" si="65"/>
        <v/>
      </c>
      <c r="AV110" s="166" t="str">
        <f t="shared" si="66"/>
        <v/>
      </c>
      <c r="AW110" s="167" t="str">
        <f t="shared" si="67"/>
        <v/>
      </c>
      <c r="AX110" s="166" t="str">
        <f>IF(N110&lt;&gt;1, IF(SUM(N110:$N$504)&lt;&gt;0, "| Laat geen witruimte tussen ingevulde rijen.", ""), "")</f>
        <v/>
      </c>
      <c r="AZ110" s="75" t="str">
        <f t="shared" ca="1" si="68"/>
        <v/>
      </c>
    </row>
    <row r="111" spans="1:52" s="166" customFormat="1" ht="14.45" customHeight="1" x14ac:dyDescent="0.25">
      <c r="A111" s="172" t="str">
        <f t="shared" ca="1" si="42"/>
        <v/>
      </c>
      <c r="B111" s="164" t="str">
        <f t="shared" si="38"/>
        <v/>
      </c>
      <c r="C111" s="176" t="str">
        <f t="shared" si="39"/>
        <v/>
      </c>
      <c r="D111" s="177"/>
      <c r="E111" s="178"/>
      <c r="F111" s="178"/>
      <c r="G111" s="179"/>
      <c r="H111" s="180"/>
      <c r="I111" s="179"/>
      <c r="J111" s="181"/>
      <c r="K111" s="182"/>
      <c r="L111" s="183"/>
      <c r="M111" s="165" t="s">
        <v>85</v>
      </c>
      <c r="N111" s="166">
        <f t="shared" si="43"/>
        <v>0</v>
      </c>
      <c r="O111" s="167" t="s">
        <v>387</v>
      </c>
      <c r="P111" s="166" t="str">
        <f t="shared" si="44"/>
        <v/>
      </c>
      <c r="Q111" s="166" t="str">
        <f t="shared" si="45"/>
        <v/>
      </c>
      <c r="R111" s="166" t="str">
        <f t="shared" si="46"/>
        <v/>
      </c>
      <c r="S111" s="167">
        <f t="shared" si="47"/>
        <v>0</v>
      </c>
      <c r="T111" s="166">
        <f t="shared" si="48"/>
        <v>0</v>
      </c>
      <c r="U111" s="166">
        <f t="shared" si="49"/>
        <v>0</v>
      </c>
      <c r="V111" s="166">
        <f t="shared" si="50"/>
        <v>0</v>
      </c>
      <c r="W111" s="166">
        <f t="shared" si="51"/>
        <v>0</v>
      </c>
      <c r="X111" s="166">
        <f t="shared" si="52"/>
        <v>0</v>
      </c>
      <c r="Y111" s="166">
        <f t="shared" si="53"/>
        <v>0</v>
      </c>
      <c r="Z111" s="166">
        <f t="shared" si="54"/>
        <v>0</v>
      </c>
      <c r="AA111" s="166">
        <f t="shared" si="55"/>
        <v>0</v>
      </c>
      <c r="AB111" s="166">
        <f t="shared" si="56"/>
        <v>0</v>
      </c>
      <c r="AC111" s="167"/>
      <c r="AE111" s="166" t="str" cm="1">
        <f t="array" ref="AE111">IF($E111&lt;&gt;"", IF(ISTEXT(E111), "| Veld '"&amp;AE$4&amp;ROW()&amp;"': "&amp;Fout_datum, IF(F111&lt;&gt;"", IF(E111&gt;F111, "| Velden '"&amp;$AE$4&amp;ROW()&amp;"' en '"&amp;$AF$4&amp;ROW()&amp;"': De datum uit dienst mag niet voor de datum in dienst vallen.", ""), IF(E111&gt;Datum_werkingsjaar_einde, "| Veld '"&amp;$AE$4&amp;ROW()&amp;"': De datum in dienst mag niet na 31/12/"&amp;Datum_werkingsjaar&amp;" vallen.  ", ""))), "")</f>
        <v/>
      </c>
      <c r="AF111" s="166" t="str" cm="1">
        <f t="array" ref="AF111">IF($F111&lt;&gt;"", IF(ISTEXT(F111), "| Veld '"&amp;AF$4&amp;ROW()&amp;"': "&amp;Fout_datum, IF(E111&gt;F111, IF(F111&lt;&gt;"", "  ", ""), IF(F111&lt;&gt;"", IF(F111&lt;Datum_werkingsjaar_begin, "| Veld '"&amp;$AF$4&amp;ROW()&amp;"': De datum uit dienst mag niet vóór 1/01/"&amp;Datum_werkingsjaar&amp;" vallen.  ", ""), ""))), "")</f>
        <v/>
      </c>
      <c r="AG111" s="166" t="str">
        <f ca="1">IF(W111&lt;0, "", IF(G111&lt;&gt;"", _xlfn.IFNA(IF(MATCH(G111, OFFSET(Keuzelijsten!$A$1, 0, MATCH(O111, Keuzelijsten!$A$1:$AA$1, 0)-1, 50, 1), 0)&lt;&gt;"", ""), "| Veld '"&amp;AG$4&amp;ROW()&amp;"': de selectie komt niet overeen met een keuze in een afhankelijk veld.  "), ""))</f>
        <v/>
      </c>
      <c r="AH111" s="166" t="str">
        <f ca="1">IF(X111&lt;0, "", IF(H111&lt;&gt;"", _xlfn.IFNA(IF(MATCH(H111, OFFSET(Keuzelijsten!$A$1, 0, MATCH(P111, Keuzelijsten!$A$1:$AA$1, 0)-1, 50, 1), 0)&lt;&gt;"", ""), "| Veld '"&amp;AH$4&amp;ROW()&amp;"': de selectie komt niet overeen met een keuze in een afhankelijk veld.  "), ""))</f>
        <v/>
      </c>
      <c r="AI111" s="166" t="str">
        <f ca="1">IF(Y111&lt;0, "", IF(I111&lt;&gt;"", _xlfn.IFNA(IF(MATCH(I111, OFFSET(Keuzelijsten!$A$1, 0, MATCH(Q111, Keuzelijsten!$A$1:$AA$1, 0)-1, 50, 1), 0)&lt;&gt;"", ""), "| Veld '"&amp;AI$4&amp;ROW()&amp;"': de selectie komt niet overeen met een keuze in een afhankelijk veld.  "), ""))</f>
        <v/>
      </c>
      <c r="AJ111" s="166" t="str">
        <f ca="1">IF(Z111&lt;0, "", IF(J111&lt;&gt;"", _xlfn.IFNA(IF(MATCH(J111, OFFSET(Keuzelijsten!$A$1, 0, MATCH(R111, Keuzelijsten!$A$1:$AA$1, 0)-1, 50, 1), 0)&lt;&gt;"", ""), "| Veld '"&amp;AJ$4&amp;ROW()&amp;"': de selectie komt niet overeen met een keuze in een afhankelijk veld.  "), ""))</f>
        <v/>
      </c>
      <c r="AK111" s="166" t="str">
        <f t="shared" si="40"/>
        <v/>
      </c>
      <c r="AL111" s="166" t="str">
        <f t="shared" si="41"/>
        <v/>
      </c>
      <c r="AM111" s="167" t="str">
        <f t="shared" si="57"/>
        <v/>
      </c>
      <c r="AN111" s="166" t="str">
        <f t="shared" si="58"/>
        <v/>
      </c>
      <c r="AO111" s="166" t="str">
        <f t="shared" si="59"/>
        <v/>
      </c>
      <c r="AP111" s="166" t="str">
        <f t="shared" si="60"/>
        <v/>
      </c>
      <c r="AQ111" s="166" t="str">
        <f t="shared" si="61"/>
        <v/>
      </c>
      <c r="AR111" s="166" t="str">
        <f t="shared" si="62"/>
        <v/>
      </c>
      <c r="AS111" s="166" t="str">
        <f t="shared" si="63"/>
        <v/>
      </c>
      <c r="AT111" s="166" t="str">
        <f t="shared" si="64"/>
        <v/>
      </c>
      <c r="AU111" s="166" t="str">
        <f t="shared" si="65"/>
        <v/>
      </c>
      <c r="AV111" s="166" t="str">
        <f t="shared" si="66"/>
        <v/>
      </c>
      <c r="AW111" s="167" t="str">
        <f t="shared" si="67"/>
        <v/>
      </c>
      <c r="AX111" s="166" t="str">
        <f>IF(N111&lt;&gt;1, IF(SUM(N111:$N$504)&lt;&gt;0, "| Laat geen witruimte tussen ingevulde rijen.", ""), "")</f>
        <v/>
      </c>
      <c r="AZ111" s="75" t="str">
        <f t="shared" ca="1" si="68"/>
        <v/>
      </c>
    </row>
    <row r="112" spans="1:52" s="166" customFormat="1" ht="14.45" customHeight="1" x14ac:dyDescent="0.25">
      <c r="A112" s="172" t="str">
        <f t="shared" ca="1" si="42"/>
        <v/>
      </c>
      <c r="B112" s="164" t="str">
        <f t="shared" si="38"/>
        <v/>
      </c>
      <c r="C112" s="176" t="str">
        <f t="shared" si="39"/>
        <v/>
      </c>
      <c r="D112" s="177"/>
      <c r="E112" s="178"/>
      <c r="F112" s="178"/>
      <c r="G112" s="179"/>
      <c r="H112" s="180"/>
      <c r="I112" s="179"/>
      <c r="J112" s="181"/>
      <c r="K112" s="182"/>
      <c r="L112" s="183"/>
      <c r="M112" s="165" t="s">
        <v>85</v>
      </c>
      <c r="N112" s="166">
        <f t="shared" si="43"/>
        <v>0</v>
      </c>
      <c r="O112" s="167" t="s">
        <v>387</v>
      </c>
      <c r="P112" s="166" t="str">
        <f t="shared" si="44"/>
        <v/>
      </c>
      <c r="Q112" s="166" t="str">
        <f t="shared" si="45"/>
        <v/>
      </c>
      <c r="R112" s="166" t="str">
        <f t="shared" si="46"/>
        <v/>
      </c>
      <c r="S112" s="167">
        <f t="shared" si="47"/>
        <v>0</v>
      </c>
      <c r="T112" s="166">
        <f t="shared" si="48"/>
        <v>0</v>
      </c>
      <c r="U112" s="166">
        <f t="shared" si="49"/>
        <v>0</v>
      </c>
      <c r="V112" s="166">
        <f t="shared" si="50"/>
        <v>0</v>
      </c>
      <c r="W112" s="166">
        <f t="shared" si="51"/>
        <v>0</v>
      </c>
      <c r="X112" s="166">
        <f t="shared" si="52"/>
        <v>0</v>
      </c>
      <c r="Y112" s="166">
        <f t="shared" si="53"/>
        <v>0</v>
      </c>
      <c r="Z112" s="166">
        <f t="shared" si="54"/>
        <v>0</v>
      </c>
      <c r="AA112" s="166">
        <f t="shared" si="55"/>
        <v>0</v>
      </c>
      <c r="AB112" s="166">
        <f t="shared" si="56"/>
        <v>0</v>
      </c>
      <c r="AC112" s="167"/>
      <c r="AE112" s="166" t="str" cm="1">
        <f t="array" ref="AE112">IF($E112&lt;&gt;"", IF(ISTEXT(E112), "| Veld '"&amp;AE$4&amp;ROW()&amp;"': "&amp;Fout_datum, IF(F112&lt;&gt;"", IF(E112&gt;F112, "| Velden '"&amp;$AE$4&amp;ROW()&amp;"' en '"&amp;$AF$4&amp;ROW()&amp;"': De datum uit dienst mag niet voor de datum in dienst vallen.", ""), IF(E112&gt;Datum_werkingsjaar_einde, "| Veld '"&amp;$AE$4&amp;ROW()&amp;"': De datum in dienst mag niet na 31/12/"&amp;Datum_werkingsjaar&amp;" vallen.  ", ""))), "")</f>
        <v/>
      </c>
      <c r="AF112" s="166" t="str" cm="1">
        <f t="array" ref="AF112">IF($F112&lt;&gt;"", IF(ISTEXT(F112), "| Veld '"&amp;AF$4&amp;ROW()&amp;"': "&amp;Fout_datum, IF(E112&gt;F112, IF(F112&lt;&gt;"", "  ", ""), IF(F112&lt;&gt;"", IF(F112&lt;Datum_werkingsjaar_begin, "| Veld '"&amp;$AF$4&amp;ROW()&amp;"': De datum uit dienst mag niet vóór 1/01/"&amp;Datum_werkingsjaar&amp;" vallen.  ", ""), ""))), "")</f>
        <v/>
      </c>
      <c r="AG112" s="166" t="str">
        <f ca="1">IF(W112&lt;0, "", IF(G112&lt;&gt;"", _xlfn.IFNA(IF(MATCH(G112, OFFSET(Keuzelijsten!$A$1, 0, MATCH(O112, Keuzelijsten!$A$1:$AA$1, 0)-1, 50, 1), 0)&lt;&gt;"", ""), "| Veld '"&amp;AG$4&amp;ROW()&amp;"': de selectie komt niet overeen met een keuze in een afhankelijk veld.  "), ""))</f>
        <v/>
      </c>
      <c r="AH112" s="166" t="str">
        <f ca="1">IF(X112&lt;0, "", IF(H112&lt;&gt;"", _xlfn.IFNA(IF(MATCH(H112, OFFSET(Keuzelijsten!$A$1, 0, MATCH(P112, Keuzelijsten!$A$1:$AA$1, 0)-1, 50, 1), 0)&lt;&gt;"", ""), "| Veld '"&amp;AH$4&amp;ROW()&amp;"': de selectie komt niet overeen met een keuze in een afhankelijk veld.  "), ""))</f>
        <v/>
      </c>
      <c r="AI112" s="166" t="str">
        <f ca="1">IF(Y112&lt;0, "", IF(I112&lt;&gt;"", _xlfn.IFNA(IF(MATCH(I112, OFFSET(Keuzelijsten!$A$1, 0, MATCH(Q112, Keuzelijsten!$A$1:$AA$1, 0)-1, 50, 1), 0)&lt;&gt;"", ""), "| Veld '"&amp;AI$4&amp;ROW()&amp;"': de selectie komt niet overeen met een keuze in een afhankelijk veld.  "), ""))</f>
        <v/>
      </c>
      <c r="AJ112" s="166" t="str">
        <f ca="1">IF(Z112&lt;0, "", IF(J112&lt;&gt;"", _xlfn.IFNA(IF(MATCH(J112, OFFSET(Keuzelijsten!$A$1, 0, MATCH(R112, Keuzelijsten!$A$1:$AA$1, 0)-1, 50, 1), 0)&lt;&gt;"", ""), "| Veld '"&amp;AJ$4&amp;ROW()&amp;"': de selectie komt niet overeen met een keuze in een afhankelijk veld.  "), ""))</f>
        <v/>
      </c>
      <c r="AK112" s="166" t="str">
        <f t="shared" si="40"/>
        <v/>
      </c>
      <c r="AL112" s="166" t="str">
        <f t="shared" si="41"/>
        <v/>
      </c>
      <c r="AM112" s="167" t="str">
        <f t="shared" si="57"/>
        <v/>
      </c>
      <c r="AN112" s="166" t="str">
        <f t="shared" si="58"/>
        <v/>
      </c>
      <c r="AO112" s="166" t="str">
        <f t="shared" si="59"/>
        <v/>
      </c>
      <c r="AP112" s="166" t="str">
        <f t="shared" si="60"/>
        <v/>
      </c>
      <c r="AQ112" s="166" t="str">
        <f t="shared" si="61"/>
        <v/>
      </c>
      <c r="AR112" s="166" t="str">
        <f t="shared" si="62"/>
        <v/>
      </c>
      <c r="AS112" s="166" t="str">
        <f t="shared" si="63"/>
        <v/>
      </c>
      <c r="AT112" s="166" t="str">
        <f t="shared" si="64"/>
        <v/>
      </c>
      <c r="AU112" s="166" t="str">
        <f t="shared" si="65"/>
        <v/>
      </c>
      <c r="AV112" s="166" t="str">
        <f t="shared" si="66"/>
        <v/>
      </c>
      <c r="AW112" s="167" t="str">
        <f t="shared" si="67"/>
        <v/>
      </c>
      <c r="AX112" s="166" t="str">
        <f>IF(N112&lt;&gt;1, IF(SUM(N112:$N$504)&lt;&gt;0, "| Laat geen witruimte tussen ingevulde rijen.", ""), "")</f>
        <v/>
      </c>
      <c r="AZ112" s="75" t="str">
        <f t="shared" ca="1" si="68"/>
        <v/>
      </c>
    </row>
    <row r="113" spans="1:52" s="166" customFormat="1" ht="14.45" customHeight="1" x14ac:dyDescent="0.25">
      <c r="A113" s="172" t="str">
        <f t="shared" ca="1" si="42"/>
        <v/>
      </c>
      <c r="B113" s="164" t="str">
        <f t="shared" si="38"/>
        <v/>
      </c>
      <c r="C113" s="176" t="str">
        <f t="shared" si="39"/>
        <v/>
      </c>
      <c r="D113" s="177"/>
      <c r="E113" s="178"/>
      <c r="F113" s="178"/>
      <c r="G113" s="179"/>
      <c r="H113" s="180"/>
      <c r="I113" s="179"/>
      <c r="J113" s="181"/>
      <c r="K113" s="182"/>
      <c r="L113" s="183"/>
      <c r="M113" s="165" t="s">
        <v>85</v>
      </c>
      <c r="N113" s="166">
        <f t="shared" si="43"/>
        <v>0</v>
      </c>
      <c r="O113" s="167" t="s">
        <v>387</v>
      </c>
      <c r="P113" s="166" t="str">
        <f t="shared" si="44"/>
        <v/>
      </c>
      <c r="Q113" s="166" t="str">
        <f t="shared" si="45"/>
        <v/>
      </c>
      <c r="R113" s="166" t="str">
        <f t="shared" si="46"/>
        <v/>
      </c>
      <c r="S113" s="167">
        <f t="shared" si="47"/>
        <v>0</v>
      </c>
      <c r="T113" s="166">
        <f t="shared" si="48"/>
        <v>0</v>
      </c>
      <c r="U113" s="166">
        <f t="shared" si="49"/>
        <v>0</v>
      </c>
      <c r="V113" s="166">
        <f t="shared" si="50"/>
        <v>0</v>
      </c>
      <c r="W113" s="166">
        <f t="shared" si="51"/>
        <v>0</v>
      </c>
      <c r="X113" s="166">
        <f t="shared" si="52"/>
        <v>0</v>
      </c>
      <c r="Y113" s="166">
        <f t="shared" si="53"/>
        <v>0</v>
      </c>
      <c r="Z113" s="166">
        <f t="shared" si="54"/>
        <v>0</v>
      </c>
      <c r="AA113" s="166">
        <f t="shared" si="55"/>
        <v>0</v>
      </c>
      <c r="AB113" s="166">
        <f t="shared" si="56"/>
        <v>0</v>
      </c>
      <c r="AC113" s="167"/>
      <c r="AE113" s="166" t="str" cm="1">
        <f t="array" ref="AE113">IF($E113&lt;&gt;"", IF(ISTEXT(E113), "| Veld '"&amp;AE$4&amp;ROW()&amp;"': "&amp;Fout_datum, IF(F113&lt;&gt;"", IF(E113&gt;F113, "| Velden '"&amp;$AE$4&amp;ROW()&amp;"' en '"&amp;$AF$4&amp;ROW()&amp;"': De datum uit dienst mag niet voor de datum in dienst vallen.", ""), IF(E113&gt;Datum_werkingsjaar_einde, "| Veld '"&amp;$AE$4&amp;ROW()&amp;"': De datum in dienst mag niet na 31/12/"&amp;Datum_werkingsjaar&amp;" vallen.  ", ""))), "")</f>
        <v/>
      </c>
      <c r="AF113" s="166" t="str" cm="1">
        <f t="array" ref="AF113">IF($F113&lt;&gt;"", IF(ISTEXT(F113), "| Veld '"&amp;AF$4&amp;ROW()&amp;"': "&amp;Fout_datum, IF(E113&gt;F113, IF(F113&lt;&gt;"", "  ", ""), IF(F113&lt;&gt;"", IF(F113&lt;Datum_werkingsjaar_begin, "| Veld '"&amp;$AF$4&amp;ROW()&amp;"': De datum uit dienst mag niet vóór 1/01/"&amp;Datum_werkingsjaar&amp;" vallen.  ", ""), ""))), "")</f>
        <v/>
      </c>
      <c r="AG113" s="166" t="str">
        <f ca="1">IF(W113&lt;0, "", IF(G113&lt;&gt;"", _xlfn.IFNA(IF(MATCH(G113, OFFSET(Keuzelijsten!$A$1, 0, MATCH(O113, Keuzelijsten!$A$1:$AA$1, 0)-1, 50, 1), 0)&lt;&gt;"", ""), "| Veld '"&amp;AG$4&amp;ROW()&amp;"': de selectie komt niet overeen met een keuze in een afhankelijk veld.  "), ""))</f>
        <v/>
      </c>
      <c r="AH113" s="166" t="str">
        <f ca="1">IF(X113&lt;0, "", IF(H113&lt;&gt;"", _xlfn.IFNA(IF(MATCH(H113, OFFSET(Keuzelijsten!$A$1, 0, MATCH(P113, Keuzelijsten!$A$1:$AA$1, 0)-1, 50, 1), 0)&lt;&gt;"", ""), "| Veld '"&amp;AH$4&amp;ROW()&amp;"': de selectie komt niet overeen met een keuze in een afhankelijk veld.  "), ""))</f>
        <v/>
      </c>
      <c r="AI113" s="166" t="str">
        <f ca="1">IF(Y113&lt;0, "", IF(I113&lt;&gt;"", _xlfn.IFNA(IF(MATCH(I113, OFFSET(Keuzelijsten!$A$1, 0, MATCH(Q113, Keuzelijsten!$A$1:$AA$1, 0)-1, 50, 1), 0)&lt;&gt;"", ""), "| Veld '"&amp;AI$4&amp;ROW()&amp;"': de selectie komt niet overeen met een keuze in een afhankelijk veld.  "), ""))</f>
        <v/>
      </c>
      <c r="AJ113" s="166" t="str">
        <f ca="1">IF(Z113&lt;0, "", IF(J113&lt;&gt;"", _xlfn.IFNA(IF(MATCH(J113, OFFSET(Keuzelijsten!$A$1, 0, MATCH(R113, Keuzelijsten!$A$1:$AA$1, 0)-1, 50, 1), 0)&lt;&gt;"", ""), "| Veld '"&amp;AJ$4&amp;ROW()&amp;"': de selectie komt niet overeen met een keuze in een afhankelijk veld.  "), ""))</f>
        <v/>
      </c>
      <c r="AK113" s="166" t="str">
        <f t="shared" si="40"/>
        <v/>
      </c>
      <c r="AL113" s="166" t="str">
        <f t="shared" si="41"/>
        <v/>
      </c>
      <c r="AM113" s="167" t="str">
        <f t="shared" si="57"/>
        <v/>
      </c>
      <c r="AN113" s="166" t="str">
        <f t="shared" si="58"/>
        <v/>
      </c>
      <c r="AO113" s="166" t="str">
        <f t="shared" si="59"/>
        <v/>
      </c>
      <c r="AP113" s="166" t="str">
        <f t="shared" si="60"/>
        <v/>
      </c>
      <c r="AQ113" s="166" t="str">
        <f t="shared" si="61"/>
        <v/>
      </c>
      <c r="AR113" s="166" t="str">
        <f t="shared" si="62"/>
        <v/>
      </c>
      <c r="AS113" s="166" t="str">
        <f t="shared" si="63"/>
        <v/>
      </c>
      <c r="AT113" s="166" t="str">
        <f t="shared" si="64"/>
        <v/>
      </c>
      <c r="AU113" s="166" t="str">
        <f t="shared" si="65"/>
        <v/>
      </c>
      <c r="AV113" s="166" t="str">
        <f t="shared" si="66"/>
        <v/>
      </c>
      <c r="AW113" s="167" t="str">
        <f t="shared" si="67"/>
        <v/>
      </c>
      <c r="AX113" s="166" t="str">
        <f>IF(N113&lt;&gt;1, IF(SUM(N113:$N$504)&lt;&gt;0, "| Laat geen witruimte tussen ingevulde rijen.", ""), "")</f>
        <v/>
      </c>
      <c r="AZ113" s="75" t="str">
        <f t="shared" ca="1" si="68"/>
        <v/>
      </c>
    </row>
    <row r="114" spans="1:52" s="166" customFormat="1" ht="14.45" customHeight="1" x14ac:dyDescent="0.25">
      <c r="A114" s="172" t="str">
        <f t="shared" ca="1" si="42"/>
        <v/>
      </c>
      <c r="B114" s="164" t="str">
        <f t="shared" si="38"/>
        <v/>
      </c>
      <c r="C114" s="176" t="str">
        <f t="shared" si="39"/>
        <v/>
      </c>
      <c r="D114" s="177"/>
      <c r="E114" s="178"/>
      <c r="F114" s="178"/>
      <c r="G114" s="179"/>
      <c r="H114" s="180"/>
      <c r="I114" s="179"/>
      <c r="J114" s="181"/>
      <c r="K114" s="182"/>
      <c r="L114" s="183"/>
      <c r="M114" s="165" t="s">
        <v>85</v>
      </c>
      <c r="N114" s="166">
        <f t="shared" si="43"/>
        <v>0</v>
      </c>
      <c r="O114" s="167" t="s">
        <v>387</v>
      </c>
      <c r="P114" s="166" t="str">
        <f t="shared" si="44"/>
        <v/>
      </c>
      <c r="Q114" s="166" t="str">
        <f t="shared" si="45"/>
        <v/>
      </c>
      <c r="R114" s="166" t="str">
        <f t="shared" si="46"/>
        <v/>
      </c>
      <c r="S114" s="167">
        <f t="shared" si="47"/>
        <v>0</v>
      </c>
      <c r="T114" s="166">
        <f t="shared" si="48"/>
        <v>0</v>
      </c>
      <c r="U114" s="166">
        <f t="shared" si="49"/>
        <v>0</v>
      </c>
      <c r="V114" s="166">
        <f t="shared" si="50"/>
        <v>0</v>
      </c>
      <c r="W114" s="166">
        <f t="shared" si="51"/>
        <v>0</v>
      </c>
      <c r="X114" s="166">
        <f t="shared" si="52"/>
        <v>0</v>
      </c>
      <c r="Y114" s="166">
        <f t="shared" si="53"/>
        <v>0</v>
      </c>
      <c r="Z114" s="166">
        <f t="shared" si="54"/>
        <v>0</v>
      </c>
      <c r="AA114" s="166">
        <f t="shared" si="55"/>
        <v>0</v>
      </c>
      <c r="AB114" s="166">
        <f t="shared" si="56"/>
        <v>0</v>
      </c>
      <c r="AC114" s="167"/>
      <c r="AE114" s="166" t="str" cm="1">
        <f t="array" ref="AE114">IF($E114&lt;&gt;"", IF(ISTEXT(E114), "| Veld '"&amp;AE$4&amp;ROW()&amp;"': "&amp;Fout_datum, IF(F114&lt;&gt;"", IF(E114&gt;F114, "| Velden '"&amp;$AE$4&amp;ROW()&amp;"' en '"&amp;$AF$4&amp;ROW()&amp;"': De datum uit dienst mag niet voor de datum in dienst vallen.", ""), IF(E114&gt;Datum_werkingsjaar_einde, "| Veld '"&amp;$AE$4&amp;ROW()&amp;"': De datum in dienst mag niet na 31/12/"&amp;Datum_werkingsjaar&amp;" vallen.  ", ""))), "")</f>
        <v/>
      </c>
      <c r="AF114" s="166" t="str" cm="1">
        <f t="array" ref="AF114">IF($F114&lt;&gt;"", IF(ISTEXT(F114), "| Veld '"&amp;AF$4&amp;ROW()&amp;"': "&amp;Fout_datum, IF(E114&gt;F114, IF(F114&lt;&gt;"", "  ", ""), IF(F114&lt;&gt;"", IF(F114&lt;Datum_werkingsjaar_begin, "| Veld '"&amp;$AF$4&amp;ROW()&amp;"': De datum uit dienst mag niet vóór 1/01/"&amp;Datum_werkingsjaar&amp;" vallen.  ", ""), ""))), "")</f>
        <v/>
      </c>
      <c r="AG114" s="166" t="str">
        <f ca="1">IF(W114&lt;0, "", IF(G114&lt;&gt;"", _xlfn.IFNA(IF(MATCH(G114, OFFSET(Keuzelijsten!$A$1, 0, MATCH(O114, Keuzelijsten!$A$1:$AA$1, 0)-1, 50, 1), 0)&lt;&gt;"", ""), "| Veld '"&amp;AG$4&amp;ROW()&amp;"': de selectie komt niet overeen met een keuze in een afhankelijk veld.  "), ""))</f>
        <v/>
      </c>
      <c r="AH114" s="166" t="str">
        <f ca="1">IF(X114&lt;0, "", IF(H114&lt;&gt;"", _xlfn.IFNA(IF(MATCH(H114, OFFSET(Keuzelijsten!$A$1, 0, MATCH(P114, Keuzelijsten!$A$1:$AA$1, 0)-1, 50, 1), 0)&lt;&gt;"", ""), "| Veld '"&amp;AH$4&amp;ROW()&amp;"': de selectie komt niet overeen met een keuze in een afhankelijk veld.  "), ""))</f>
        <v/>
      </c>
      <c r="AI114" s="166" t="str">
        <f ca="1">IF(Y114&lt;0, "", IF(I114&lt;&gt;"", _xlfn.IFNA(IF(MATCH(I114, OFFSET(Keuzelijsten!$A$1, 0, MATCH(Q114, Keuzelijsten!$A$1:$AA$1, 0)-1, 50, 1), 0)&lt;&gt;"", ""), "| Veld '"&amp;AI$4&amp;ROW()&amp;"': de selectie komt niet overeen met een keuze in een afhankelijk veld.  "), ""))</f>
        <v/>
      </c>
      <c r="AJ114" s="166" t="str">
        <f ca="1">IF(Z114&lt;0, "", IF(J114&lt;&gt;"", _xlfn.IFNA(IF(MATCH(J114, OFFSET(Keuzelijsten!$A$1, 0, MATCH(R114, Keuzelijsten!$A$1:$AA$1, 0)-1, 50, 1), 0)&lt;&gt;"", ""), "| Veld '"&amp;AJ$4&amp;ROW()&amp;"': de selectie komt niet overeen met een keuze in een afhankelijk veld.  "), ""))</f>
        <v/>
      </c>
      <c r="AK114" s="166" t="str">
        <f t="shared" si="40"/>
        <v/>
      </c>
      <c r="AL114" s="166" t="str">
        <f t="shared" si="41"/>
        <v/>
      </c>
      <c r="AM114" s="167" t="str">
        <f t="shared" si="57"/>
        <v/>
      </c>
      <c r="AN114" s="166" t="str">
        <f t="shared" si="58"/>
        <v/>
      </c>
      <c r="AO114" s="166" t="str">
        <f t="shared" si="59"/>
        <v/>
      </c>
      <c r="AP114" s="166" t="str">
        <f t="shared" si="60"/>
        <v/>
      </c>
      <c r="AQ114" s="166" t="str">
        <f t="shared" si="61"/>
        <v/>
      </c>
      <c r="AR114" s="166" t="str">
        <f t="shared" si="62"/>
        <v/>
      </c>
      <c r="AS114" s="166" t="str">
        <f t="shared" si="63"/>
        <v/>
      </c>
      <c r="AT114" s="166" t="str">
        <f t="shared" si="64"/>
        <v/>
      </c>
      <c r="AU114" s="166" t="str">
        <f t="shared" si="65"/>
        <v/>
      </c>
      <c r="AV114" s="166" t="str">
        <f t="shared" si="66"/>
        <v/>
      </c>
      <c r="AW114" s="167" t="str">
        <f t="shared" si="67"/>
        <v/>
      </c>
      <c r="AX114" s="166" t="str">
        <f>IF(N114&lt;&gt;1, IF(SUM(N114:$N$504)&lt;&gt;0, "| Laat geen witruimte tussen ingevulde rijen.", ""), "")</f>
        <v/>
      </c>
      <c r="AZ114" s="75" t="str">
        <f t="shared" ca="1" si="68"/>
        <v/>
      </c>
    </row>
    <row r="115" spans="1:52" s="166" customFormat="1" ht="14.45" customHeight="1" x14ac:dyDescent="0.25">
      <c r="A115" s="172" t="str">
        <f t="shared" ca="1" si="42"/>
        <v/>
      </c>
      <c r="B115" s="164" t="str">
        <f t="shared" si="38"/>
        <v/>
      </c>
      <c r="C115" s="176" t="str">
        <f t="shared" si="39"/>
        <v/>
      </c>
      <c r="D115" s="177"/>
      <c r="E115" s="178"/>
      <c r="F115" s="178"/>
      <c r="G115" s="179"/>
      <c r="H115" s="180"/>
      <c r="I115" s="179"/>
      <c r="J115" s="181"/>
      <c r="K115" s="182"/>
      <c r="L115" s="183"/>
      <c r="M115" s="165" t="s">
        <v>85</v>
      </c>
      <c r="N115" s="166">
        <f t="shared" si="43"/>
        <v>0</v>
      </c>
      <c r="O115" s="167" t="s">
        <v>387</v>
      </c>
      <c r="P115" s="166" t="str">
        <f t="shared" si="44"/>
        <v/>
      </c>
      <c r="Q115" s="166" t="str">
        <f t="shared" si="45"/>
        <v/>
      </c>
      <c r="R115" s="166" t="str">
        <f t="shared" si="46"/>
        <v/>
      </c>
      <c r="S115" s="167">
        <f t="shared" si="47"/>
        <v>0</v>
      </c>
      <c r="T115" s="166">
        <f t="shared" si="48"/>
        <v>0</v>
      </c>
      <c r="U115" s="166">
        <f t="shared" si="49"/>
        <v>0</v>
      </c>
      <c r="V115" s="166">
        <f t="shared" si="50"/>
        <v>0</v>
      </c>
      <c r="W115" s="166">
        <f t="shared" si="51"/>
        <v>0</v>
      </c>
      <c r="X115" s="166">
        <f t="shared" si="52"/>
        <v>0</v>
      </c>
      <c r="Y115" s="166">
        <f t="shared" si="53"/>
        <v>0</v>
      </c>
      <c r="Z115" s="166">
        <f t="shared" si="54"/>
        <v>0</v>
      </c>
      <c r="AA115" s="166">
        <f t="shared" si="55"/>
        <v>0</v>
      </c>
      <c r="AB115" s="166">
        <f t="shared" si="56"/>
        <v>0</v>
      </c>
      <c r="AC115" s="167"/>
      <c r="AE115" s="166" t="str" cm="1">
        <f t="array" ref="AE115">IF($E115&lt;&gt;"", IF(ISTEXT(E115), "| Veld '"&amp;AE$4&amp;ROW()&amp;"': "&amp;Fout_datum, IF(F115&lt;&gt;"", IF(E115&gt;F115, "| Velden '"&amp;$AE$4&amp;ROW()&amp;"' en '"&amp;$AF$4&amp;ROW()&amp;"': De datum uit dienst mag niet voor de datum in dienst vallen.", ""), IF(E115&gt;Datum_werkingsjaar_einde, "| Veld '"&amp;$AE$4&amp;ROW()&amp;"': De datum in dienst mag niet na 31/12/"&amp;Datum_werkingsjaar&amp;" vallen.  ", ""))), "")</f>
        <v/>
      </c>
      <c r="AF115" s="166" t="str" cm="1">
        <f t="array" ref="AF115">IF($F115&lt;&gt;"", IF(ISTEXT(F115), "| Veld '"&amp;AF$4&amp;ROW()&amp;"': "&amp;Fout_datum, IF(E115&gt;F115, IF(F115&lt;&gt;"", "  ", ""), IF(F115&lt;&gt;"", IF(F115&lt;Datum_werkingsjaar_begin, "| Veld '"&amp;$AF$4&amp;ROW()&amp;"': De datum uit dienst mag niet vóór 1/01/"&amp;Datum_werkingsjaar&amp;" vallen.  ", ""), ""))), "")</f>
        <v/>
      </c>
      <c r="AG115" s="166" t="str">
        <f ca="1">IF(W115&lt;0, "", IF(G115&lt;&gt;"", _xlfn.IFNA(IF(MATCH(G115, OFFSET(Keuzelijsten!$A$1, 0, MATCH(O115, Keuzelijsten!$A$1:$AA$1, 0)-1, 50, 1), 0)&lt;&gt;"", ""), "| Veld '"&amp;AG$4&amp;ROW()&amp;"': de selectie komt niet overeen met een keuze in een afhankelijk veld.  "), ""))</f>
        <v/>
      </c>
      <c r="AH115" s="166" t="str">
        <f ca="1">IF(X115&lt;0, "", IF(H115&lt;&gt;"", _xlfn.IFNA(IF(MATCH(H115, OFFSET(Keuzelijsten!$A$1, 0, MATCH(P115, Keuzelijsten!$A$1:$AA$1, 0)-1, 50, 1), 0)&lt;&gt;"", ""), "| Veld '"&amp;AH$4&amp;ROW()&amp;"': de selectie komt niet overeen met een keuze in een afhankelijk veld.  "), ""))</f>
        <v/>
      </c>
      <c r="AI115" s="166" t="str">
        <f ca="1">IF(Y115&lt;0, "", IF(I115&lt;&gt;"", _xlfn.IFNA(IF(MATCH(I115, OFFSET(Keuzelijsten!$A$1, 0, MATCH(Q115, Keuzelijsten!$A$1:$AA$1, 0)-1, 50, 1), 0)&lt;&gt;"", ""), "| Veld '"&amp;AI$4&amp;ROW()&amp;"': de selectie komt niet overeen met een keuze in een afhankelijk veld.  "), ""))</f>
        <v/>
      </c>
      <c r="AJ115" s="166" t="str">
        <f ca="1">IF(Z115&lt;0, "", IF(J115&lt;&gt;"", _xlfn.IFNA(IF(MATCH(J115, OFFSET(Keuzelijsten!$A$1, 0, MATCH(R115, Keuzelijsten!$A$1:$AA$1, 0)-1, 50, 1), 0)&lt;&gt;"", ""), "| Veld '"&amp;AJ$4&amp;ROW()&amp;"': de selectie komt niet overeen met een keuze in een afhankelijk veld.  "), ""))</f>
        <v/>
      </c>
      <c r="AK115" s="166" t="str">
        <f t="shared" si="40"/>
        <v/>
      </c>
      <c r="AL115" s="166" t="str">
        <f t="shared" si="41"/>
        <v/>
      </c>
      <c r="AM115" s="167" t="str">
        <f t="shared" si="57"/>
        <v/>
      </c>
      <c r="AN115" s="166" t="str">
        <f t="shared" si="58"/>
        <v/>
      </c>
      <c r="AO115" s="166" t="str">
        <f t="shared" si="59"/>
        <v/>
      </c>
      <c r="AP115" s="166" t="str">
        <f t="shared" si="60"/>
        <v/>
      </c>
      <c r="AQ115" s="166" t="str">
        <f t="shared" si="61"/>
        <v/>
      </c>
      <c r="AR115" s="166" t="str">
        <f t="shared" si="62"/>
        <v/>
      </c>
      <c r="AS115" s="166" t="str">
        <f t="shared" si="63"/>
        <v/>
      </c>
      <c r="AT115" s="166" t="str">
        <f t="shared" si="64"/>
        <v/>
      </c>
      <c r="AU115" s="166" t="str">
        <f t="shared" si="65"/>
        <v/>
      </c>
      <c r="AV115" s="166" t="str">
        <f t="shared" si="66"/>
        <v/>
      </c>
      <c r="AW115" s="167" t="str">
        <f t="shared" si="67"/>
        <v/>
      </c>
      <c r="AX115" s="166" t="str">
        <f>IF(N115&lt;&gt;1, IF(SUM(N115:$N$504)&lt;&gt;0, "| Laat geen witruimte tussen ingevulde rijen.", ""), "")</f>
        <v/>
      </c>
      <c r="AZ115" s="75" t="str">
        <f t="shared" ca="1" si="68"/>
        <v/>
      </c>
    </row>
    <row r="116" spans="1:52" s="166" customFormat="1" ht="14.45" customHeight="1" x14ac:dyDescent="0.25">
      <c r="A116" s="172" t="str">
        <f t="shared" ca="1" si="42"/>
        <v/>
      </c>
      <c r="B116" s="164" t="str">
        <f t="shared" si="38"/>
        <v/>
      </c>
      <c r="C116" s="176" t="str">
        <f t="shared" si="39"/>
        <v/>
      </c>
      <c r="D116" s="177"/>
      <c r="E116" s="178"/>
      <c r="F116" s="178"/>
      <c r="G116" s="179"/>
      <c r="H116" s="180"/>
      <c r="I116" s="179"/>
      <c r="J116" s="181"/>
      <c r="K116" s="182"/>
      <c r="L116" s="183"/>
      <c r="M116" s="165" t="s">
        <v>85</v>
      </c>
      <c r="N116" s="166">
        <f t="shared" si="43"/>
        <v>0</v>
      </c>
      <c r="O116" s="167" t="s">
        <v>387</v>
      </c>
      <c r="P116" s="166" t="str">
        <f t="shared" si="44"/>
        <v/>
      </c>
      <c r="Q116" s="166" t="str">
        <f t="shared" si="45"/>
        <v/>
      </c>
      <c r="R116" s="166" t="str">
        <f t="shared" si="46"/>
        <v/>
      </c>
      <c r="S116" s="167">
        <f t="shared" si="47"/>
        <v>0</v>
      </c>
      <c r="T116" s="166">
        <f t="shared" si="48"/>
        <v>0</v>
      </c>
      <c r="U116" s="166">
        <f t="shared" si="49"/>
        <v>0</v>
      </c>
      <c r="V116" s="166">
        <f t="shared" si="50"/>
        <v>0</v>
      </c>
      <c r="W116" s="166">
        <f t="shared" si="51"/>
        <v>0</v>
      </c>
      <c r="X116" s="166">
        <f t="shared" si="52"/>
        <v>0</v>
      </c>
      <c r="Y116" s="166">
        <f t="shared" si="53"/>
        <v>0</v>
      </c>
      <c r="Z116" s="166">
        <f t="shared" si="54"/>
        <v>0</v>
      </c>
      <c r="AA116" s="166">
        <f t="shared" si="55"/>
        <v>0</v>
      </c>
      <c r="AB116" s="166">
        <f t="shared" si="56"/>
        <v>0</v>
      </c>
      <c r="AC116" s="167"/>
      <c r="AE116" s="166" t="str" cm="1">
        <f t="array" ref="AE116">IF($E116&lt;&gt;"", IF(ISTEXT(E116), "| Veld '"&amp;AE$4&amp;ROW()&amp;"': "&amp;Fout_datum, IF(F116&lt;&gt;"", IF(E116&gt;F116, "| Velden '"&amp;$AE$4&amp;ROW()&amp;"' en '"&amp;$AF$4&amp;ROW()&amp;"': De datum uit dienst mag niet voor de datum in dienst vallen.", ""), IF(E116&gt;Datum_werkingsjaar_einde, "| Veld '"&amp;$AE$4&amp;ROW()&amp;"': De datum in dienst mag niet na 31/12/"&amp;Datum_werkingsjaar&amp;" vallen.  ", ""))), "")</f>
        <v/>
      </c>
      <c r="AF116" s="166" t="str" cm="1">
        <f t="array" ref="AF116">IF($F116&lt;&gt;"", IF(ISTEXT(F116), "| Veld '"&amp;AF$4&amp;ROW()&amp;"': "&amp;Fout_datum, IF(E116&gt;F116, IF(F116&lt;&gt;"", "  ", ""), IF(F116&lt;&gt;"", IF(F116&lt;Datum_werkingsjaar_begin, "| Veld '"&amp;$AF$4&amp;ROW()&amp;"': De datum uit dienst mag niet vóór 1/01/"&amp;Datum_werkingsjaar&amp;" vallen.  ", ""), ""))), "")</f>
        <v/>
      </c>
      <c r="AG116" s="166" t="str">
        <f ca="1">IF(W116&lt;0, "", IF(G116&lt;&gt;"", _xlfn.IFNA(IF(MATCH(G116, OFFSET(Keuzelijsten!$A$1, 0, MATCH(O116, Keuzelijsten!$A$1:$AA$1, 0)-1, 50, 1), 0)&lt;&gt;"", ""), "| Veld '"&amp;AG$4&amp;ROW()&amp;"': de selectie komt niet overeen met een keuze in een afhankelijk veld.  "), ""))</f>
        <v/>
      </c>
      <c r="AH116" s="166" t="str">
        <f ca="1">IF(X116&lt;0, "", IF(H116&lt;&gt;"", _xlfn.IFNA(IF(MATCH(H116, OFFSET(Keuzelijsten!$A$1, 0, MATCH(P116, Keuzelijsten!$A$1:$AA$1, 0)-1, 50, 1), 0)&lt;&gt;"", ""), "| Veld '"&amp;AH$4&amp;ROW()&amp;"': de selectie komt niet overeen met een keuze in een afhankelijk veld.  "), ""))</f>
        <v/>
      </c>
      <c r="AI116" s="166" t="str">
        <f ca="1">IF(Y116&lt;0, "", IF(I116&lt;&gt;"", _xlfn.IFNA(IF(MATCH(I116, OFFSET(Keuzelijsten!$A$1, 0, MATCH(Q116, Keuzelijsten!$A$1:$AA$1, 0)-1, 50, 1), 0)&lt;&gt;"", ""), "| Veld '"&amp;AI$4&amp;ROW()&amp;"': de selectie komt niet overeen met een keuze in een afhankelijk veld.  "), ""))</f>
        <v/>
      </c>
      <c r="AJ116" s="166" t="str">
        <f ca="1">IF(Z116&lt;0, "", IF(J116&lt;&gt;"", _xlfn.IFNA(IF(MATCH(J116, OFFSET(Keuzelijsten!$A$1, 0, MATCH(R116, Keuzelijsten!$A$1:$AA$1, 0)-1, 50, 1), 0)&lt;&gt;"", ""), "| Veld '"&amp;AJ$4&amp;ROW()&amp;"': de selectie komt niet overeen met een keuze in een afhankelijk veld.  "), ""))</f>
        <v/>
      </c>
      <c r="AK116" s="166" t="str">
        <f t="shared" si="40"/>
        <v/>
      </c>
      <c r="AL116" s="166" t="str">
        <f t="shared" si="41"/>
        <v/>
      </c>
      <c r="AM116" s="167" t="str">
        <f t="shared" si="57"/>
        <v/>
      </c>
      <c r="AN116" s="166" t="str">
        <f t="shared" si="58"/>
        <v/>
      </c>
      <c r="AO116" s="166" t="str">
        <f t="shared" si="59"/>
        <v/>
      </c>
      <c r="AP116" s="166" t="str">
        <f t="shared" si="60"/>
        <v/>
      </c>
      <c r="AQ116" s="166" t="str">
        <f t="shared" si="61"/>
        <v/>
      </c>
      <c r="AR116" s="166" t="str">
        <f t="shared" si="62"/>
        <v/>
      </c>
      <c r="AS116" s="166" t="str">
        <f t="shared" si="63"/>
        <v/>
      </c>
      <c r="AT116" s="166" t="str">
        <f t="shared" si="64"/>
        <v/>
      </c>
      <c r="AU116" s="166" t="str">
        <f t="shared" si="65"/>
        <v/>
      </c>
      <c r="AV116" s="166" t="str">
        <f t="shared" si="66"/>
        <v/>
      </c>
      <c r="AW116" s="167" t="str">
        <f t="shared" si="67"/>
        <v/>
      </c>
      <c r="AX116" s="166" t="str">
        <f>IF(N116&lt;&gt;1, IF(SUM(N116:$N$504)&lt;&gt;0, "| Laat geen witruimte tussen ingevulde rijen.", ""), "")</f>
        <v/>
      </c>
      <c r="AZ116" s="75" t="str">
        <f t="shared" ca="1" si="68"/>
        <v/>
      </c>
    </row>
    <row r="117" spans="1:52" s="166" customFormat="1" ht="14.45" customHeight="1" x14ac:dyDescent="0.25">
      <c r="A117" s="172" t="str">
        <f t="shared" ca="1" si="42"/>
        <v/>
      </c>
      <c r="B117" s="164" t="str">
        <f t="shared" si="38"/>
        <v/>
      </c>
      <c r="C117" s="176" t="str">
        <f t="shared" si="39"/>
        <v/>
      </c>
      <c r="D117" s="177"/>
      <c r="E117" s="178"/>
      <c r="F117" s="178"/>
      <c r="G117" s="179"/>
      <c r="H117" s="180"/>
      <c r="I117" s="179"/>
      <c r="J117" s="181"/>
      <c r="K117" s="182"/>
      <c r="L117" s="183"/>
      <c r="M117" s="165" t="s">
        <v>85</v>
      </c>
      <c r="N117" s="166">
        <f t="shared" si="43"/>
        <v>0</v>
      </c>
      <c r="O117" s="167" t="s">
        <v>387</v>
      </c>
      <c r="P117" s="166" t="str">
        <f t="shared" si="44"/>
        <v/>
      </c>
      <c r="Q117" s="166" t="str">
        <f t="shared" si="45"/>
        <v/>
      </c>
      <c r="R117" s="166" t="str">
        <f t="shared" si="46"/>
        <v/>
      </c>
      <c r="S117" s="167">
        <f t="shared" si="47"/>
        <v>0</v>
      </c>
      <c r="T117" s="166">
        <f t="shared" si="48"/>
        <v>0</v>
      </c>
      <c r="U117" s="166">
        <f t="shared" si="49"/>
        <v>0</v>
      </c>
      <c r="V117" s="166">
        <f t="shared" si="50"/>
        <v>0</v>
      </c>
      <c r="W117" s="166">
        <f t="shared" si="51"/>
        <v>0</v>
      </c>
      <c r="X117" s="166">
        <f t="shared" si="52"/>
        <v>0</v>
      </c>
      <c r="Y117" s="166">
        <f t="shared" si="53"/>
        <v>0</v>
      </c>
      <c r="Z117" s="166">
        <f t="shared" si="54"/>
        <v>0</v>
      </c>
      <c r="AA117" s="166">
        <f t="shared" si="55"/>
        <v>0</v>
      </c>
      <c r="AB117" s="166">
        <f t="shared" si="56"/>
        <v>0</v>
      </c>
      <c r="AC117" s="167"/>
      <c r="AE117" s="166" t="str" cm="1">
        <f t="array" ref="AE117">IF($E117&lt;&gt;"", IF(ISTEXT(E117), "| Veld '"&amp;AE$4&amp;ROW()&amp;"': "&amp;Fout_datum, IF(F117&lt;&gt;"", IF(E117&gt;F117, "| Velden '"&amp;$AE$4&amp;ROW()&amp;"' en '"&amp;$AF$4&amp;ROW()&amp;"': De datum uit dienst mag niet voor de datum in dienst vallen.", ""), IF(E117&gt;Datum_werkingsjaar_einde, "| Veld '"&amp;$AE$4&amp;ROW()&amp;"': De datum in dienst mag niet na 31/12/"&amp;Datum_werkingsjaar&amp;" vallen.  ", ""))), "")</f>
        <v/>
      </c>
      <c r="AF117" s="166" t="str" cm="1">
        <f t="array" ref="AF117">IF($F117&lt;&gt;"", IF(ISTEXT(F117), "| Veld '"&amp;AF$4&amp;ROW()&amp;"': "&amp;Fout_datum, IF(E117&gt;F117, IF(F117&lt;&gt;"", "  ", ""), IF(F117&lt;&gt;"", IF(F117&lt;Datum_werkingsjaar_begin, "| Veld '"&amp;$AF$4&amp;ROW()&amp;"': De datum uit dienst mag niet vóór 1/01/"&amp;Datum_werkingsjaar&amp;" vallen.  ", ""), ""))), "")</f>
        <v/>
      </c>
      <c r="AG117" s="166" t="str">
        <f ca="1">IF(W117&lt;0, "", IF(G117&lt;&gt;"", _xlfn.IFNA(IF(MATCH(G117, OFFSET(Keuzelijsten!$A$1, 0, MATCH(O117, Keuzelijsten!$A$1:$AA$1, 0)-1, 50, 1), 0)&lt;&gt;"", ""), "| Veld '"&amp;AG$4&amp;ROW()&amp;"': de selectie komt niet overeen met een keuze in een afhankelijk veld.  "), ""))</f>
        <v/>
      </c>
      <c r="AH117" s="166" t="str">
        <f ca="1">IF(X117&lt;0, "", IF(H117&lt;&gt;"", _xlfn.IFNA(IF(MATCH(H117, OFFSET(Keuzelijsten!$A$1, 0, MATCH(P117, Keuzelijsten!$A$1:$AA$1, 0)-1, 50, 1), 0)&lt;&gt;"", ""), "| Veld '"&amp;AH$4&amp;ROW()&amp;"': de selectie komt niet overeen met een keuze in een afhankelijk veld.  "), ""))</f>
        <v/>
      </c>
      <c r="AI117" s="166" t="str">
        <f ca="1">IF(Y117&lt;0, "", IF(I117&lt;&gt;"", _xlfn.IFNA(IF(MATCH(I117, OFFSET(Keuzelijsten!$A$1, 0, MATCH(Q117, Keuzelijsten!$A$1:$AA$1, 0)-1, 50, 1), 0)&lt;&gt;"", ""), "| Veld '"&amp;AI$4&amp;ROW()&amp;"': de selectie komt niet overeen met een keuze in een afhankelijk veld.  "), ""))</f>
        <v/>
      </c>
      <c r="AJ117" s="166" t="str">
        <f ca="1">IF(Z117&lt;0, "", IF(J117&lt;&gt;"", _xlfn.IFNA(IF(MATCH(J117, OFFSET(Keuzelijsten!$A$1, 0, MATCH(R117, Keuzelijsten!$A$1:$AA$1, 0)-1, 50, 1), 0)&lt;&gt;"", ""), "| Veld '"&amp;AJ$4&amp;ROW()&amp;"': de selectie komt niet overeen met een keuze in een afhankelijk veld.  "), ""))</f>
        <v/>
      </c>
      <c r="AK117" s="166" t="str">
        <f t="shared" si="40"/>
        <v/>
      </c>
      <c r="AL117" s="166" t="str">
        <f t="shared" si="41"/>
        <v/>
      </c>
      <c r="AM117" s="167" t="str">
        <f t="shared" si="57"/>
        <v/>
      </c>
      <c r="AN117" s="166" t="str">
        <f t="shared" si="58"/>
        <v/>
      </c>
      <c r="AO117" s="166" t="str">
        <f t="shared" si="59"/>
        <v/>
      </c>
      <c r="AP117" s="166" t="str">
        <f t="shared" si="60"/>
        <v/>
      </c>
      <c r="AQ117" s="166" t="str">
        <f t="shared" si="61"/>
        <v/>
      </c>
      <c r="AR117" s="166" t="str">
        <f t="shared" si="62"/>
        <v/>
      </c>
      <c r="AS117" s="166" t="str">
        <f t="shared" si="63"/>
        <v/>
      </c>
      <c r="AT117" s="166" t="str">
        <f t="shared" si="64"/>
        <v/>
      </c>
      <c r="AU117" s="166" t="str">
        <f t="shared" si="65"/>
        <v/>
      </c>
      <c r="AV117" s="166" t="str">
        <f t="shared" si="66"/>
        <v/>
      </c>
      <c r="AW117" s="167" t="str">
        <f t="shared" si="67"/>
        <v/>
      </c>
      <c r="AX117" s="166" t="str">
        <f>IF(N117&lt;&gt;1, IF(SUM(N117:$N$504)&lt;&gt;0, "| Laat geen witruimte tussen ingevulde rijen.", ""), "")</f>
        <v/>
      </c>
      <c r="AZ117" s="75" t="str">
        <f t="shared" ca="1" si="68"/>
        <v/>
      </c>
    </row>
    <row r="118" spans="1:52" s="166" customFormat="1" ht="14.45" customHeight="1" x14ac:dyDescent="0.25">
      <c r="A118" s="172" t="str">
        <f t="shared" ca="1" si="42"/>
        <v/>
      </c>
      <c r="B118" s="164" t="str">
        <f t="shared" si="38"/>
        <v/>
      </c>
      <c r="C118" s="176" t="str">
        <f t="shared" si="39"/>
        <v/>
      </c>
      <c r="D118" s="177"/>
      <c r="E118" s="178"/>
      <c r="F118" s="178"/>
      <c r="G118" s="179"/>
      <c r="H118" s="180"/>
      <c r="I118" s="179"/>
      <c r="J118" s="181"/>
      <c r="K118" s="182"/>
      <c r="L118" s="183"/>
      <c r="M118" s="165" t="s">
        <v>85</v>
      </c>
      <c r="N118" s="166">
        <f t="shared" si="43"/>
        <v>0</v>
      </c>
      <c r="O118" s="167" t="s">
        <v>387</v>
      </c>
      <c r="P118" s="166" t="str">
        <f t="shared" si="44"/>
        <v/>
      </c>
      <c r="Q118" s="166" t="str">
        <f t="shared" si="45"/>
        <v/>
      </c>
      <c r="R118" s="166" t="str">
        <f t="shared" si="46"/>
        <v/>
      </c>
      <c r="S118" s="167">
        <f t="shared" si="47"/>
        <v>0</v>
      </c>
      <c r="T118" s="166">
        <f t="shared" si="48"/>
        <v>0</v>
      </c>
      <c r="U118" s="166">
        <f t="shared" si="49"/>
        <v>0</v>
      </c>
      <c r="V118" s="166">
        <f t="shared" si="50"/>
        <v>0</v>
      </c>
      <c r="W118" s="166">
        <f t="shared" si="51"/>
        <v>0</v>
      </c>
      <c r="X118" s="166">
        <f t="shared" si="52"/>
        <v>0</v>
      </c>
      <c r="Y118" s="166">
        <f t="shared" si="53"/>
        <v>0</v>
      </c>
      <c r="Z118" s="166">
        <f t="shared" si="54"/>
        <v>0</v>
      </c>
      <c r="AA118" s="166">
        <f t="shared" si="55"/>
        <v>0</v>
      </c>
      <c r="AB118" s="166">
        <f t="shared" si="56"/>
        <v>0</v>
      </c>
      <c r="AC118" s="167"/>
      <c r="AE118" s="166" t="str" cm="1">
        <f t="array" ref="AE118">IF($E118&lt;&gt;"", IF(ISTEXT(E118), "| Veld '"&amp;AE$4&amp;ROW()&amp;"': "&amp;Fout_datum, IF(F118&lt;&gt;"", IF(E118&gt;F118, "| Velden '"&amp;$AE$4&amp;ROW()&amp;"' en '"&amp;$AF$4&amp;ROW()&amp;"': De datum uit dienst mag niet voor de datum in dienst vallen.", ""), IF(E118&gt;Datum_werkingsjaar_einde, "| Veld '"&amp;$AE$4&amp;ROW()&amp;"': De datum in dienst mag niet na 31/12/"&amp;Datum_werkingsjaar&amp;" vallen.  ", ""))), "")</f>
        <v/>
      </c>
      <c r="AF118" s="166" t="str" cm="1">
        <f t="array" ref="AF118">IF($F118&lt;&gt;"", IF(ISTEXT(F118), "| Veld '"&amp;AF$4&amp;ROW()&amp;"': "&amp;Fout_datum, IF(E118&gt;F118, IF(F118&lt;&gt;"", "  ", ""), IF(F118&lt;&gt;"", IF(F118&lt;Datum_werkingsjaar_begin, "| Veld '"&amp;$AF$4&amp;ROW()&amp;"': De datum uit dienst mag niet vóór 1/01/"&amp;Datum_werkingsjaar&amp;" vallen.  ", ""), ""))), "")</f>
        <v/>
      </c>
      <c r="AG118" s="166" t="str">
        <f ca="1">IF(W118&lt;0, "", IF(G118&lt;&gt;"", _xlfn.IFNA(IF(MATCH(G118, OFFSET(Keuzelijsten!$A$1, 0, MATCH(O118, Keuzelijsten!$A$1:$AA$1, 0)-1, 50, 1), 0)&lt;&gt;"", ""), "| Veld '"&amp;AG$4&amp;ROW()&amp;"': de selectie komt niet overeen met een keuze in een afhankelijk veld.  "), ""))</f>
        <v/>
      </c>
      <c r="AH118" s="166" t="str">
        <f ca="1">IF(X118&lt;0, "", IF(H118&lt;&gt;"", _xlfn.IFNA(IF(MATCH(H118, OFFSET(Keuzelijsten!$A$1, 0, MATCH(P118, Keuzelijsten!$A$1:$AA$1, 0)-1, 50, 1), 0)&lt;&gt;"", ""), "| Veld '"&amp;AH$4&amp;ROW()&amp;"': de selectie komt niet overeen met een keuze in een afhankelijk veld.  "), ""))</f>
        <v/>
      </c>
      <c r="AI118" s="166" t="str">
        <f ca="1">IF(Y118&lt;0, "", IF(I118&lt;&gt;"", _xlfn.IFNA(IF(MATCH(I118, OFFSET(Keuzelijsten!$A$1, 0, MATCH(Q118, Keuzelijsten!$A$1:$AA$1, 0)-1, 50, 1), 0)&lt;&gt;"", ""), "| Veld '"&amp;AI$4&amp;ROW()&amp;"': de selectie komt niet overeen met een keuze in een afhankelijk veld.  "), ""))</f>
        <v/>
      </c>
      <c r="AJ118" s="166" t="str">
        <f ca="1">IF(Z118&lt;0, "", IF(J118&lt;&gt;"", _xlfn.IFNA(IF(MATCH(J118, OFFSET(Keuzelijsten!$A$1, 0, MATCH(R118, Keuzelijsten!$A$1:$AA$1, 0)-1, 50, 1), 0)&lt;&gt;"", ""), "| Veld '"&amp;AJ$4&amp;ROW()&amp;"': de selectie komt niet overeen met een keuze in een afhankelijk veld.  "), ""))</f>
        <v/>
      </c>
      <c r="AK118" s="166" t="str">
        <f t="shared" si="40"/>
        <v/>
      </c>
      <c r="AL118" s="166" t="str">
        <f t="shared" si="41"/>
        <v/>
      </c>
      <c r="AM118" s="167" t="str">
        <f t="shared" si="57"/>
        <v/>
      </c>
      <c r="AN118" s="166" t="str">
        <f t="shared" si="58"/>
        <v/>
      </c>
      <c r="AO118" s="166" t="str">
        <f t="shared" si="59"/>
        <v/>
      </c>
      <c r="AP118" s="166" t="str">
        <f t="shared" si="60"/>
        <v/>
      </c>
      <c r="AQ118" s="166" t="str">
        <f t="shared" si="61"/>
        <v/>
      </c>
      <c r="AR118" s="166" t="str">
        <f t="shared" si="62"/>
        <v/>
      </c>
      <c r="AS118" s="166" t="str">
        <f t="shared" si="63"/>
        <v/>
      </c>
      <c r="AT118" s="166" t="str">
        <f t="shared" si="64"/>
        <v/>
      </c>
      <c r="AU118" s="166" t="str">
        <f t="shared" si="65"/>
        <v/>
      </c>
      <c r="AV118" s="166" t="str">
        <f t="shared" si="66"/>
        <v/>
      </c>
      <c r="AW118" s="167" t="str">
        <f t="shared" si="67"/>
        <v/>
      </c>
      <c r="AX118" s="166" t="str">
        <f>IF(N118&lt;&gt;1, IF(SUM(N118:$N$504)&lt;&gt;0, "| Laat geen witruimte tussen ingevulde rijen.", ""), "")</f>
        <v/>
      </c>
      <c r="AZ118" s="75" t="str">
        <f t="shared" ca="1" si="68"/>
        <v/>
      </c>
    </row>
    <row r="119" spans="1:52" s="166" customFormat="1" ht="14.45" customHeight="1" x14ac:dyDescent="0.25">
      <c r="A119" s="172" t="str">
        <f t="shared" ca="1" si="42"/>
        <v/>
      </c>
      <c r="B119" s="164" t="str">
        <f t="shared" si="38"/>
        <v/>
      </c>
      <c r="C119" s="176" t="str">
        <f t="shared" si="39"/>
        <v/>
      </c>
      <c r="D119" s="177"/>
      <c r="E119" s="178"/>
      <c r="F119" s="178"/>
      <c r="G119" s="179"/>
      <c r="H119" s="180"/>
      <c r="I119" s="179"/>
      <c r="J119" s="181"/>
      <c r="K119" s="182"/>
      <c r="L119" s="183"/>
      <c r="M119" s="165" t="s">
        <v>85</v>
      </c>
      <c r="N119" s="166">
        <f t="shared" si="43"/>
        <v>0</v>
      </c>
      <c r="O119" s="167" t="s">
        <v>387</v>
      </c>
      <c r="P119" s="166" t="str">
        <f t="shared" si="44"/>
        <v/>
      </c>
      <c r="Q119" s="166" t="str">
        <f t="shared" si="45"/>
        <v/>
      </c>
      <c r="R119" s="166" t="str">
        <f t="shared" si="46"/>
        <v/>
      </c>
      <c r="S119" s="167">
        <f t="shared" si="47"/>
        <v>0</v>
      </c>
      <c r="T119" s="166">
        <f t="shared" si="48"/>
        <v>0</v>
      </c>
      <c r="U119" s="166">
        <f t="shared" si="49"/>
        <v>0</v>
      </c>
      <c r="V119" s="166">
        <f t="shared" si="50"/>
        <v>0</v>
      </c>
      <c r="W119" s="166">
        <f t="shared" si="51"/>
        <v>0</v>
      </c>
      <c r="X119" s="166">
        <f t="shared" si="52"/>
        <v>0</v>
      </c>
      <c r="Y119" s="166">
        <f t="shared" si="53"/>
        <v>0</v>
      </c>
      <c r="Z119" s="166">
        <f t="shared" si="54"/>
        <v>0</v>
      </c>
      <c r="AA119" s="166">
        <f t="shared" si="55"/>
        <v>0</v>
      </c>
      <c r="AB119" s="166">
        <f t="shared" si="56"/>
        <v>0</v>
      </c>
      <c r="AC119" s="167"/>
      <c r="AE119" s="166" t="str" cm="1">
        <f t="array" ref="AE119">IF($E119&lt;&gt;"", IF(ISTEXT(E119), "| Veld '"&amp;AE$4&amp;ROW()&amp;"': "&amp;Fout_datum, IF(F119&lt;&gt;"", IF(E119&gt;F119, "| Velden '"&amp;$AE$4&amp;ROW()&amp;"' en '"&amp;$AF$4&amp;ROW()&amp;"': De datum uit dienst mag niet voor de datum in dienst vallen.", ""), IF(E119&gt;Datum_werkingsjaar_einde, "| Veld '"&amp;$AE$4&amp;ROW()&amp;"': De datum in dienst mag niet na 31/12/"&amp;Datum_werkingsjaar&amp;" vallen.  ", ""))), "")</f>
        <v/>
      </c>
      <c r="AF119" s="166" t="str" cm="1">
        <f t="array" ref="AF119">IF($F119&lt;&gt;"", IF(ISTEXT(F119), "| Veld '"&amp;AF$4&amp;ROW()&amp;"': "&amp;Fout_datum, IF(E119&gt;F119, IF(F119&lt;&gt;"", "  ", ""), IF(F119&lt;&gt;"", IF(F119&lt;Datum_werkingsjaar_begin, "| Veld '"&amp;$AF$4&amp;ROW()&amp;"': De datum uit dienst mag niet vóór 1/01/"&amp;Datum_werkingsjaar&amp;" vallen.  ", ""), ""))), "")</f>
        <v/>
      </c>
      <c r="AG119" s="166" t="str">
        <f ca="1">IF(W119&lt;0, "", IF(G119&lt;&gt;"", _xlfn.IFNA(IF(MATCH(G119, OFFSET(Keuzelijsten!$A$1, 0, MATCH(O119, Keuzelijsten!$A$1:$AA$1, 0)-1, 50, 1), 0)&lt;&gt;"", ""), "| Veld '"&amp;AG$4&amp;ROW()&amp;"': de selectie komt niet overeen met een keuze in een afhankelijk veld.  "), ""))</f>
        <v/>
      </c>
      <c r="AH119" s="166" t="str">
        <f ca="1">IF(X119&lt;0, "", IF(H119&lt;&gt;"", _xlfn.IFNA(IF(MATCH(H119, OFFSET(Keuzelijsten!$A$1, 0, MATCH(P119, Keuzelijsten!$A$1:$AA$1, 0)-1, 50, 1), 0)&lt;&gt;"", ""), "| Veld '"&amp;AH$4&amp;ROW()&amp;"': de selectie komt niet overeen met een keuze in een afhankelijk veld.  "), ""))</f>
        <v/>
      </c>
      <c r="AI119" s="166" t="str">
        <f ca="1">IF(Y119&lt;0, "", IF(I119&lt;&gt;"", _xlfn.IFNA(IF(MATCH(I119, OFFSET(Keuzelijsten!$A$1, 0, MATCH(Q119, Keuzelijsten!$A$1:$AA$1, 0)-1, 50, 1), 0)&lt;&gt;"", ""), "| Veld '"&amp;AI$4&amp;ROW()&amp;"': de selectie komt niet overeen met een keuze in een afhankelijk veld.  "), ""))</f>
        <v/>
      </c>
      <c r="AJ119" s="166" t="str">
        <f ca="1">IF(Z119&lt;0, "", IF(J119&lt;&gt;"", _xlfn.IFNA(IF(MATCH(J119, OFFSET(Keuzelijsten!$A$1, 0, MATCH(R119, Keuzelijsten!$A$1:$AA$1, 0)-1, 50, 1), 0)&lt;&gt;"", ""), "| Veld '"&amp;AJ$4&amp;ROW()&amp;"': de selectie komt niet overeen met een keuze in een afhankelijk veld.  "), ""))</f>
        <v/>
      </c>
      <c r="AK119" s="166" t="str">
        <f t="shared" si="40"/>
        <v/>
      </c>
      <c r="AL119" s="166" t="str">
        <f t="shared" si="41"/>
        <v/>
      </c>
      <c r="AM119" s="167" t="str">
        <f t="shared" si="57"/>
        <v/>
      </c>
      <c r="AN119" s="166" t="str">
        <f t="shared" si="58"/>
        <v/>
      </c>
      <c r="AO119" s="166" t="str">
        <f t="shared" si="59"/>
        <v/>
      </c>
      <c r="AP119" s="166" t="str">
        <f t="shared" si="60"/>
        <v/>
      </c>
      <c r="AQ119" s="166" t="str">
        <f t="shared" si="61"/>
        <v/>
      </c>
      <c r="AR119" s="166" t="str">
        <f t="shared" si="62"/>
        <v/>
      </c>
      <c r="AS119" s="166" t="str">
        <f t="shared" si="63"/>
        <v/>
      </c>
      <c r="AT119" s="166" t="str">
        <f t="shared" si="64"/>
        <v/>
      </c>
      <c r="AU119" s="166" t="str">
        <f t="shared" si="65"/>
        <v/>
      </c>
      <c r="AV119" s="166" t="str">
        <f t="shared" si="66"/>
        <v/>
      </c>
      <c r="AW119" s="167" t="str">
        <f t="shared" si="67"/>
        <v/>
      </c>
      <c r="AX119" s="166" t="str">
        <f>IF(N119&lt;&gt;1, IF(SUM(N119:$N$504)&lt;&gt;0, "| Laat geen witruimte tussen ingevulde rijen.", ""), "")</f>
        <v/>
      </c>
      <c r="AZ119" s="75" t="str">
        <f t="shared" ca="1" si="68"/>
        <v/>
      </c>
    </row>
    <row r="120" spans="1:52" s="166" customFormat="1" ht="14.45" customHeight="1" x14ac:dyDescent="0.25">
      <c r="A120" s="172" t="str">
        <f t="shared" ca="1" si="42"/>
        <v/>
      </c>
      <c r="B120" s="164" t="str">
        <f t="shared" si="38"/>
        <v/>
      </c>
      <c r="C120" s="176" t="str">
        <f t="shared" si="39"/>
        <v/>
      </c>
      <c r="D120" s="177"/>
      <c r="E120" s="178"/>
      <c r="F120" s="178"/>
      <c r="G120" s="179"/>
      <c r="H120" s="180"/>
      <c r="I120" s="179"/>
      <c r="J120" s="181"/>
      <c r="K120" s="182"/>
      <c r="L120" s="183"/>
      <c r="M120" s="165" t="s">
        <v>85</v>
      </c>
      <c r="N120" s="166">
        <f t="shared" si="43"/>
        <v>0</v>
      </c>
      <c r="O120" s="167" t="s">
        <v>387</v>
      </c>
      <c r="P120" s="166" t="str">
        <f t="shared" si="44"/>
        <v/>
      </c>
      <c r="Q120" s="166" t="str">
        <f t="shared" si="45"/>
        <v/>
      </c>
      <c r="R120" s="166" t="str">
        <f t="shared" si="46"/>
        <v/>
      </c>
      <c r="S120" s="167">
        <f t="shared" si="47"/>
        <v>0</v>
      </c>
      <c r="T120" s="166">
        <f t="shared" si="48"/>
        <v>0</v>
      </c>
      <c r="U120" s="166">
        <f t="shared" si="49"/>
        <v>0</v>
      </c>
      <c r="V120" s="166">
        <f t="shared" si="50"/>
        <v>0</v>
      </c>
      <c r="W120" s="166">
        <f t="shared" si="51"/>
        <v>0</v>
      </c>
      <c r="X120" s="166">
        <f t="shared" si="52"/>
        <v>0</v>
      </c>
      <c r="Y120" s="166">
        <f t="shared" si="53"/>
        <v>0</v>
      </c>
      <c r="Z120" s="166">
        <f t="shared" si="54"/>
        <v>0</v>
      </c>
      <c r="AA120" s="166">
        <f t="shared" si="55"/>
        <v>0</v>
      </c>
      <c r="AB120" s="166">
        <f t="shared" si="56"/>
        <v>0</v>
      </c>
      <c r="AC120" s="167"/>
      <c r="AE120" s="166" t="str" cm="1">
        <f t="array" ref="AE120">IF($E120&lt;&gt;"", IF(ISTEXT(E120), "| Veld '"&amp;AE$4&amp;ROW()&amp;"': "&amp;Fout_datum, IF(F120&lt;&gt;"", IF(E120&gt;F120, "| Velden '"&amp;$AE$4&amp;ROW()&amp;"' en '"&amp;$AF$4&amp;ROW()&amp;"': De datum uit dienst mag niet voor de datum in dienst vallen.", ""), IF(E120&gt;Datum_werkingsjaar_einde, "| Veld '"&amp;$AE$4&amp;ROW()&amp;"': De datum in dienst mag niet na 31/12/"&amp;Datum_werkingsjaar&amp;" vallen.  ", ""))), "")</f>
        <v/>
      </c>
      <c r="AF120" s="166" t="str" cm="1">
        <f t="array" ref="AF120">IF($F120&lt;&gt;"", IF(ISTEXT(F120), "| Veld '"&amp;AF$4&amp;ROW()&amp;"': "&amp;Fout_datum, IF(E120&gt;F120, IF(F120&lt;&gt;"", "  ", ""), IF(F120&lt;&gt;"", IF(F120&lt;Datum_werkingsjaar_begin, "| Veld '"&amp;$AF$4&amp;ROW()&amp;"': De datum uit dienst mag niet vóór 1/01/"&amp;Datum_werkingsjaar&amp;" vallen.  ", ""), ""))), "")</f>
        <v/>
      </c>
      <c r="AG120" s="166" t="str">
        <f ca="1">IF(W120&lt;0, "", IF(G120&lt;&gt;"", _xlfn.IFNA(IF(MATCH(G120, OFFSET(Keuzelijsten!$A$1, 0, MATCH(O120, Keuzelijsten!$A$1:$AA$1, 0)-1, 50, 1), 0)&lt;&gt;"", ""), "| Veld '"&amp;AG$4&amp;ROW()&amp;"': de selectie komt niet overeen met een keuze in een afhankelijk veld.  "), ""))</f>
        <v/>
      </c>
      <c r="AH120" s="166" t="str">
        <f ca="1">IF(X120&lt;0, "", IF(H120&lt;&gt;"", _xlfn.IFNA(IF(MATCH(H120, OFFSET(Keuzelijsten!$A$1, 0, MATCH(P120, Keuzelijsten!$A$1:$AA$1, 0)-1, 50, 1), 0)&lt;&gt;"", ""), "| Veld '"&amp;AH$4&amp;ROW()&amp;"': de selectie komt niet overeen met een keuze in een afhankelijk veld.  "), ""))</f>
        <v/>
      </c>
      <c r="AI120" s="166" t="str">
        <f ca="1">IF(Y120&lt;0, "", IF(I120&lt;&gt;"", _xlfn.IFNA(IF(MATCH(I120, OFFSET(Keuzelijsten!$A$1, 0, MATCH(Q120, Keuzelijsten!$A$1:$AA$1, 0)-1, 50, 1), 0)&lt;&gt;"", ""), "| Veld '"&amp;AI$4&amp;ROW()&amp;"': de selectie komt niet overeen met een keuze in een afhankelijk veld.  "), ""))</f>
        <v/>
      </c>
      <c r="AJ120" s="166" t="str">
        <f ca="1">IF(Z120&lt;0, "", IF(J120&lt;&gt;"", _xlfn.IFNA(IF(MATCH(J120, OFFSET(Keuzelijsten!$A$1, 0, MATCH(R120, Keuzelijsten!$A$1:$AA$1, 0)-1, 50, 1), 0)&lt;&gt;"", ""), "| Veld '"&amp;AJ$4&amp;ROW()&amp;"': de selectie komt niet overeen met een keuze in een afhankelijk veld.  "), ""))</f>
        <v/>
      </c>
      <c r="AK120" s="166" t="str">
        <f t="shared" si="40"/>
        <v/>
      </c>
      <c r="AL120" s="166" t="str">
        <f t="shared" si="41"/>
        <v/>
      </c>
      <c r="AM120" s="167" t="str">
        <f t="shared" si="57"/>
        <v/>
      </c>
      <c r="AN120" s="166" t="str">
        <f t="shared" si="58"/>
        <v/>
      </c>
      <c r="AO120" s="166" t="str">
        <f t="shared" si="59"/>
        <v/>
      </c>
      <c r="AP120" s="166" t="str">
        <f t="shared" si="60"/>
        <v/>
      </c>
      <c r="AQ120" s="166" t="str">
        <f t="shared" si="61"/>
        <v/>
      </c>
      <c r="AR120" s="166" t="str">
        <f t="shared" si="62"/>
        <v/>
      </c>
      <c r="AS120" s="166" t="str">
        <f t="shared" si="63"/>
        <v/>
      </c>
      <c r="AT120" s="166" t="str">
        <f t="shared" si="64"/>
        <v/>
      </c>
      <c r="AU120" s="166" t="str">
        <f t="shared" si="65"/>
        <v/>
      </c>
      <c r="AV120" s="166" t="str">
        <f t="shared" si="66"/>
        <v/>
      </c>
      <c r="AW120" s="167" t="str">
        <f t="shared" si="67"/>
        <v/>
      </c>
      <c r="AX120" s="166" t="str">
        <f>IF(N120&lt;&gt;1, IF(SUM(N120:$N$504)&lt;&gt;0, "| Laat geen witruimte tussen ingevulde rijen.", ""), "")</f>
        <v/>
      </c>
      <c r="AZ120" s="75" t="str">
        <f t="shared" ca="1" si="68"/>
        <v/>
      </c>
    </row>
    <row r="121" spans="1:52" s="166" customFormat="1" ht="14.45" customHeight="1" x14ac:dyDescent="0.25">
      <c r="A121" s="172" t="str">
        <f t="shared" ca="1" si="42"/>
        <v/>
      </c>
      <c r="B121" s="164" t="str">
        <f t="shared" si="38"/>
        <v/>
      </c>
      <c r="C121" s="176" t="str">
        <f t="shared" si="39"/>
        <v/>
      </c>
      <c r="D121" s="177"/>
      <c r="E121" s="178"/>
      <c r="F121" s="178"/>
      <c r="G121" s="179"/>
      <c r="H121" s="180"/>
      <c r="I121" s="179"/>
      <c r="J121" s="181"/>
      <c r="K121" s="182"/>
      <c r="L121" s="183"/>
      <c r="M121" s="165" t="s">
        <v>85</v>
      </c>
      <c r="N121" s="166">
        <f t="shared" si="43"/>
        <v>0</v>
      </c>
      <c r="O121" s="167" t="s">
        <v>387</v>
      </c>
      <c r="P121" s="166" t="str">
        <f t="shared" si="44"/>
        <v/>
      </c>
      <c r="Q121" s="166" t="str">
        <f t="shared" si="45"/>
        <v/>
      </c>
      <c r="R121" s="166" t="str">
        <f t="shared" si="46"/>
        <v/>
      </c>
      <c r="S121" s="167">
        <f t="shared" si="47"/>
        <v>0</v>
      </c>
      <c r="T121" s="166">
        <f t="shared" si="48"/>
        <v>0</v>
      </c>
      <c r="U121" s="166">
        <f t="shared" si="49"/>
        <v>0</v>
      </c>
      <c r="V121" s="166">
        <f t="shared" si="50"/>
        <v>0</v>
      </c>
      <c r="W121" s="166">
        <f t="shared" si="51"/>
        <v>0</v>
      </c>
      <c r="X121" s="166">
        <f t="shared" si="52"/>
        <v>0</v>
      </c>
      <c r="Y121" s="166">
        <f t="shared" si="53"/>
        <v>0</v>
      </c>
      <c r="Z121" s="166">
        <f t="shared" si="54"/>
        <v>0</v>
      </c>
      <c r="AA121" s="166">
        <f t="shared" si="55"/>
        <v>0</v>
      </c>
      <c r="AB121" s="166">
        <f t="shared" si="56"/>
        <v>0</v>
      </c>
      <c r="AC121" s="167"/>
      <c r="AE121" s="166" t="str" cm="1">
        <f t="array" ref="AE121">IF($E121&lt;&gt;"", IF(ISTEXT(E121), "| Veld '"&amp;AE$4&amp;ROW()&amp;"': "&amp;Fout_datum, IF(F121&lt;&gt;"", IF(E121&gt;F121, "| Velden '"&amp;$AE$4&amp;ROW()&amp;"' en '"&amp;$AF$4&amp;ROW()&amp;"': De datum uit dienst mag niet voor de datum in dienst vallen.", ""), IF(E121&gt;Datum_werkingsjaar_einde, "| Veld '"&amp;$AE$4&amp;ROW()&amp;"': De datum in dienst mag niet na 31/12/"&amp;Datum_werkingsjaar&amp;" vallen.  ", ""))), "")</f>
        <v/>
      </c>
      <c r="AF121" s="166" t="str" cm="1">
        <f t="array" ref="AF121">IF($F121&lt;&gt;"", IF(ISTEXT(F121), "| Veld '"&amp;AF$4&amp;ROW()&amp;"': "&amp;Fout_datum, IF(E121&gt;F121, IF(F121&lt;&gt;"", "  ", ""), IF(F121&lt;&gt;"", IF(F121&lt;Datum_werkingsjaar_begin, "| Veld '"&amp;$AF$4&amp;ROW()&amp;"': De datum uit dienst mag niet vóór 1/01/"&amp;Datum_werkingsjaar&amp;" vallen.  ", ""), ""))), "")</f>
        <v/>
      </c>
      <c r="AG121" s="166" t="str">
        <f ca="1">IF(W121&lt;0, "", IF(G121&lt;&gt;"", _xlfn.IFNA(IF(MATCH(G121, OFFSET(Keuzelijsten!$A$1, 0, MATCH(O121, Keuzelijsten!$A$1:$AA$1, 0)-1, 50, 1), 0)&lt;&gt;"", ""), "| Veld '"&amp;AG$4&amp;ROW()&amp;"': de selectie komt niet overeen met een keuze in een afhankelijk veld.  "), ""))</f>
        <v/>
      </c>
      <c r="AH121" s="166" t="str">
        <f ca="1">IF(X121&lt;0, "", IF(H121&lt;&gt;"", _xlfn.IFNA(IF(MATCH(H121, OFFSET(Keuzelijsten!$A$1, 0, MATCH(P121, Keuzelijsten!$A$1:$AA$1, 0)-1, 50, 1), 0)&lt;&gt;"", ""), "| Veld '"&amp;AH$4&amp;ROW()&amp;"': de selectie komt niet overeen met een keuze in een afhankelijk veld.  "), ""))</f>
        <v/>
      </c>
      <c r="AI121" s="166" t="str">
        <f ca="1">IF(Y121&lt;0, "", IF(I121&lt;&gt;"", _xlfn.IFNA(IF(MATCH(I121, OFFSET(Keuzelijsten!$A$1, 0, MATCH(Q121, Keuzelijsten!$A$1:$AA$1, 0)-1, 50, 1), 0)&lt;&gt;"", ""), "| Veld '"&amp;AI$4&amp;ROW()&amp;"': de selectie komt niet overeen met een keuze in een afhankelijk veld.  "), ""))</f>
        <v/>
      </c>
      <c r="AJ121" s="166" t="str">
        <f ca="1">IF(Z121&lt;0, "", IF(J121&lt;&gt;"", _xlfn.IFNA(IF(MATCH(J121, OFFSET(Keuzelijsten!$A$1, 0, MATCH(R121, Keuzelijsten!$A$1:$AA$1, 0)-1, 50, 1), 0)&lt;&gt;"", ""), "| Veld '"&amp;AJ$4&amp;ROW()&amp;"': de selectie komt niet overeen met een keuze in een afhankelijk veld.  "), ""))</f>
        <v/>
      </c>
      <c r="AK121" s="166" t="str">
        <f t="shared" si="40"/>
        <v/>
      </c>
      <c r="AL121" s="166" t="str">
        <f t="shared" si="41"/>
        <v/>
      </c>
      <c r="AM121" s="167" t="str">
        <f t="shared" si="57"/>
        <v/>
      </c>
      <c r="AN121" s="166" t="str">
        <f t="shared" si="58"/>
        <v/>
      </c>
      <c r="AO121" s="166" t="str">
        <f t="shared" si="59"/>
        <v/>
      </c>
      <c r="AP121" s="166" t="str">
        <f t="shared" si="60"/>
        <v/>
      </c>
      <c r="AQ121" s="166" t="str">
        <f t="shared" si="61"/>
        <v/>
      </c>
      <c r="AR121" s="166" t="str">
        <f t="shared" si="62"/>
        <v/>
      </c>
      <c r="AS121" s="166" t="str">
        <f t="shared" si="63"/>
        <v/>
      </c>
      <c r="AT121" s="166" t="str">
        <f t="shared" si="64"/>
        <v/>
      </c>
      <c r="AU121" s="166" t="str">
        <f t="shared" si="65"/>
        <v/>
      </c>
      <c r="AV121" s="166" t="str">
        <f t="shared" si="66"/>
        <v/>
      </c>
      <c r="AW121" s="167" t="str">
        <f t="shared" si="67"/>
        <v/>
      </c>
      <c r="AX121" s="166" t="str">
        <f>IF(N121&lt;&gt;1, IF(SUM(N121:$N$504)&lt;&gt;0, "| Laat geen witruimte tussen ingevulde rijen.", ""), "")</f>
        <v/>
      </c>
      <c r="AZ121" s="75" t="str">
        <f t="shared" ca="1" si="68"/>
        <v/>
      </c>
    </row>
    <row r="122" spans="1:52" s="166" customFormat="1" ht="14.45" customHeight="1" x14ac:dyDescent="0.25">
      <c r="A122" s="172" t="str">
        <f t="shared" ca="1" si="42"/>
        <v/>
      </c>
      <c r="B122" s="164" t="str">
        <f t="shared" si="38"/>
        <v/>
      </c>
      <c r="C122" s="176" t="str">
        <f t="shared" si="39"/>
        <v/>
      </c>
      <c r="D122" s="177"/>
      <c r="E122" s="178"/>
      <c r="F122" s="178"/>
      <c r="G122" s="179"/>
      <c r="H122" s="180"/>
      <c r="I122" s="179"/>
      <c r="J122" s="181"/>
      <c r="K122" s="182"/>
      <c r="L122" s="183"/>
      <c r="M122" s="165" t="s">
        <v>85</v>
      </c>
      <c r="N122" s="166">
        <f t="shared" si="43"/>
        <v>0</v>
      </c>
      <c r="O122" s="167" t="s">
        <v>387</v>
      </c>
      <c r="P122" s="166" t="str">
        <f t="shared" si="44"/>
        <v/>
      </c>
      <c r="Q122" s="166" t="str">
        <f t="shared" si="45"/>
        <v/>
      </c>
      <c r="R122" s="166" t="str">
        <f t="shared" si="46"/>
        <v/>
      </c>
      <c r="S122" s="167">
        <f t="shared" si="47"/>
        <v>0</v>
      </c>
      <c r="T122" s="166">
        <f t="shared" si="48"/>
        <v>0</v>
      </c>
      <c r="U122" s="166">
        <f t="shared" si="49"/>
        <v>0</v>
      </c>
      <c r="V122" s="166">
        <f t="shared" si="50"/>
        <v>0</v>
      </c>
      <c r="W122" s="166">
        <f t="shared" si="51"/>
        <v>0</v>
      </c>
      <c r="X122" s="166">
        <f t="shared" si="52"/>
        <v>0</v>
      </c>
      <c r="Y122" s="166">
        <f t="shared" si="53"/>
        <v>0</v>
      </c>
      <c r="Z122" s="166">
        <f t="shared" si="54"/>
        <v>0</v>
      </c>
      <c r="AA122" s="166">
        <f t="shared" si="55"/>
        <v>0</v>
      </c>
      <c r="AB122" s="166">
        <f t="shared" si="56"/>
        <v>0</v>
      </c>
      <c r="AC122" s="167"/>
      <c r="AE122" s="166" t="str" cm="1">
        <f t="array" ref="AE122">IF($E122&lt;&gt;"", IF(ISTEXT(E122), "| Veld '"&amp;AE$4&amp;ROW()&amp;"': "&amp;Fout_datum, IF(F122&lt;&gt;"", IF(E122&gt;F122, "| Velden '"&amp;$AE$4&amp;ROW()&amp;"' en '"&amp;$AF$4&amp;ROW()&amp;"': De datum uit dienst mag niet voor de datum in dienst vallen.", ""), IF(E122&gt;Datum_werkingsjaar_einde, "| Veld '"&amp;$AE$4&amp;ROW()&amp;"': De datum in dienst mag niet na 31/12/"&amp;Datum_werkingsjaar&amp;" vallen.  ", ""))), "")</f>
        <v/>
      </c>
      <c r="AF122" s="166" t="str" cm="1">
        <f t="array" ref="AF122">IF($F122&lt;&gt;"", IF(ISTEXT(F122), "| Veld '"&amp;AF$4&amp;ROW()&amp;"': "&amp;Fout_datum, IF(E122&gt;F122, IF(F122&lt;&gt;"", "  ", ""), IF(F122&lt;&gt;"", IF(F122&lt;Datum_werkingsjaar_begin, "| Veld '"&amp;$AF$4&amp;ROW()&amp;"': De datum uit dienst mag niet vóór 1/01/"&amp;Datum_werkingsjaar&amp;" vallen.  ", ""), ""))), "")</f>
        <v/>
      </c>
      <c r="AG122" s="166" t="str">
        <f ca="1">IF(W122&lt;0, "", IF(G122&lt;&gt;"", _xlfn.IFNA(IF(MATCH(G122, OFFSET(Keuzelijsten!$A$1, 0, MATCH(O122, Keuzelijsten!$A$1:$AA$1, 0)-1, 50, 1), 0)&lt;&gt;"", ""), "| Veld '"&amp;AG$4&amp;ROW()&amp;"': de selectie komt niet overeen met een keuze in een afhankelijk veld.  "), ""))</f>
        <v/>
      </c>
      <c r="AH122" s="166" t="str">
        <f ca="1">IF(X122&lt;0, "", IF(H122&lt;&gt;"", _xlfn.IFNA(IF(MATCH(H122, OFFSET(Keuzelijsten!$A$1, 0, MATCH(P122, Keuzelijsten!$A$1:$AA$1, 0)-1, 50, 1), 0)&lt;&gt;"", ""), "| Veld '"&amp;AH$4&amp;ROW()&amp;"': de selectie komt niet overeen met een keuze in een afhankelijk veld.  "), ""))</f>
        <v/>
      </c>
      <c r="AI122" s="166" t="str">
        <f ca="1">IF(Y122&lt;0, "", IF(I122&lt;&gt;"", _xlfn.IFNA(IF(MATCH(I122, OFFSET(Keuzelijsten!$A$1, 0, MATCH(Q122, Keuzelijsten!$A$1:$AA$1, 0)-1, 50, 1), 0)&lt;&gt;"", ""), "| Veld '"&amp;AI$4&amp;ROW()&amp;"': de selectie komt niet overeen met een keuze in een afhankelijk veld.  "), ""))</f>
        <v/>
      </c>
      <c r="AJ122" s="166" t="str">
        <f ca="1">IF(Z122&lt;0, "", IF(J122&lt;&gt;"", _xlfn.IFNA(IF(MATCH(J122, OFFSET(Keuzelijsten!$A$1, 0, MATCH(R122, Keuzelijsten!$A$1:$AA$1, 0)-1, 50, 1), 0)&lt;&gt;"", ""), "| Veld '"&amp;AJ$4&amp;ROW()&amp;"': de selectie komt niet overeen met een keuze in een afhankelijk veld.  "), ""))</f>
        <v/>
      </c>
      <c r="AK122" s="166" t="str">
        <f t="shared" si="40"/>
        <v/>
      </c>
      <c r="AL122" s="166" t="str">
        <f t="shared" si="41"/>
        <v/>
      </c>
      <c r="AM122" s="167" t="str">
        <f t="shared" si="57"/>
        <v/>
      </c>
      <c r="AN122" s="166" t="str">
        <f t="shared" si="58"/>
        <v/>
      </c>
      <c r="AO122" s="166" t="str">
        <f t="shared" si="59"/>
        <v/>
      </c>
      <c r="AP122" s="166" t="str">
        <f t="shared" si="60"/>
        <v/>
      </c>
      <c r="AQ122" s="166" t="str">
        <f t="shared" si="61"/>
        <v/>
      </c>
      <c r="AR122" s="166" t="str">
        <f t="shared" si="62"/>
        <v/>
      </c>
      <c r="AS122" s="166" t="str">
        <f t="shared" si="63"/>
        <v/>
      </c>
      <c r="AT122" s="166" t="str">
        <f t="shared" si="64"/>
        <v/>
      </c>
      <c r="AU122" s="166" t="str">
        <f t="shared" si="65"/>
        <v/>
      </c>
      <c r="AV122" s="166" t="str">
        <f t="shared" si="66"/>
        <v/>
      </c>
      <c r="AW122" s="167" t="str">
        <f t="shared" si="67"/>
        <v/>
      </c>
      <c r="AX122" s="166" t="str">
        <f>IF(N122&lt;&gt;1, IF(SUM(N122:$N$504)&lt;&gt;0, "| Laat geen witruimte tussen ingevulde rijen.", ""), "")</f>
        <v/>
      </c>
      <c r="AZ122" s="75" t="str">
        <f t="shared" ca="1" si="68"/>
        <v/>
      </c>
    </row>
    <row r="123" spans="1:52" s="166" customFormat="1" ht="14.45" customHeight="1" x14ac:dyDescent="0.25">
      <c r="A123" s="172" t="str">
        <f t="shared" ca="1" si="42"/>
        <v/>
      </c>
      <c r="B123" s="164" t="str">
        <f t="shared" si="38"/>
        <v/>
      </c>
      <c r="C123" s="176" t="str">
        <f t="shared" si="39"/>
        <v/>
      </c>
      <c r="D123" s="177"/>
      <c r="E123" s="178"/>
      <c r="F123" s="178"/>
      <c r="G123" s="179"/>
      <c r="H123" s="180"/>
      <c r="I123" s="179"/>
      <c r="J123" s="181"/>
      <c r="K123" s="182"/>
      <c r="L123" s="183"/>
      <c r="M123" s="165" t="s">
        <v>85</v>
      </c>
      <c r="N123" s="166">
        <f t="shared" si="43"/>
        <v>0</v>
      </c>
      <c r="O123" s="167" t="s">
        <v>387</v>
      </c>
      <c r="P123" s="166" t="str">
        <f t="shared" si="44"/>
        <v/>
      </c>
      <c r="Q123" s="166" t="str">
        <f t="shared" si="45"/>
        <v/>
      </c>
      <c r="R123" s="166" t="str">
        <f t="shared" si="46"/>
        <v/>
      </c>
      <c r="S123" s="167">
        <f t="shared" si="47"/>
        <v>0</v>
      </c>
      <c r="T123" s="166">
        <f t="shared" si="48"/>
        <v>0</v>
      </c>
      <c r="U123" s="166">
        <f t="shared" si="49"/>
        <v>0</v>
      </c>
      <c r="V123" s="166">
        <f t="shared" si="50"/>
        <v>0</v>
      </c>
      <c r="W123" s="166">
        <f t="shared" si="51"/>
        <v>0</v>
      </c>
      <c r="X123" s="166">
        <f t="shared" si="52"/>
        <v>0</v>
      </c>
      <c r="Y123" s="166">
        <f t="shared" si="53"/>
        <v>0</v>
      </c>
      <c r="Z123" s="166">
        <f t="shared" si="54"/>
        <v>0</v>
      </c>
      <c r="AA123" s="166">
        <f t="shared" si="55"/>
        <v>0</v>
      </c>
      <c r="AB123" s="166">
        <f t="shared" si="56"/>
        <v>0</v>
      </c>
      <c r="AC123" s="167"/>
      <c r="AE123" s="166" t="str" cm="1">
        <f t="array" ref="AE123">IF($E123&lt;&gt;"", IF(ISTEXT(E123), "| Veld '"&amp;AE$4&amp;ROW()&amp;"': "&amp;Fout_datum, IF(F123&lt;&gt;"", IF(E123&gt;F123, "| Velden '"&amp;$AE$4&amp;ROW()&amp;"' en '"&amp;$AF$4&amp;ROW()&amp;"': De datum uit dienst mag niet voor de datum in dienst vallen.", ""), IF(E123&gt;Datum_werkingsjaar_einde, "| Veld '"&amp;$AE$4&amp;ROW()&amp;"': De datum in dienst mag niet na 31/12/"&amp;Datum_werkingsjaar&amp;" vallen.  ", ""))), "")</f>
        <v/>
      </c>
      <c r="AF123" s="166" t="str" cm="1">
        <f t="array" ref="AF123">IF($F123&lt;&gt;"", IF(ISTEXT(F123), "| Veld '"&amp;AF$4&amp;ROW()&amp;"': "&amp;Fout_datum, IF(E123&gt;F123, IF(F123&lt;&gt;"", "  ", ""), IF(F123&lt;&gt;"", IF(F123&lt;Datum_werkingsjaar_begin, "| Veld '"&amp;$AF$4&amp;ROW()&amp;"': De datum uit dienst mag niet vóór 1/01/"&amp;Datum_werkingsjaar&amp;" vallen.  ", ""), ""))), "")</f>
        <v/>
      </c>
      <c r="AG123" s="166" t="str">
        <f ca="1">IF(W123&lt;0, "", IF(G123&lt;&gt;"", _xlfn.IFNA(IF(MATCH(G123, OFFSET(Keuzelijsten!$A$1, 0, MATCH(O123, Keuzelijsten!$A$1:$AA$1, 0)-1, 50, 1), 0)&lt;&gt;"", ""), "| Veld '"&amp;AG$4&amp;ROW()&amp;"': de selectie komt niet overeen met een keuze in een afhankelijk veld.  "), ""))</f>
        <v/>
      </c>
      <c r="AH123" s="166" t="str">
        <f ca="1">IF(X123&lt;0, "", IF(H123&lt;&gt;"", _xlfn.IFNA(IF(MATCH(H123, OFFSET(Keuzelijsten!$A$1, 0, MATCH(P123, Keuzelijsten!$A$1:$AA$1, 0)-1, 50, 1), 0)&lt;&gt;"", ""), "| Veld '"&amp;AH$4&amp;ROW()&amp;"': de selectie komt niet overeen met een keuze in een afhankelijk veld.  "), ""))</f>
        <v/>
      </c>
      <c r="AI123" s="166" t="str">
        <f ca="1">IF(Y123&lt;0, "", IF(I123&lt;&gt;"", _xlfn.IFNA(IF(MATCH(I123, OFFSET(Keuzelijsten!$A$1, 0, MATCH(Q123, Keuzelijsten!$A$1:$AA$1, 0)-1, 50, 1), 0)&lt;&gt;"", ""), "| Veld '"&amp;AI$4&amp;ROW()&amp;"': de selectie komt niet overeen met een keuze in een afhankelijk veld.  "), ""))</f>
        <v/>
      </c>
      <c r="AJ123" s="166" t="str">
        <f ca="1">IF(Z123&lt;0, "", IF(J123&lt;&gt;"", _xlfn.IFNA(IF(MATCH(J123, OFFSET(Keuzelijsten!$A$1, 0, MATCH(R123, Keuzelijsten!$A$1:$AA$1, 0)-1, 50, 1), 0)&lt;&gt;"", ""), "| Veld '"&amp;AJ$4&amp;ROW()&amp;"': de selectie komt niet overeen met een keuze in een afhankelijk veld.  "), ""))</f>
        <v/>
      </c>
      <c r="AK123" s="166" t="str">
        <f t="shared" si="40"/>
        <v/>
      </c>
      <c r="AL123" s="166" t="str">
        <f t="shared" si="41"/>
        <v/>
      </c>
      <c r="AM123" s="167" t="str">
        <f t="shared" si="57"/>
        <v/>
      </c>
      <c r="AN123" s="166" t="str">
        <f t="shared" si="58"/>
        <v/>
      </c>
      <c r="AO123" s="166" t="str">
        <f t="shared" si="59"/>
        <v/>
      </c>
      <c r="AP123" s="166" t="str">
        <f t="shared" si="60"/>
        <v/>
      </c>
      <c r="AQ123" s="166" t="str">
        <f t="shared" si="61"/>
        <v/>
      </c>
      <c r="AR123" s="166" t="str">
        <f t="shared" si="62"/>
        <v/>
      </c>
      <c r="AS123" s="166" t="str">
        <f t="shared" si="63"/>
        <v/>
      </c>
      <c r="AT123" s="166" t="str">
        <f t="shared" si="64"/>
        <v/>
      </c>
      <c r="AU123" s="166" t="str">
        <f t="shared" si="65"/>
        <v/>
      </c>
      <c r="AV123" s="166" t="str">
        <f t="shared" si="66"/>
        <v/>
      </c>
      <c r="AW123" s="167" t="str">
        <f t="shared" si="67"/>
        <v/>
      </c>
      <c r="AX123" s="166" t="str">
        <f>IF(N123&lt;&gt;1, IF(SUM(N123:$N$504)&lt;&gt;0, "| Laat geen witruimte tussen ingevulde rijen.", ""), "")</f>
        <v/>
      </c>
      <c r="AZ123" s="75" t="str">
        <f t="shared" ca="1" si="68"/>
        <v/>
      </c>
    </row>
    <row r="124" spans="1:52" s="166" customFormat="1" ht="14.45" customHeight="1" x14ac:dyDescent="0.25">
      <c r="A124" s="172" t="str">
        <f t="shared" ca="1" si="42"/>
        <v/>
      </c>
      <c r="B124" s="164" t="str">
        <f t="shared" si="38"/>
        <v/>
      </c>
      <c r="C124" s="176" t="str">
        <f t="shared" si="39"/>
        <v/>
      </c>
      <c r="D124" s="177"/>
      <c r="E124" s="178"/>
      <c r="F124" s="178"/>
      <c r="G124" s="179"/>
      <c r="H124" s="180"/>
      <c r="I124" s="179"/>
      <c r="J124" s="181"/>
      <c r="K124" s="182"/>
      <c r="L124" s="183"/>
      <c r="M124" s="165" t="s">
        <v>85</v>
      </c>
      <c r="N124" s="166">
        <f t="shared" si="43"/>
        <v>0</v>
      </c>
      <c r="O124" s="167" t="s">
        <v>387</v>
      </c>
      <c r="P124" s="166" t="str">
        <f t="shared" si="44"/>
        <v/>
      </c>
      <c r="Q124" s="166" t="str">
        <f t="shared" si="45"/>
        <v/>
      </c>
      <c r="R124" s="166" t="str">
        <f t="shared" si="46"/>
        <v/>
      </c>
      <c r="S124" s="167">
        <f t="shared" si="47"/>
        <v>0</v>
      </c>
      <c r="T124" s="166">
        <f t="shared" si="48"/>
        <v>0</v>
      </c>
      <c r="U124" s="166">
        <f t="shared" si="49"/>
        <v>0</v>
      </c>
      <c r="V124" s="166">
        <f t="shared" si="50"/>
        <v>0</v>
      </c>
      <c r="W124" s="166">
        <f t="shared" si="51"/>
        <v>0</v>
      </c>
      <c r="X124" s="166">
        <f t="shared" si="52"/>
        <v>0</v>
      </c>
      <c r="Y124" s="166">
        <f t="shared" si="53"/>
        <v>0</v>
      </c>
      <c r="Z124" s="166">
        <f t="shared" si="54"/>
        <v>0</v>
      </c>
      <c r="AA124" s="166">
        <f t="shared" si="55"/>
        <v>0</v>
      </c>
      <c r="AB124" s="166">
        <f t="shared" si="56"/>
        <v>0</v>
      </c>
      <c r="AC124" s="167"/>
      <c r="AE124" s="166" t="str" cm="1">
        <f t="array" ref="AE124">IF($E124&lt;&gt;"", IF(ISTEXT(E124), "| Veld '"&amp;AE$4&amp;ROW()&amp;"': "&amp;Fout_datum, IF(F124&lt;&gt;"", IF(E124&gt;F124, "| Velden '"&amp;$AE$4&amp;ROW()&amp;"' en '"&amp;$AF$4&amp;ROW()&amp;"': De datum uit dienst mag niet voor de datum in dienst vallen.", ""), IF(E124&gt;Datum_werkingsjaar_einde, "| Veld '"&amp;$AE$4&amp;ROW()&amp;"': De datum in dienst mag niet na 31/12/"&amp;Datum_werkingsjaar&amp;" vallen.  ", ""))), "")</f>
        <v/>
      </c>
      <c r="AF124" s="166" t="str" cm="1">
        <f t="array" ref="AF124">IF($F124&lt;&gt;"", IF(ISTEXT(F124), "| Veld '"&amp;AF$4&amp;ROW()&amp;"': "&amp;Fout_datum, IF(E124&gt;F124, IF(F124&lt;&gt;"", "  ", ""), IF(F124&lt;&gt;"", IF(F124&lt;Datum_werkingsjaar_begin, "| Veld '"&amp;$AF$4&amp;ROW()&amp;"': De datum uit dienst mag niet vóór 1/01/"&amp;Datum_werkingsjaar&amp;" vallen.  ", ""), ""))), "")</f>
        <v/>
      </c>
      <c r="AG124" s="166" t="str">
        <f ca="1">IF(W124&lt;0, "", IF(G124&lt;&gt;"", _xlfn.IFNA(IF(MATCH(G124, OFFSET(Keuzelijsten!$A$1, 0, MATCH(O124, Keuzelijsten!$A$1:$AA$1, 0)-1, 50, 1), 0)&lt;&gt;"", ""), "| Veld '"&amp;AG$4&amp;ROW()&amp;"': de selectie komt niet overeen met een keuze in een afhankelijk veld.  "), ""))</f>
        <v/>
      </c>
      <c r="AH124" s="166" t="str">
        <f ca="1">IF(X124&lt;0, "", IF(H124&lt;&gt;"", _xlfn.IFNA(IF(MATCH(H124, OFFSET(Keuzelijsten!$A$1, 0, MATCH(P124, Keuzelijsten!$A$1:$AA$1, 0)-1, 50, 1), 0)&lt;&gt;"", ""), "| Veld '"&amp;AH$4&amp;ROW()&amp;"': de selectie komt niet overeen met een keuze in een afhankelijk veld.  "), ""))</f>
        <v/>
      </c>
      <c r="AI124" s="166" t="str">
        <f ca="1">IF(Y124&lt;0, "", IF(I124&lt;&gt;"", _xlfn.IFNA(IF(MATCH(I124, OFFSET(Keuzelijsten!$A$1, 0, MATCH(Q124, Keuzelijsten!$A$1:$AA$1, 0)-1, 50, 1), 0)&lt;&gt;"", ""), "| Veld '"&amp;AI$4&amp;ROW()&amp;"': de selectie komt niet overeen met een keuze in een afhankelijk veld.  "), ""))</f>
        <v/>
      </c>
      <c r="AJ124" s="166" t="str">
        <f ca="1">IF(Z124&lt;0, "", IF(J124&lt;&gt;"", _xlfn.IFNA(IF(MATCH(J124, OFFSET(Keuzelijsten!$A$1, 0, MATCH(R124, Keuzelijsten!$A$1:$AA$1, 0)-1, 50, 1), 0)&lt;&gt;"", ""), "| Veld '"&amp;AJ$4&amp;ROW()&amp;"': de selectie komt niet overeen met een keuze in een afhankelijk veld.  "), ""))</f>
        <v/>
      </c>
      <c r="AK124" s="166" t="str">
        <f t="shared" si="40"/>
        <v/>
      </c>
      <c r="AL124" s="166" t="str">
        <f t="shared" si="41"/>
        <v/>
      </c>
      <c r="AM124" s="167" t="str">
        <f t="shared" si="57"/>
        <v/>
      </c>
      <c r="AN124" s="166" t="str">
        <f t="shared" si="58"/>
        <v/>
      </c>
      <c r="AO124" s="166" t="str">
        <f t="shared" si="59"/>
        <v/>
      </c>
      <c r="AP124" s="166" t="str">
        <f t="shared" si="60"/>
        <v/>
      </c>
      <c r="AQ124" s="166" t="str">
        <f t="shared" si="61"/>
        <v/>
      </c>
      <c r="AR124" s="166" t="str">
        <f t="shared" si="62"/>
        <v/>
      </c>
      <c r="AS124" s="166" t="str">
        <f t="shared" si="63"/>
        <v/>
      </c>
      <c r="AT124" s="166" t="str">
        <f t="shared" si="64"/>
        <v/>
      </c>
      <c r="AU124" s="166" t="str">
        <f t="shared" si="65"/>
        <v/>
      </c>
      <c r="AV124" s="166" t="str">
        <f t="shared" si="66"/>
        <v/>
      </c>
      <c r="AW124" s="167" t="str">
        <f t="shared" si="67"/>
        <v/>
      </c>
      <c r="AX124" s="166" t="str">
        <f>IF(N124&lt;&gt;1, IF(SUM(N124:$N$504)&lt;&gt;0, "| Laat geen witruimte tussen ingevulde rijen.", ""), "")</f>
        <v/>
      </c>
      <c r="AZ124" s="75" t="str">
        <f t="shared" ca="1" si="68"/>
        <v/>
      </c>
    </row>
    <row r="125" spans="1:52" s="166" customFormat="1" ht="14.45" customHeight="1" x14ac:dyDescent="0.25">
      <c r="A125" s="172" t="str">
        <f t="shared" ca="1" si="42"/>
        <v/>
      </c>
      <c r="B125" s="164" t="str">
        <f t="shared" si="38"/>
        <v/>
      </c>
      <c r="C125" s="176" t="str">
        <f t="shared" si="39"/>
        <v/>
      </c>
      <c r="D125" s="177"/>
      <c r="E125" s="178"/>
      <c r="F125" s="178"/>
      <c r="G125" s="179"/>
      <c r="H125" s="180"/>
      <c r="I125" s="179"/>
      <c r="J125" s="181"/>
      <c r="K125" s="182"/>
      <c r="L125" s="183"/>
      <c r="M125" s="165" t="s">
        <v>85</v>
      </c>
      <c r="N125" s="166">
        <f t="shared" si="43"/>
        <v>0</v>
      </c>
      <c r="O125" s="167" t="s">
        <v>387</v>
      </c>
      <c r="P125" s="166" t="str">
        <f t="shared" si="44"/>
        <v/>
      </c>
      <c r="Q125" s="166" t="str">
        <f t="shared" si="45"/>
        <v/>
      </c>
      <c r="R125" s="166" t="str">
        <f t="shared" si="46"/>
        <v/>
      </c>
      <c r="S125" s="167">
        <f t="shared" si="47"/>
        <v>0</v>
      </c>
      <c r="T125" s="166">
        <f t="shared" si="48"/>
        <v>0</v>
      </c>
      <c r="U125" s="166">
        <f t="shared" si="49"/>
        <v>0</v>
      </c>
      <c r="V125" s="166">
        <f t="shared" si="50"/>
        <v>0</v>
      </c>
      <c r="W125" s="166">
        <f t="shared" si="51"/>
        <v>0</v>
      </c>
      <c r="X125" s="166">
        <f t="shared" si="52"/>
        <v>0</v>
      </c>
      <c r="Y125" s="166">
        <f t="shared" si="53"/>
        <v>0</v>
      </c>
      <c r="Z125" s="166">
        <f t="shared" si="54"/>
        <v>0</v>
      </c>
      <c r="AA125" s="166">
        <f t="shared" si="55"/>
        <v>0</v>
      </c>
      <c r="AB125" s="166">
        <f t="shared" si="56"/>
        <v>0</v>
      </c>
      <c r="AC125" s="167"/>
      <c r="AE125" s="166" t="str" cm="1">
        <f t="array" ref="AE125">IF($E125&lt;&gt;"", IF(ISTEXT(E125), "| Veld '"&amp;AE$4&amp;ROW()&amp;"': "&amp;Fout_datum, IF(F125&lt;&gt;"", IF(E125&gt;F125, "| Velden '"&amp;$AE$4&amp;ROW()&amp;"' en '"&amp;$AF$4&amp;ROW()&amp;"': De datum uit dienst mag niet voor de datum in dienst vallen.", ""), IF(E125&gt;Datum_werkingsjaar_einde, "| Veld '"&amp;$AE$4&amp;ROW()&amp;"': De datum in dienst mag niet na 31/12/"&amp;Datum_werkingsjaar&amp;" vallen.  ", ""))), "")</f>
        <v/>
      </c>
      <c r="AF125" s="166" t="str" cm="1">
        <f t="array" ref="AF125">IF($F125&lt;&gt;"", IF(ISTEXT(F125), "| Veld '"&amp;AF$4&amp;ROW()&amp;"': "&amp;Fout_datum, IF(E125&gt;F125, IF(F125&lt;&gt;"", "  ", ""), IF(F125&lt;&gt;"", IF(F125&lt;Datum_werkingsjaar_begin, "| Veld '"&amp;$AF$4&amp;ROW()&amp;"': De datum uit dienst mag niet vóór 1/01/"&amp;Datum_werkingsjaar&amp;" vallen.  ", ""), ""))), "")</f>
        <v/>
      </c>
      <c r="AG125" s="166" t="str">
        <f ca="1">IF(W125&lt;0, "", IF(G125&lt;&gt;"", _xlfn.IFNA(IF(MATCH(G125, OFFSET(Keuzelijsten!$A$1, 0, MATCH(O125, Keuzelijsten!$A$1:$AA$1, 0)-1, 50, 1), 0)&lt;&gt;"", ""), "| Veld '"&amp;AG$4&amp;ROW()&amp;"': de selectie komt niet overeen met een keuze in een afhankelijk veld.  "), ""))</f>
        <v/>
      </c>
      <c r="AH125" s="166" t="str">
        <f ca="1">IF(X125&lt;0, "", IF(H125&lt;&gt;"", _xlfn.IFNA(IF(MATCH(H125, OFFSET(Keuzelijsten!$A$1, 0, MATCH(P125, Keuzelijsten!$A$1:$AA$1, 0)-1, 50, 1), 0)&lt;&gt;"", ""), "| Veld '"&amp;AH$4&amp;ROW()&amp;"': de selectie komt niet overeen met een keuze in een afhankelijk veld.  "), ""))</f>
        <v/>
      </c>
      <c r="AI125" s="166" t="str">
        <f ca="1">IF(Y125&lt;0, "", IF(I125&lt;&gt;"", _xlfn.IFNA(IF(MATCH(I125, OFFSET(Keuzelijsten!$A$1, 0, MATCH(Q125, Keuzelijsten!$A$1:$AA$1, 0)-1, 50, 1), 0)&lt;&gt;"", ""), "| Veld '"&amp;AI$4&amp;ROW()&amp;"': de selectie komt niet overeen met een keuze in een afhankelijk veld.  "), ""))</f>
        <v/>
      </c>
      <c r="AJ125" s="166" t="str">
        <f ca="1">IF(Z125&lt;0, "", IF(J125&lt;&gt;"", _xlfn.IFNA(IF(MATCH(J125, OFFSET(Keuzelijsten!$A$1, 0, MATCH(R125, Keuzelijsten!$A$1:$AA$1, 0)-1, 50, 1), 0)&lt;&gt;"", ""), "| Veld '"&amp;AJ$4&amp;ROW()&amp;"': de selectie komt niet overeen met een keuze in een afhankelijk veld.  "), ""))</f>
        <v/>
      </c>
      <c r="AK125" s="166" t="str">
        <f t="shared" si="40"/>
        <v/>
      </c>
      <c r="AL125" s="166" t="str">
        <f t="shared" si="41"/>
        <v/>
      </c>
      <c r="AM125" s="167" t="str">
        <f t="shared" si="57"/>
        <v/>
      </c>
      <c r="AN125" s="166" t="str">
        <f t="shared" si="58"/>
        <v/>
      </c>
      <c r="AO125" s="166" t="str">
        <f t="shared" si="59"/>
        <v/>
      </c>
      <c r="AP125" s="166" t="str">
        <f t="shared" si="60"/>
        <v/>
      </c>
      <c r="AQ125" s="166" t="str">
        <f t="shared" si="61"/>
        <v/>
      </c>
      <c r="AR125" s="166" t="str">
        <f t="shared" si="62"/>
        <v/>
      </c>
      <c r="AS125" s="166" t="str">
        <f t="shared" si="63"/>
        <v/>
      </c>
      <c r="AT125" s="166" t="str">
        <f t="shared" si="64"/>
        <v/>
      </c>
      <c r="AU125" s="166" t="str">
        <f t="shared" si="65"/>
        <v/>
      </c>
      <c r="AV125" s="166" t="str">
        <f t="shared" si="66"/>
        <v/>
      </c>
      <c r="AW125" s="167" t="str">
        <f t="shared" si="67"/>
        <v/>
      </c>
      <c r="AX125" s="166" t="str">
        <f>IF(N125&lt;&gt;1, IF(SUM(N125:$N$504)&lt;&gt;0, "| Laat geen witruimte tussen ingevulde rijen.", ""), "")</f>
        <v/>
      </c>
      <c r="AZ125" s="75" t="str">
        <f t="shared" ca="1" si="68"/>
        <v/>
      </c>
    </row>
    <row r="126" spans="1:52" s="166" customFormat="1" ht="14.45" customHeight="1" x14ac:dyDescent="0.25">
      <c r="A126" s="172" t="str">
        <f t="shared" ca="1" si="42"/>
        <v/>
      </c>
      <c r="B126" s="164" t="str">
        <f t="shared" si="38"/>
        <v/>
      </c>
      <c r="C126" s="176" t="str">
        <f t="shared" si="39"/>
        <v/>
      </c>
      <c r="D126" s="177"/>
      <c r="E126" s="178"/>
      <c r="F126" s="178"/>
      <c r="G126" s="179"/>
      <c r="H126" s="180"/>
      <c r="I126" s="179"/>
      <c r="J126" s="181"/>
      <c r="K126" s="182"/>
      <c r="L126" s="183"/>
      <c r="M126" s="165" t="s">
        <v>85</v>
      </c>
      <c r="N126" s="166">
        <f t="shared" si="43"/>
        <v>0</v>
      </c>
      <c r="O126" s="167" t="s">
        <v>387</v>
      </c>
      <c r="P126" s="166" t="str">
        <f t="shared" si="44"/>
        <v/>
      </c>
      <c r="Q126" s="166" t="str">
        <f t="shared" si="45"/>
        <v/>
      </c>
      <c r="R126" s="166" t="str">
        <f t="shared" si="46"/>
        <v/>
      </c>
      <c r="S126" s="167">
        <f t="shared" si="47"/>
        <v>0</v>
      </c>
      <c r="T126" s="166">
        <f t="shared" si="48"/>
        <v>0</v>
      </c>
      <c r="U126" s="166">
        <f t="shared" si="49"/>
        <v>0</v>
      </c>
      <c r="V126" s="166">
        <f t="shared" si="50"/>
        <v>0</v>
      </c>
      <c r="W126" s="166">
        <f t="shared" si="51"/>
        <v>0</v>
      </c>
      <c r="X126" s="166">
        <f t="shared" si="52"/>
        <v>0</v>
      </c>
      <c r="Y126" s="166">
        <f t="shared" si="53"/>
        <v>0</v>
      </c>
      <c r="Z126" s="166">
        <f t="shared" si="54"/>
        <v>0</v>
      </c>
      <c r="AA126" s="166">
        <f t="shared" si="55"/>
        <v>0</v>
      </c>
      <c r="AB126" s="166">
        <f t="shared" si="56"/>
        <v>0</v>
      </c>
      <c r="AC126" s="167"/>
      <c r="AE126" s="166" t="str" cm="1">
        <f t="array" ref="AE126">IF($E126&lt;&gt;"", IF(ISTEXT(E126), "| Veld '"&amp;AE$4&amp;ROW()&amp;"': "&amp;Fout_datum, IF(F126&lt;&gt;"", IF(E126&gt;F126, "| Velden '"&amp;$AE$4&amp;ROW()&amp;"' en '"&amp;$AF$4&amp;ROW()&amp;"': De datum uit dienst mag niet voor de datum in dienst vallen.", ""), IF(E126&gt;Datum_werkingsjaar_einde, "| Veld '"&amp;$AE$4&amp;ROW()&amp;"': De datum in dienst mag niet na 31/12/"&amp;Datum_werkingsjaar&amp;" vallen.  ", ""))), "")</f>
        <v/>
      </c>
      <c r="AF126" s="166" t="str" cm="1">
        <f t="array" ref="AF126">IF($F126&lt;&gt;"", IF(ISTEXT(F126), "| Veld '"&amp;AF$4&amp;ROW()&amp;"': "&amp;Fout_datum, IF(E126&gt;F126, IF(F126&lt;&gt;"", "  ", ""), IF(F126&lt;&gt;"", IF(F126&lt;Datum_werkingsjaar_begin, "| Veld '"&amp;$AF$4&amp;ROW()&amp;"': De datum uit dienst mag niet vóór 1/01/"&amp;Datum_werkingsjaar&amp;" vallen.  ", ""), ""))), "")</f>
        <v/>
      </c>
      <c r="AG126" s="166" t="str">
        <f ca="1">IF(W126&lt;0, "", IF(G126&lt;&gt;"", _xlfn.IFNA(IF(MATCH(G126, OFFSET(Keuzelijsten!$A$1, 0, MATCH(O126, Keuzelijsten!$A$1:$AA$1, 0)-1, 50, 1), 0)&lt;&gt;"", ""), "| Veld '"&amp;AG$4&amp;ROW()&amp;"': de selectie komt niet overeen met een keuze in een afhankelijk veld.  "), ""))</f>
        <v/>
      </c>
      <c r="AH126" s="166" t="str">
        <f ca="1">IF(X126&lt;0, "", IF(H126&lt;&gt;"", _xlfn.IFNA(IF(MATCH(H126, OFFSET(Keuzelijsten!$A$1, 0, MATCH(P126, Keuzelijsten!$A$1:$AA$1, 0)-1, 50, 1), 0)&lt;&gt;"", ""), "| Veld '"&amp;AH$4&amp;ROW()&amp;"': de selectie komt niet overeen met een keuze in een afhankelijk veld.  "), ""))</f>
        <v/>
      </c>
      <c r="AI126" s="166" t="str">
        <f ca="1">IF(Y126&lt;0, "", IF(I126&lt;&gt;"", _xlfn.IFNA(IF(MATCH(I126, OFFSET(Keuzelijsten!$A$1, 0, MATCH(Q126, Keuzelijsten!$A$1:$AA$1, 0)-1, 50, 1), 0)&lt;&gt;"", ""), "| Veld '"&amp;AI$4&amp;ROW()&amp;"': de selectie komt niet overeen met een keuze in een afhankelijk veld.  "), ""))</f>
        <v/>
      </c>
      <c r="AJ126" s="166" t="str">
        <f ca="1">IF(Z126&lt;0, "", IF(J126&lt;&gt;"", _xlfn.IFNA(IF(MATCH(J126, OFFSET(Keuzelijsten!$A$1, 0, MATCH(R126, Keuzelijsten!$A$1:$AA$1, 0)-1, 50, 1), 0)&lt;&gt;"", ""), "| Veld '"&amp;AJ$4&amp;ROW()&amp;"': de selectie komt niet overeen met een keuze in een afhankelijk veld.  "), ""))</f>
        <v/>
      </c>
      <c r="AK126" s="166" t="str">
        <f t="shared" si="40"/>
        <v/>
      </c>
      <c r="AL126" s="166" t="str">
        <f t="shared" si="41"/>
        <v/>
      </c>
      <c r="AM126" s="167" t="str">
        <f t="shared" si="57"/>
        <v/>
      </c>
      <c r="AN126" s="166" t="str">
        <f t="shared" si="58"/>
        <v/>
      </c>
      <c r="AO126" s="166" t="str">
        <f t="shared" si="59"/>
        <v/>
      </c>
      <c r="AP126" s="166" t="str">
        <f t="shared" si="60"/>
        <v/>
      </c>
      <c r="AQ126" s="166" t="str">
        <f t="shared" si="61"/>
        <v/>
      </c>
      <c r="AR126" s="166" t="str">
        <f t="shared" si="62"/>
        <v/>
      </c>
      <c r="AS126" s="166" t="str">
        <f t="shared" si="63"/>
        <v/>
      </c>
      <c r="AT126" s="166" t="str">
        <f t="shared" si="64"/>
        <v/>
      </c>
      <c r="AU126" s="166" t="str">
        <f t="shared" si="65"/>
        <v/>
      </c>
      <c r="AV126" s="166" t="str">
        <f t="shared" si="66"/>
        <v/>
      </c>
      <c r="AW126" s="167" t="str">
        <f t="shared" si="67"/>
        <v/>
      </c>
      <c r="AX126" s="166" t="str">
        <f>IF(N126&lt;&gt;1, IF(SUM(N126:$N$504)&lt;&gt;0, "| Laat geen witruimte tussen ingevulde rijen.", ""), "")</f>
        <v/>
      </c>
      <c r="AZ126" s="75" t="str">
        <f t="shared" ca="1" si="68"/>
        <v/>
      </c>
    </row>
    <row r="127" spans="1:52" s="166" customFormat="1" ht="14.45" customHeight="1" x14ac:dyDescent="0.25">
      <c r="A127" s="172" t="str">
        <f t="shared" ca="1" si="42"/>
        <v/>
      </c>
      <c r="B127" s="164" t="str">
        <f t="shared" si="38"/>
        <v/>
      </c>
      <c r="C127" s="176" t="str">
        <f t="shared" si="39"/>
        <v/>
      </c>
      <c r="D127" s="177"/>
      <c r="E127" s="178"/>
      <c r="F127" s="178"/>
      <c r="G127" s="179"/>
      <c r="H127" s="180"/>
      <c r="I127" s="179"/>
      <c r="J127" s="181"/>
      <c r="K127" s="182"/>
      <c r="L127" s="183"/>
      <c r="M127" s="165" t="s">
        <v>85</v>
      </c>
      <c r="N127" s="166">
        <f t="shared" si="43"/>
        <v>0</v>
      </c>
      <c r="O127" s="167" t="s">
        <v>387</v>
      </c>
      <c r="P127" s="166" t="str">
        <f t="shared" si="44"/>
        <v/>
      </c>
      <c r="Q127" s="166" t="str">
        <f t="shared" si="45"/>
        <v/>
      </c>
      <c r="R127" s="166" t="str">
        <f t="shared" si="46"/>
        <v/>
      </c>
      <c r="S127" s="167">
        <f t="shared" si="47"/>
        <v>0</v>
      </c>
      <c r="T127" s="166">
        <f t="shared" si="48"/>
        <v>0</v>
      </c>
      <c r="U127" s="166">
        <f t="shared" si="49"/>
        <v>0</v>
      </c>
      <c r="V127" s="166">
        <f t="shared" si="50"/>
        <v>0</v>
      </c>
      <c r="W127" s="166">
        <f t="shared" si="51"/>
        <v>0</v>
      </c>
      <c r="X127" s="166">
        <f t="shared" si="52"/>
        <v>0</v>
      </c>
      <c r="Y127" s="166">
        <f t="shared" si="53"/>
        <v>0</v>
      </c>
      <c r="Z127" s="166">
        <f t="shared" si="54"/>
        <v>0</v>
      </c>
      <c r="AA127" s="166">
        <f t="shared" si="55"/>
        <v>0</v>
      </c>
      <c r="AB127" s="166">
        <f t="shared" si="56"/>
        <v>0</v>
      </c>
      <c r="AC127" s="167"/>
      <c r="AE127" s="166" t="str" cm="1">
        <f t="array" ref="AE127">IF($E127&lt;&gt;"", IF(ISTEXT(E127), "| Veld '"&amp;AE$4&amp;ROW()&amp;"': "&amp;Fout_datum, IF(F127&lt;&gt;"", IF(E127&gt;F127, "| Velden '"&amp;$AE$4&amp;ROW()&amp;"' en '"&amp;$AF$4&amp;ROW()&amp;"': De datum uit dienst mag niet voor de datum in dienst vallen.", ""), IF(E127&gt;Datum_werkingsjaar_einde, "| Veld '"&amp;$AE$4&amp;ROW()&amp;"': De datum in dienst mag niet na 31/12/"&amp;Datum_werkingsjaar&amp;" vallen.  ", ""))), "")</f>
        <v/>
      </c>
      <c r="AF127" s="166" t="str" cm="1">
        <f t="array" ref="AF127">IF($F127&lt;&gt;"", IF(ISTEXT(F127), "| Veld '"&amp;AF$4&amp;ROW()&amp;"': "&amp;Fout_datum, IF(E127&gt;F127, IF(F127&lt;&gt;"", "  ", ""), IF(F127&lt;&gt;"", IF(F127&lt;Datum_werkingsjaar_begin, "| Veld '"&amp;$AF$4&amp;ROW()&amp;"': De datum uit dienst mag niet vóór 1/01/"&amp;Datum_werkingsjaar&amp;" vallen.  ", ""), ""))), "")</f>
        <v/>
      </c>
      <c r="AG127" s="166" t="str">
        <f ca="1">IF(W127&lt;0, "", IF(G127&lt;&gt;"", _xlfn.IFNA(IF(MATCH(G127, OFFSET(Keuzelijsten!$A$1, 0, MATCH(O127, Keuzelijsten!$A$1:$AA$1, 0)-1, 50, 1), 0)&lt;&gt;"", ""), "| Veld '"&amp;AG$4&amp;ROW()&amp;"': de selectie komt niet overeen met een keuze in een afhankelijk veld.  "), ""))</f>
        <v/>
      </c>
      <c r="AH127" s="166" t="str">
        <f ca="1">IF(X127&lt;0, "", IF(H127&lt;&gt;"", _xlfn.IFNA(IF(MATCH(H127, OFFSET(Keuzelijsten!$A$1, 0, MATCH(P127, Keuzelijsten!$A$1:$AA$1, 0)-1, 50, 1), 0)&lt;&gt;"", ""), "| Veld '"&amp;AH$4&amp;ROW()&amp;"': de selectie komt niet overeen met een keuze in een afhankelijk veld.  "), ""))</f>
        <v/>
      </c>
      <c r="AI127" s="166" t="str">
        <f ca="1">IF(Y127&lt;0, "", IF(I127&lt;&gt;"", _xlfn.IFNA(IF(MATCH(I127, OFFSET(Keuzelijsten!$A$1, 0, MATCH(Q127, Keuzelijsten!$A$1:$AA$1, 0)-1, 50, 1), 0)&lt;&gt;"", ""), "| Veld '"&amp;AI$4&amp;ROW()&amp;"': de selectie komt niet overeen met een keuze in een afhankelijk veld.  "), ""))</f>
        <v/>
      </c>
      <c r="AJ127" s="166" t="str">
        <f ca="1">IF(Z127&lt;0, "", IF(J127&lt;&gt;"", _xlfn.IFNA(IF(MATCH(J127, OFFSET(Keuzelijsten!$A$1, 0, MATCH(R127, Keuzelijsten!$A$1:$AA$1, 0)-1, 50, 1), 0)&lt;&gt;"", ""), "| Veld '"&amp;AJ$4&amp;ROW()&amp;"': de selectie komt niet overeen met een keuze in een afhankelijk veld.  "), ""))</f>
        <v/>
      </c>
      <c r="AK127" s="166" t="str">
        <f t="shared" si="40"/>
        <v/>
      </c>
      <c r="AL127" s="166" t="str">
        <f t="shared" si="41"/>
        <v/>
      </c>
      <c r="AM127" s="167" t="str">
        <f t="shared" si="57"/>
        <v/>
      </c>
      <c r="AN127" s="166" t="str">
        <f t="shared" si="58"/>
        <v/>
      </c>
      <c r="AO127" s="166" t="str">
        <f t="shared" si="59"/>
        <v/>
      </c>
      <c r="AP127" s="166" t="str">
        <f t="shared" si="60"/>
        <v/>
      </c>
      <c r="AQ127" s="166" t="str">
        <f t="shared" si="61"/>
        <v/>
      </c>
      <c r="AR127" s="166" t="str">
        <f t="shared" si="62"/>
        <v/>
      </c>
      <c r="AS127" s="166" t="str">
        <f t="shared" si="63"/>
        <v/>
      </c>
      <c r="AT127" s="166" t="str">
        <f t="shared" si="64"/>
        <v/>
      </c>
      <c r="AU127" s="166" t="str">
        <f t="shared" si="65"/>
        <v/>
      </c>
      <c r="AV127" s="166" t="str">
        <f t="shared" si="66"/>
        <v/>
      </c>
      <c r="AW127" s="167" t="str">
        <f t="shared" si="67"/>
        <v/>
      </c>
      <c r="AX127" s="166" t="str">
        <f>IF(N127&lt;&gt;1, IF(SUM(N127:$N$504)&lt;&gt;0, "| Laat geen witruimte tussen ingevulde rijen.", ""), "")</f>
        <v/>
      </c>
      <c r="AZ127" s="75" t="str">
        <f t="shared" ca="1" si="68"/>
        <v/>
      </c>
    </row>
    <row r="128" spans="1:52" s="166" customFormat="1" ht="14.45" customHeight="1" x14ac:dyDescent="0.25">
      <c r="A128" s="172" t="str">
        <f t="shared" ca="1" si="42"/>
        <v/>
      </c>
      <c r="B128" s="164" t="str">
        <f t="shared" si="38"/>
        <v/>
      </c>
      <c r="C128" s="176" t="str">
        <f t="shared" si="39"/>
        <v/>
      </c>
      <c r="D128" s="177"/>
      <c r="E128" s="178"/>
      <c r="F128" s="178"/>
      <c r="G128" s="179"/>
      <c r="H128" s="180"/>
      <c r="I128" s="179"/>
      <c r="J128" s="181"/>
      <c r="K128" s="182"/>
      <c r="L128" s="183"/>
      <c r="M128" s="165" t="s">
        <v>85</v>
      </c>
      <c r="N128" s="166">
        <f t="shared" si="43"/>
        <v>0</v>
      </c>
      <c r="O128" s="167" t="s">
        <v>387</v>
      </c>
      <c r="P128" s="166" t="str">
        <f t="shared" si="44"/>
        <v/>
      </c>
      <c r="Q128" s="166" t="str">
        <f t="shared" si="45"/>
        <v/>
      </c>
      <c r="R128" s="166" t="str">
        <f t="shared" si="46"/>
        <v/>
      </c>
      <c r="S128" s="167">
        <f t="shared" si="47"/>
        <v>0</v>
      </c>
      <c r="T128" s="166">
        <f t="shared" si="48"/>
        <v>0</v>
      </c>
      <c r="U128" s="166">
        <f t="shared" si="49"/>
        <v>0</v>
      </c>
      <c r="V128" s="166">
        <f t="shared" si="50"/>
        <v>0</v>
      </c>
      <c r="W128" s="166">
        <f t="shared" si="51"/>
        <v>0</v>
      </c>
      <c r="X128" s="166">
        <f t="shared" si="52"/>
        <v>0</v>
      </c>
      <c r="Y128" s="166">
        <f t="shared" si="53"/>
        <v>0</v>
      </c>
      <c r="Z128" s="166">
        <f t="shared" si="54"/>
        <v>0</v>
      </c>
      <c r="AA128" s="166">
        <f t="shared" si="55"/>
        <v>0</v>
      </c>
      <c r="AB128" s="166">
        <f t="shared" si="56"/>
        <v>0</v>
      </c>
      <c r="AC128" s="167"/>
      <c r="AE128" s="166" t="str" cm="1">
        <f t="array" ref="AE128">IF($E128&lt;&gt;"", IF(ISTEXT(E128), "| Veld '"&amp;AE$4&amp;ROW()&amp;"': "&amp;Fout_datum, IF(F128&lt;&gt;"", IF(E128&gt;F128, "| Velden '"&amp;$AE$4&amp;ROW()&amp;"' en '"&amp;$AF$4&amp;ROW()&amp;"': De datum uit dienst mag niet voor de datum in dienst vallen.", ""), IF(E128&gt;Datum_werkingsjaar_einde, "| Veld '"&amp;$AE$4&amp;ROW()&amp;"': De datum in dienst mag niet na 31/12/"&amp;Datum_werkingsjaar&amp;" vallen.  ", ""))), "")</f>
        <v/>
      </c>
      <c r="AF128" s="166" t="str" cm="1">
        <f t="array" ref="AF128">IF($F128&lt;&gt;"", IF(ISTEXT(F128), "| Veld '"&amp;AF$4&amp;ROW()&amp;"': "&amp;Fout_datum, IF(E128&gt;F128, IF(F128&lt;&gt;"", "  ", ""), IF(F128&lt;&gt;"", IF(F128&lt;Datum_werkingsjaar_begin, "| Veld '"&amp;$AF$4&amp;ROW()&amp;"': De datum uit dienst mag niet vóór 1/01/"&amp;Datum_werkingsjaar&amp;" vallen.  ", ""), ""))), "")</f>
        <v/>
      </c>
      <c r="AG128" s="166" t="str">
        <f ca="1">IF(W128&lt;0, "", IF(G128&lt;&gt;"", _xlfn.IFNA(IF(MATCH(G128, OFFSET(Keuzelijsten!$A$1, 0, MATCH(O128, Keuzelijsten!$A$1:$AA$1, 0)-1, 50, 1), 0)&lt;&gt;"", ""), "| Veld '"&amp;AG$4&amp;ROW()&amp;"': de selectie komt niet overeen met een keuze in een afhankelijk veld.  "), ""))</f>
        <v/>
      </c>
      <c r="AH128" s="166" t="str">
        <f ca="1">IF(X128&lt;0, "", IF(H128&lt;&gt;"", _xlfn.IFNA(IF(MATCH(H128, OFFSET(Keuzelijsten!$A$1, 0, MATCH(P128, Keuzelijsten!$A$1:$AA$1, 0)-1, 50, 1), 0)&lt;&gt;"", ""), "| Veld '"&amp;AH$4&amp;ROW()&amp;"': de selectie komt niet overeen met een keuze in een afhankelijk veld.  "), ""))</f>
        <v/>
      </c>
      <c r="AI128" s="166" t="str">
        <f ca="1">IF(Y128&lt;0, "", IF(I128&lt;&gt;"", _xlfn.IFNA(IF(MATCH(I128, OFFSET(Keuzelijsten!$A$1, 0, MATCH(Q128, Keuzelijsten!$A$1:$AA$1, 0)-1, 50, 1), 0)&lt;&gt;"", ""), "| Veld '"&amp;AI$4&amp;ROW()&amp;"': de selectie komt niet overeen met een keuze in een afhankelijk veld.  "), ""))</f>
        <v/>
      </c>
      <c r="AJ128" s="166" t="str">
        <f ca="1">IF(Z128&lt;0, "", IF(J128&lt;&gt;"", _xlfn.IFNA(IF(MATCH(J128, OFFSET(Keuzelijsten!$A$1, 0, MATCH(R128, Keuzelijsten!$A$1:$AA$1, 0)-1, 50, 1), 0)&lt;&gt;"", ""), "| Veld '"&amp;AJ$4&amp;ROW()&amp;"': de selectie komt niet overeen met een keuze in een afhankelijk veld.  "), ""))</f>
        <v/>
      </c>
      <c r="AK128" s="166" t="str">
        <f t="shared" si="40"/>
        <v/>
      </c>
      <c r="AL128" s="166" t="str">
        <f t="shared" si="41"/>
        <v/>
      </c>
      <c r="AM128" s="167" t="str">
        <f t="shared" si="57"/>
        <v/>
      </c>
      <c r="AN128" s="166" t="str">
        <f t="shared" si="58"/>
        <v/>
      </c>
      <c r="AO128" s="166" t="str">
        <f t="shared" si="59"/>
        <v/>
      </c>
      <c r="AP128" s="166" t="str">
        <f t="shared" si="60"/>
        <v/>
      </c>
      <c r="AQ128" s="166" t="str">
        <f t="shared" si="61"/>
        <v/>
      </c>
      <c r="AR128" s="166" t="str">
        <f t="shared" si="62"/>
        <v/>
      </c>
      <c r="AS128" s="166" t="str">
        <f t="shared" si="63"/>
        <v/>
      </c>
      <c r="AT128" s="166" t="str">
        <f t="shared" si="64"/>
        <v/>
      </c>
      <c r="AU128" s="166" t="str">
        <f t="shared" si="65"/>
        <v/>
      </c>
      <c r="AV128" s="166" t="str">
        <f t="shared" si="66"/>
        <v/>
      </c>
      <c r="AW128" s="167" t="str">
        <f t="shared" si="67"/>
        <v/>
      </c>
      <c r="AX128" s="166" t="str">
        <f>IF(N128&lt;&gt;1, IF(SUM(N128:$N$504)&lt;&gt;0, "| Laat geen witruimte tussen ingevulde rijen.", ""), "")</f>
        <v/>
      </c>
      <c r="AZ128" s="75" t="str">
        <f t="shared" ca="1" si="68"/>
        <v/>
      </c>
    </row>
    <row r="129" spans="1:52" s="166" customFormat="1" ht="14.45" customHeight="1" x14ac:dyDescent="0.25">
      <c r="A129" s="172" t="str">
        <f t="shared" ca="1" si="42"/>
        <v/>
      </c>
      <c r="B129" s="164" t="str">
        <f t="shared" si="38"/>
        <v/>
      </c>
      <c r="C129" s="176" t="str">
        <f t="shared" si="39"/>
        <v/>
      </c>
      <c r="D129" s="177"/>
      <c r="E129" s="178"/>
      <c r="F129" s="178"/>
      <c r="G129" s="179"/>
      <c r="H129" s="180"/>
      <c r="I129" s="179"/>
      <c r="J129" s="181"/>
      <c r="K129" s="182"/>
      <c r="L129" s="183"/>
      <c r="M129" s="165" t="s">
        <v>85</v>
      </c>
      <c r="N129" s="166">
        <f t="shared" si="43"/>
        <v>0</v>
      </c>
      <c r="O129" s="167" t="s">
        <v>387</v>
      </c>
      <c r="P129" s="166" t="str">
        <f t="shared" si="44"/>
        <v/>
      </c>
      <c r="Q129" s="166" t="str">
        <f t="shared" si="45"/>
        <v/>
      </c>
      <c r="R129" s="166" t="str">
        <f t="shared" si="46"/>
        <v/>
      </c>
      <c r="S129" s="167">
        <f t="shared" si="47"/>
        <v>0</v>
      </c>
      <c r="T129" s="166">
        <f t="shared" si="48"/>
        <v>0</v>
      </c>
      <c r="U129" s="166">
        <f t="shared" si="49"/>
        <v>0</v>
      </c>
      <c r="V129" s="166">
        <f t="shared" si="50"/>
        <v>0</v>
      </c>
      <c r="W129" s="166">
        <f t="shared" si="51"/>
        <v>0</v>
      </c>
      <c r="X129" s="166">
        <f t="shared" si="52"/>
        <v>0</v>
      </c>
      <c r="Y129" s="166">
        <f t="shared" si="53"/>
        <v>0</v>
      </c>
      <c r="Z129" s="166">
        <f t="shared" si="54"/>
        <v>0</v>
      </c>
      <c r="AA129" s="166">
        <f t="shared" si="55"/>
        <v>0</v>
      </c>
      <c r="AB129" s="166">
        <f t="shared" si="56"/>
        <v>0</v>
      </c>
      <c r="AC129" s="167"/>
      <c r="AE129" s="166" t="str" cm="1">
        <f t="array" ref="AE129">IF($E129&lt;&gt;"", IF(ISTEXT(E129), "| Veld '"&amp;AE$4&amp;ROW()&amp;"': "&amp;Fout_datum, IF(F129&lt;&gt;"", IF(E129&gt;F129, "| Velden '"&amp;$AE$4&amp;ROW()&amp;"' en '"&amp;$AF$4&amp;ROW()&amp;"': De datum uit dienst mag niet voor de datum in dienst vallen.", ""), IF(E129&gt;Datum_werkingsjaar_einde, "| Veld '"&amp;$AE$4&amp;ROW()&amp;"': De datum in dienst mag niet na 31/12/"&amp;Datum_werkingsjaar&amp;" vallen.  ", ""))), "")</f>
        <v/>
      </c>
      <c r="AF129" s="166" t="str" cm="1">
        <f t="array" ref="AF129">IF($F129&lt;&gt;"", IF(ISTEXT(F129), "| Veld '"&amp;AF$4&amp;ROW()&amp;"': "&amp;Fout_datum, IF(E129&gt;F129, IF(F129&lt;&gt;"", "  ", ""), IF(F129&lt;&gt;"", IF(F129&lt;Datum_werkingsjaar_begin, "| Veld '"&amp;$AF$4&amp;ROW()&amp;"': De datum uit dienst mag niet vóór 1/01/"&amp;Datum_werkingsjaar&amp;" vallen.  ", ""), ""))), "")</f>
        <v/>
      </c>
      <c r="AG129" s="166" t="str">
        <f ca="1">IF(W129&lt;0, "", IF(G129&lt;&gt;"", _xlfn.IFNA(IF(MATCH(G129, OFFSET(Keuzelijsten!$A$1, 0, MATCH(O129, Keuzelijsten!$A$1:$AA$1, 0)-1, 50, 1), 0)&lt;&gt;"", ""), "| Veld '"&amp;AG$4&amp;ROW()&amp;"': de selectie komt niet overeen met een keuze in een afhankelijk veld.  "), ""))</f>
        <v/>
      </c>
      <c r="AH129" s="166" t="str">
        <f ca="1">IF(X129&lt;0, "", IF(H129&lt;&gt;"", _xlfn.IFNA(IF(MATCH(H129, OFFSET(Keuzelijsten!$A$1, 0, MATCH(P129, Keuzelijsten!$A$1:$AA$1, 0)-1, 50, 1), 0)&lt;&gt;"", ""), "| Veld '"&amp;AH$4&amp;ROW()&amp;"': de selectie komt niet overeen met een keuze in een afhankelijk veld.  "), ""))</f>
        <v/>
      </c>
      <c r="AI129" s="166" t="str">
        <f ca="1">IF(Y129&lt;0, "", IF(I129&lt;&gt;"", _xlfn.IFNA(IF(MATCH(I129, OFFSET(Keuzelijsten!$A$1, 0, MATCH(Q129, Keuzelijsten!$A$1:$AA$1, 0)-1, 50, 1), 0)&lt;&gt;"", ""), "| Veld '"&amp;AI$4&amp;ROW()&amp;"': de selectie komt niet overeen met een keuze in een afhankelijk veld.  "), ""))</f>
        <v/>
      </c>
      <c r="AJ129" s="166" t="str">
        <f ca="1">IF(Z129&lt;0, "", IF(J129&lt;&gt;"", _xlfn.IFNA(IF(MATCH(J129, OFFSET(Keuzelijsten!$A$1, 0, MATCH(R129, Keuzelijsten!$A$1:$AA$1, 0)-1, 50, 1), 0)&lt;&gt;"", ""), "| Veld '"&amp;AJ$4&amp;ROW()&amp;"': de selectie komt niet overeen met een keuze in een afhankelijk veld.  "), ""))</f>
        <v/>
      </c>
      <c r="AK129" s="166" t="str">
        <f t="shared" si="40"/>
        <v/>
      </c>
      <c r="AL129" s="166" t="str">
        <f t="shared" si="41"/>
        <v/>
      </c>
      <c r="AM129" s="167" t="str">
        <f t="shared" si="57"/>
        <v/>
      </c>
      <c r="AN129" s="166" t="str">
        <f t="shared" si="58"/>
        <v/>
      </c>
      <c r="AO129" s="166" t="str">
        <f t="shared" si="59"/>
        <v/>
      </c>
      <c r="AP129" s="166" t="str">
        <f t="shared" si="60"/>
        <v/>
      </c>
      <c r="AQ129" s="166" t="str">
        <f t="shared" si="61"/>
        <v/>
      </c>
      <c r="AR129" s="166" t="str">
        <f t="shared" si="62"/>
        <v/>
      </c>
      <c r="AS129" s="166" t="str">
        <f t="shared" si="63"/>
        <v/>
      </c>
      <c r="AT129" s="166" t="str">
        <f t="shared" si="64"/>
        <v/>
      </c>
      <c r="AU129" s="166" t="str">
        <f t="shared" si="65"/>
        <v/>
      </c>
      <c r="AV129" s="166" t="str">
        <f t="shared" si="66"/>
        <v/>
      </c>
      <c r="AW129" s="167" t="str">
        <f t="shared" si="67"/>
        <v/>
      </c>
      <c r="AX129" s="166" t="str">
        <f>IF(N129&lt;&gt;1, IF(SUM(N129:$N$504)&lt;&gt;0, "| Laat geen witruimte tussen ingevulde rijen.", ""), "")</f>
        <v/>
      </c>
      <c r="AZ129" s="75" t="str">
        <f t="shared" ca="1" si="68"/>
        <v/>
      </c>
    </row>
    <row r="130" spans="1:52" s="166" customFormat="1" ht="14.45" customHeight="1" x14ac:dyDescent="0.25">
      <c r="A130" s="172" t="str">
        <f t="shared" ca="1" si="42"/>
        <v/>
      </c>
      <c r="B130" s="164" t="str">
        <f t="shared" si="38"/>
        <v/>
      </c>
      <c r="C130" s="176" t="str">
        <f t="shared" si="39"/>
        <v/>
      </c>
      <c r="D130" s="177"/>
      <c r="E130" s="178"/>
      <c r="F130" s="178"/>
      <c r="G130" s="179"/>
      <c r="H130" s="180"/>
      <c r="I130" s="179"/>
      <c r="J130" s="181"/>
      <c r="K130" s="182"/>
      <c r="L130" s="183"/>
      <c r="M130" s="165" t="s">
        <v>85</v>
      </c>
      <c r="N130" s="166">
        <f t="shared" si="43"/>
        <v>0</v>
      </c>
      <c r="O130" s="167" t="s">
        <v>387</v>
      </c>
      <c r="P130" s="166" t="str">
        <f t="shared" si="44"/>
        <v/>
      </c>
      <c r="Q130" s="166" t="str">
        <f t="shared" si="45"/>
        <v/>
      </c>
      <c r="R130" s="166" t="str">
        <f t="shared" si="46"/>
        <v/>
      </c>
      <c r="S130" s="167">
        <f t="shared" si="47"/>
        <v>0</v>
      </c>
      <c r="T130" s="166">
        <f t="shared" si="48"/>
        <v>0</v>
      </c>
      <c r="U130" s="166">
        <f t="shared" si="49"/>
        <v>0</v>
      </c>
      <c r="V130" s="166">
        <f t="shared" si="50"/>
        <v>0</v>
      </c>
      <c r="W130" s="166">
        <f t="shared" si="51"/>
        <v>0</v>
      </c>
      <c r="X130" s="166">
        <f t="shared" si="52"/>
        <v>0</v>
      </c>
      <c r="Y130" s="166">
        <f t="shared" si="53"/>
        <v>0</v>
      </c>
      <c r="Z130" s="166">
        <f t="shared" si="54"/>
        <v>0</v>
      </c>
      <c r="AA130" s="166">
        <f t="shared" si="55"/>
        <v>0</v>
      </c>
      <c r="AB130" s="166">
        <f t="shared" si="56"/>
        <v>0</v>
      </c>
      <c r="AC130" s="167"/>
      <c r="AE130" s="166" t="str" cm="1">
        <f t="array" ref="AE130">IF($E130&lt;&gt;"", IF(ISTEXT(E130), "| Veld '"&amp;AE$4&amp;ROW()&amp;"': "&amp;Fout_datum, IF(F130&lt;&gt;"", IF(E130&gt;F130, "| Velden '"&amp;$AE$4&amp;ROW()&amp;"' en '"&amp;$AF$4&amp;ROW()&amp;"': De datum uit dienst mag niet voor de datum in dienst vallen.", ""), IF(E130&gt;Datum_werkingsjaar_einde, "| Veld '"&amp;$AE$4&amp;ROW()&amp;"': De datum in dienst mag niet na 31/12/"&amp;Datum_werkingsjaar&amp;" vallen.  ", ""))), "")</f>
        <v/>
      </c>
      <c r="AF130" s="166" t="str" cm="1">
        <f t="array" ref="AF130">IF($F130&lt;&gt;"", IF(ISTEXT(F130), "| Veld '"&amp;AF$4&amp;ROW()&amp;"': "&amp;Fout_datum, IF(E130&gt;F130, IF(F130&lt;&gt;"", "  ", ""), IF(F130&lt;&gt;"", IF(F130&lt;Datum_werkingsjaar_begin, "| Veld '"&amp;$AF$4&amp;ROW()&amp;"': De datum uit dienst mag niet vóór 1/01/"&amp;Datum_werkingsjaar&amp;" vallen.  ", ""), ""))), "")</f>
        <v/>
      </c>
      <c r="AG130" s="166" t="str">
        <f ca="1">IF(W130&lt;0, "", IF(G130&lt;&gt;"", _xlfn.IFNA(IF(MATCH(G130, OFFSET(Keuzelijsten!$A$1, 0, MATCH(O130, Keuzelijsten!$A$1:$AA$1, 0)-1, 50, 1), 0)&lt;&gt;"", ""), "| Veld '"&amp;AG$4&amp;ROW()&amp;"': de selectie komt niet overeen met een keuze in een afhankelijk veld.  "), ""))</f>
        <v/>
      </c>
      <c r="AH130" s="166" t="str">
        <f ca="1">IF(X130&lt;0, "", IF(H130&lt;&gt;"", _xlfn.IFNA(IF(MATCH(H130, OFFSET(Keuzelijsten!$A$1, 0, MATCH(P130, Keuzelijsten!$A$1:$AA$1, 0)-1, 50, 1), 0)&lt;&gt;"", ""), "| Veld '"&amp;AH$4&amp;ROW()&amp;"': de selectie komt niet overeen met een keuze in een afhankelijk veld.  "), ""))</f>
        <v/>
      </c>
      <c r="AI130" s="166" t="str">
        <f ca="1">IF(Y130&lt;0, "", IF(I130&lt;&gt;"", _xlfn.IFNA(IF(MATCH(I130, OFFSET(Keuzelijsten!$A$1, 0, MATCH(Q130, Keuzelijsten!$A$1:$AA$1, 0)-1, 50, 1), 0)&lt;&gt;"", ""), "| Veld '"&amp;AI$4&amp;ROW()&amp;"': de selectie komt niet overeen met een keuze in een afhankelijk veld.  "), ""))</f>
        <v/>
      </c>
      <c r="AJ130" s="166" t="str">
        <f ca="1">IF(Z130&lt;0, "", IF(J130&lt;&gt;"", _xlfn.IFNA(IF(MATCH(J130, OFFSET(Keuzelijsten!$A$1, 0, MATCH(R130, Keuzelijsten!$A$1:$AA$1, 0)-1, 50, 1), 0)&lt;&gt;"", ""), "| Veld '"&amp;AJ$4&amp;ROW()&amp;"': de selectie komt niet overeen met een keuze in een afhankelijk veld.  "), ""))</f>
        <v/>
      </c>
      <c r="AK130" s="166" t="str">
        <f t="shared" si="40"/>
        <v/>
      </c>
      <c r="AL130" s="166" t="str">
        <f t="shared" si="41"/>
        <v/>
      </c>
      <c r="AM130" s="167" t="str">
        <f t="shared" si="57"/>
        <v/>
      </c>
      <c r="AN130" s="166" t="str">
        <f t="shared" si="58"/>
        <v/>
      </c>
      <c r="AO130" s="166" t="str">
        <f t="shared" si="59"/>
        <v/>
      </c>
      <c r="AP130" s="166" t="str">
        <f t="shared" si="60"/>
        <v/>
      </c>
      <c r="AQ130" s="166" t="str">
        <f t="shared" si="61"/>
        <v/>
      </c>
      <c r="AR130" s="166" t="str">
        <f t="shared" si="62"/>
        <v/>
      </c>
      <c r="AS130" s="166" t="str">
        <f t="shared" si="63"/>
        <v/>
      </c>
      <c r="AT130" s="166" t="str">
        <f t="shared" si="64"/>
        <v/>
      </c>
      <c r="AU130" s="166" t="str">
        <f t="shared" si="65"/>
        <v/>
      </c>
      <c r="AV130" s="166" t="str">
        <f t="shared" si="66"/>
        <v/>
      </c>
      <c r="AW130" s="167" t="str">
        <f t="shared" si="67"/>
        <v/>
      </c>
      <c r="AX130" s="166" t="str">
        <f>IF(N130&lt;&gt;1, IF(SUM(N130:$N$504)&lt;&gt;0, "| Laat geen witruimte tussen ingevulde rijen.", ""), "")</f>
        <v/>
      </c>
      <c r="AZ130" s="75" t="str">
        <f t="shared" ca="1" si="68"/>
        <v/>
      </c>
    </row>
    <row r="131" spans="1:52" s="166" customFormat="1" ht="14.45" customHeight="1" x14ac:dyDescent="0.25">
      <c r="A131" s="172" t="str">
        <f t="shared" ca="1" si="42"/>
        <v/>
      </c>
      <c r="B131" s="164" t="str">
        <f t="shared" si="38"/>
        <v/>
      </c>
      <c r="C131" s="176" t="str">
        <f t="shared" si="39"/>
        <v/>
      </c>
      <c r="D131" s="177"/>
      <c r="E131" s="178"/>
      <c r="F131" s="178"/>
      <c r="G131" s="179"/>
      <c r="H131" s="180"/>
      <c r="I131" s="179"/>
      <c r="J131" s="181"/>
      <c r="K131" s="182"/>
      <c r="L131" s="183"/>
      <c r="M131" s="165" t="s">
        <v>85</v>
      </c>
      <c r="N131" s="166">
        <f t="shared" si="43"/>
        <v>0</v>
      </c>
      <c r="O131" s="167" t="s">
        <v>387</v>
      </c>
      <c r="P131" s="166" t="str">
        <f t="shared" si="44"/>
        <v/>
      </c>
      <c r="Q131" s="166" t="str">
        <f t="shared" si="45"/>
        <v/>
      </c>
      <c r="R131" s="166" t="str">
        <f t="shared" si="46"/>
        <v/>
      </c>
      <c r="S131" s="167">
        <f t="shared" si="47"/>
        <v>0</v>
      </c>
      <c r="T131" s="166">
        <f t="shared" si="48"/>
        <v>0</v>
      </c>
      <c r="U131" s="166">
        <f t="shared" si="49"/>
        <v>0</v>
      </c>
      <c r="V131" s="166">
        <f t="shared" si="50"/>
        <v>0</v>
      </c>
      <c r="W131" s="166">
        <f t="shared" si="51"/>
        <v>0</v>
      </c>
      <c r="X131" s="166">
        <f t="shared" si="52"/>
        <v>0</v>
      </c>
      <c r="Y131" s="166">
        <f t="shared" si="53"/>
        <v>0</v>
      </c>
      <c r="Z131" s="166">
        <f t="shared" si="54"/>
        <v>0</v>
      </c>
      <c r="AA131" s="166">
        <f t="shared" si="55"/>
        <v>0</v>
      </c>
      <c r="AB131" s="166">
        <f t="shared" si="56"/>
        <v>0</v>
      </c>
      <c r="AC131" s="167"/>
      <c r="AE131" s="166" t="str" cm="1">
        <f t="array" ref="AE131">IF($E131&lt;&gt;"", IF(ISTEXT(E131), "| Veld '"&amp;AE$4&amp;ROW()&amp;"': "&amp;Fout_datum, IF(F131&lt;&gt;"", IF(E131&gt;F131, "| Velden '"&amp;$AE$4&amp;ROW()&amp;"' en '"&amp;$AF$4&amp;ROW()&amp;"': De datum uit dienst mag niet voor de datum in dienst vallen.", ""), IF(E131&gt;Datum_werkingsjaar_einde, "| Veld '"&amp;$AE$4&amp;ROW()&amp;"': De datum in dienst mag niet na 31/12/"&amp;Datum_werkingsjaar&amp;" vallen.  ", ""))), "")</f>
        <v/>
      </c>
      <c r="AF131" s="166" t="str" cm="1">
        <f t="array" ref="AF131">IF($F131&lt;&gt;"", IF(ISTEXT(F131), "| Veld '"&amp;AF$4&amp;ROW()&amp;"': "&amp;Fout_datum, IF(E131&gt;F131, IF(F131&lt;&gt;"", "  ", ""), IF(F131&lt;&gt;"", IF(F131&lt;Datum_werkingsjaar_begin, "| Veld '"&amp;$AF$4&amp;ROW()&amp;"': De datum uit dienst mag niet vóór 1/01/"&amp;Datum_werkingsjaar&amp;" vallen.  ", ""), ""))), "")</f>
        <v/>
      </c>
      <c r="AG131" s="166" t="str">
        <f ca="1">IF(W131&lt;0, "", IF(G131&lt;&gt;"", _xlfn.IFNA(IF(MATCH(G131, OFFSET(Keuzelijsten!$A$1, 0, MATCH(O131, Keuzelijsten!$A$1:$AA$1, 0)-1, 50, 1), 0)&lt;&gt;"", ""), "| Veld '"&amp;AG$4&amp;ROW()&amp;"': de selectie komt niet overeen met een keuze in een afhankelijk veld.  "), ""))</f>
        <v/>
      </c>
      <c r="AH131" s="166" t="str">
        <f ca="1">IF(X131&lt;0, "", IF(H131&lt;&gt;"", _xlfn.IFNA(IF(MATCH(H131, OFFSET(Keuzelijsten!$A$1, 0, MATCH(P131, Keuzelijsten!$A$1:$AA$1, 0)-1, 50, 1), 0)&lt;&gt;"", ""), "| Veld '"&amp;AH$4&amp;ROW()&amp;"': de selectie komt niet overeen met een keuze in een afhankelijk veld.  "), ""))</f>
        <v/>
      </c>
      <c r="AI131" s="166" t="str">
        <f ca="1">IF(Y131&lt;0, "", IF(I131&lt;&gt;"", _xlfn.IFNA(IF(MATCH(I131, OFFSET(Keuzelijsten!$A$1, 0, MATCH(Q131, Keuzelijsten!$A$1:$AA$1, 0)-1, 50, 1), 0)&lt;&gt;"", ""), "| Veld '"&amp;AI$4&amp;ROW()&amp;"': de selectie komt niet overeen met een keuze in een afhankelijk veld.  "), ""))</f>
        <v/>
      </c>
      <c r="AJ131" s="166" t="str">
        <f ca="1">IF(Z131&lt;0, "", IF(J131&lt;&gt;"", _xlfn.IFNA(IF(MATCH(J131, OFFSET(Keuzelijsten!$A$1, 0, MATCH(R131, Keuzelijsten!$A$1:$AA$1, 0)-1, 50, 1), 0)&lt;&gt;"", ""), "| Veld '"&amp;AJ$4&amp;ROW()&amp;"': de selectie komt niet overeen met een keuze in een afhankelijk veld.  "), ""))</f>
        <v/>
      </c>
      <c r="AK131" s="166" t="str">
        <f t="shared" si="40"/>
        <v/>
      </c>
      <c r="AL131" s="166" t="str">
        <f t="shared" si="41"/>
        <v/>
      </c>
      <c r="AM131" s="167" t="str">
        <f t="shared" si="57"/>
        <v/>
      </c>
      <c r="AN131" s="166" t="str">
        <f t="shared" si="58"/>
        <v/>
      </c>
      <c r="AO131" s="166" t="str">
        <f t="shared" si="59"/>
        <v/>
      </c>
      <c r="AP131" s="166" t="str">
        <f t="shared" si="60"/>
        <v/>
      </c>
      <c r="AQ131" s="166" t="str">
        <f t="shared" si="61"/>
        <v/>
      </c>
      <c r="AR131" s="166" t="str">
        <f t="shared" si="62"/>
        <v/>
      </c>
      <c r="AS131" s="166" t="str">
        <f t="shared" si="63"/>
        <v/>
      </c>
      <c r="AT131" s="166" t="str">
        <f t="shared" si="64"/>
        <v/>
      </c>
      <c r="AU131" s="166" t="str">
        <f t="shared" si="65"/>
        <v/>
      </c>
      <c r="AV131" s="166" t="str">
        <f t="shared" si="66"/>
        <v/>
      </c>
      <c r="AW131" s="167" t="str">
        <f t="shared" si="67"/>
        <v/>
      </c>
      <c r="AX131" s="166" t="str">
        <f>IF(N131&lt;&gt;1, IF(SUM(N131:$N$504)&lt;&gt;0, "| Laat geen witruimte tussen ingevulde rijen.", ""), "")</f>
        <v/>
      </c>
      <c r="AZ131" s="75" t="str">
        <f t="shared" ca="1" si="68"/>
        <v/>
      </c>
    </row>
    <row r="132" spans="1:52" s="166" customFormat="1" ht="14.45" customHeight="1" x14ac:dyDescent="0.25">
      <c r="A132" s="172" t="str">
        <f t="shared" ca="1" si="42"/>
        <v/>
      </c>
      <c r="B132" s="164" t="str">
        <f t="shared" si="38"/>
        <v/>
      </c>
      <c r="C132" s="176" t="str">
        <f t="shared" si="39"/>
        <v/>
      </c>
      <c r="D132" s="177"/>
      <c r="E132" s="178"/>
      <c r="F132" s="178"/>
      <c r="G132" s="179"/>
      <c r="H132" s="180"/>
      <c r="I132" s="179"/>
      <c r="J132" s="181"/>
      <c r="K132" s="182"/>
      <c r="L132" s="183"/>
      <c r="M132" s="165" t="s">
        <v>85</v>
      </c>
      <c r="N132" s="166">
        <f t="shared" si="43"/>
        <v>0</v>
      </c>
      <c r="O132" s="167" t="s">
        <v>387</v>
      </c>
      <c r="P132" s="166" t="str">
        <f t="shared" si="44"/>
        <v/>
      </c>
      <c r="Q132" s="166" t="str">
        <f t="shared" si="45"/>
        <v/>
      </c>
      <c r="R132" s="166" t="str">
        <f t="shared" si="46"/>
        <v/>
      </c>
      <c r="S132" s="167">
        <f t="shared" si="47"/>
        <v>0</v>
      </c>
      <c r="T132" s="166">
        <f t="shared" si="48"/>
        <v>0</v>
      </c>
      <c r="U132" s="166">
        <f t="shared" si="49"/>
        <v>0</v>
      </c>
      <c r="V132" s="166">
        <f t="shared" si="50"/>
        <v>0</v>
      </c>
      <c r="W132" s="166">
        <f t="shared" si="51"/>
        <v>0</v>
      </c>
      <c r="X132" s="166">
        <f t="shared" si="52"/>
        <v>0</v>
      </c>
      <c r="Y132" s="166">
        <f t="shared" si="53"/>
        <v>0</v>
      </c>
      <c r="Z132" s="166">
        <f t="shared" si="54"/>
        <v>0</v>
      </c>
      <c r="AA132" s="166">
        <f t="shared" si="55"/>
        <v>0</v>
      </c>
      <c r="AB132" s="166">
        <f t="shared" si="56"/>
        <v>0</v>
      </c>
      <c r="AC132" s="167"/>
      <c r="AE132" s="166" t="str" cm="1">
        <f t="array" ref="AE132">IF($E132&lt;&gt;"", IF(ISTEXT(E132), "| Veld '"&amp;AE$4&amp;ROW()&amp;"': "&amp;Fout_datum, IF(F132&lt;&gt;"", IF(E132&gt;F132, "| Velden '"&amp;$AE$4&amp;ROW()&amp;"' en '"&amp;$AF$4&amp;ROW()&amp;"': De datum uit dienst mag niet voor de datum in dienst vallen.", ""), IF(E132&gt;Datum_werkingsjaar_einde, "| Veld '"&amp;$AE$4&amp;ROW()&amp;"': De datum in dienst mag niet na 31/12/"&amp;Datum_werkingsjaar&amp;" vallen.  ", ""))), "")</f>
        <v/>
      </c>
      <c r="AF132" s="166" t="str" cm="1">
        <f t="array" ref="AF132">IF($F132&lt;&gt;"", IF(ISTEXT(F132), "| Veld '"&amp;AF$4&amp;ROW()&amp;"': "&amp;Fout_datum, IF(E132&gt;F132, IF(F132&lt;&gt;"", "  ", ""), IF(F132&lt;&gt;"", IF(F132&lt;Datum_werkingsjaar_begin, "| Veld '"&amp;$AF$4&amp;ROW()&amp;"': De datum uit dienst mag niet vóór 1/01/"&amp;Datum_werkingsjaar&amp;" vallen.  ", ""), ""))), "")</f>
        <v/>
      </c>
      <c r="AG132" s="166" t="str">
        <f ca="1">IF(W132&lt;0, "", IF(G132&lt;&gt;"", _xlfn.IFNA(IF(MATCH(G132, OFFSET(Keuzelijsten!$A$1, 0, MATCH(O132, Keuzelijsten!$A$1:$AA$1, 0)-1, 50, 1), 0)&lt;&gt;"", ""), "| Veld '"&amp;AG$4&amp;ROW()&amp;"': de selectie komt niet overeen met een keuze in een afhankelijk veld.  "), ""))</f>
        <v/>
      </c>
      <c r="AH132" s="166" t="str">
        <f ca="1">IF(X132&lt;0, "", IF(H132&lt;&gt;"", _xlfn.IFNA(IF(MATCH(H132, OFFSET(Keuzelijsten!$A$1, 0, MATCH(P132, Keuzelijsten!$A$1:$AA$1, 0)-1, 50, 1), 0)&lt;&gt;"", ""), "| Veld '"&amp;AH$4&amp;ROW()&amp;"': de selectie komt niet overeen met een keuze in een afhankelijk veld.  "), ""))</f>
        <v/>
      </c>
      <c r="AI132" s="166" t="str">
        <f ca="1">IF(Y132&lt;0, "", IF(I132&lt;&gt;"", _xlfn.IFNA(IF(MATCH(I132, OFFSET(Keuzelijsten!$A$1, 0, MATCH(Q132, Keuzelijsten!$A$1:$AA$1, 0)-1, 50, 1), 0)&lt;&gt;"", ""), "| Veld '"&amp;AI$4&amp;ROW()&amp;"': de selectie komt niet overeen met een keuze in een afhankelijk veld.  "), ""))</f>
        <v/>
      </c>
      <c r="AJ132" s="166" t="str">
        <f ca="1">IF(Z132&lt;0, "", IF(J132&lt;&gt;"", _xlfn.IFNA(IF(MATCH(J132, OFFSET(Keuzelijsten!$A$1, 0, MATCH(R132, Keuzelijsten!$A$1:$AA$1, 0)-1, 50, 1), 0)&lt;&gt;"", ""), "| Veld '"&amp;AJ$4&amp;ROW()&amp;"': de selectie komt niet overeen met een keuze in een afhankelijk veld.  "), ""))</f>
        <v/>
      </c>
      <c r="AK132" s="166" t="str">
        <f t="shared" si="40"/>
        <v/>
      </c>
      <c r="AL132" s="166" t="str">
        <f t="shared" si="41"/>
        <v/>
      </c>
      <c r="AM132" s="167" t="str">
        <f t="shared" si="57"/>
        <v/>
      </c>
      <c r="AN132" s="166" t="str">
        <f t="shared" si="58"/>
        <v/>
      </c>
      <c r="AO132" s="166" t="str">
        <f t="shared" si="59"/>
        <v/>
      </c>
      <c r="AP132" s="166" t="str">
        <f t="shared" si="60"/>
        <v/>
      </c>
      <c r="AQ132" s="166" t="str">
        <f t="shared" si="61"/>
        <v/>
      </c>
      <c r="AR132" s="166" t="str">
        <f t="shared" si="62"/>
        <v/>
      </c>
      <c r="AS132" s="166" t="str">
        <f t="shared" si="63"/>
        <v/>
      </c>
      <c r="AT132" s="166" t="str">
        <f t="shared" si="64"/>
        <v/>
      </c>
      <c r="AU132" s="166" t="str">
        <f t="shared" si="65"/>
        <v/>
      </c>
      <c r="AV132" s="166" t="str">
        <f t="shared" si="66"/>
        <v/>
      </c>
      <c r="AW132" s="167" t="str">
        <f t="shared" si="67"/>
        <v/>
      </c>
      <c r="AX132" s="166" t="str">
        <f>IF(N132&lt;&gt;1, IF(SUM(N132:$N$504)&lt;&gt;0, "| Laat geen witruimte tussen ingevulde rijen.", ""), "")</f>
        <v/>
      </c>
      <c r="AZ132" s="75" t="str">
        <f t="shared" ca="1" si="68"/>
        <v/>
      </c>
    </row>
    <row r="133" spans="1:52" s="166" customFormat="1" ht="14.45" customHeight="1" x14ac:dyDescent="0.25">
      <c r="A133" s="172" t="str">
        <f t="shared" ca="1" si="42"/>
        <v/>
      </c>
      <c r="B133" s="164" t="str">
        <f t="shared" ref="B133:B196" si="69">IF(OR(N133&lt;&gt;0, AX133&lt;&gt;""), ROW()-4, "")</f>
        <v/>
      </c>
      <c r="C133" s="176" t="str">
        <f t="shared" ref="C133:C196" si="70">IF(OR(N133&lt;&gt;0, AX133&lt;&gt;""), "Loondienst", "")</f>
        <v/>
      </c>
      <c r="D133" s="177"/>
      <c r="E133" s="178"/>
      <c r="F133" s="178"/>
      <c r="G133" s="179"/>
      <c r="H133" s="180"/>
      <c r="I133" s="179"/>
      <c r="J133" s="181"/>
      <c r="K133" s="182"/>
      <c r="L133" s="183"/>
      <c r="M133" s="165" t="s">
        <v>85</v>
      </c>
      <c r="N133" s="166">
        <f t="shared" si="43"/>
        <v>0</v>
      </c>
      <c r="O133" s="167" t="s">
        <v>387</v>
      </c>
      <c r="P133" s="166" t="str">
        <f t="shared" si="44"/>
        <v/>
      </c>
      <c r="Q133" s="166" t="str">
        <f t="shared" si="45"/>
        <v/>
      </c>
      <c r="R133" s="166" t="str">
        <f t="shared" si="46"/>
        <v/>
      </c>
      <c r="S133" s="167">
        <f t="shared" si="47"/>
        <v>0</v>
      </c>
      <c r="T133" s="166">
        <f t="shared" si="48"/>
        <v>0</v>
      </c>
      <c r="U133" s="166">
        <f t="shared" si="49"/>
        <v>0</v>
      </c>
      <c r="V133" s="166">
        <f t="shared" si="50"/>
        <v>0</v>
      </c>
      <c r="W133" s="166">
        <f t="shared" si="51"/>
        <v>0</v>
      </c>
      <c r="X133" s="166">
        <f t="shared" si="52"/>
        <v>0</v>
      </c>
      <c r="Y133" s="166">
        <f t="shared" si="53"/>
        <v>0</v>
      </c>
      <c r="Z133" s="166">
        <f t="shared" si="54"/>
        <v>0</v>
      </c>
      <c r="AA133" s="166">
        <f t="shared" si="55"/>
        <v>0</v>
      </c>
      <c r="AB133" s="166">
        <f t="shared" si="56"/>
        <v>0</v>
      </c>
      <c r="AC133" s="167"/>
      <c r="AE133" s="166" t="str" cm="1">
        <f t="array" ref="AE133">IF($E133&lt;&gt;"", IF(ISTEXT(E133), "| Veld '"&amp;AE$4&amp;ROW()&amp;"': "&amp;Fout_datum, IF(F133&lt;&gt;"", IF(E133&gt;F133, "| Velden '"&amp;$AE$4&amp;ROW()&amp;"' en '"&amp;$AF$4&amp;ROW()&amp;"': De datum uit dienst mag niet voor de datum in dienst vallen.", ""), IF(E133&gt;Datum_werkingsjaar_einde, "| Veld '"&amp;$AE$4&amp;ROW()&amp;"': De datum in dienst mag niet na 31/12/"&amp;Datum_werkingsjaar&amp;" vallen.  ", ""))), "")</f>
        <v/>
      </c>
      <c r="AF133" s="166" t="str" cm="1">
        <f t="array" ref="AF133">IF($F133&lt;&gt;"", IF(ISTEXT(F133), "| Veld '"&amp;AF$4&amp;ROW()&amp;"': "&amp;Fout_datum, IF(E133&gt;F133, IF(F133&lt;&gt;"", "  ", ""), IF(F133&lt;&gt;"", IF(F133&lt;Datum_werkingsjaar_begin, "| Veld '"&amp;$AF$4&amp;ROW()&amp;"': De datum uit dienst mag niet vóór 1/01/"&amp;Datum_werkingsjaar&amp;" vallen.  ", ""), ""))), "")</f>
        <v/>
      </c>
      <c r="AG133" s="166" t="str">
        <f ca="1">IF(W133&lt;0, "", IF(G133&lt;&gt;"", _xlfn.IFNA(IF(MATCH(G133, OFFSET(Keuzelijsten!$A$1, 0, MATCH(O133, Keuzelijsten!$A$1:$AA$1, 0)-1, 50, 1), 0)&lt;&gt;"", ""), "| Veld '"&amp;AG$4&amp;ROW()&amp;"': de selectie komt niet overeen met een keuze in een afhankelijk veld.  "), ""))</f>
        <v/>
      </c>
      <c r="AH133" s="166" t="str">
        <f ca="1">IF(X133&lt;0, "", IF(H133&lt;&gt;"", _xlfn.IFNA(IF(MATCH(H133, OFFSET(Keuzelijsten!$A$1, 0, MATCH(P133, Keuzelijsten!$A$1:$AA$1, 0)-1, 50, 1), 0)&lt;&gt;"", ""), "| Veld '"&amp;AH$4&amp;ROW()&amp;"': de selectie komt niet overeen met een keuze in een afhankelijk veld.  "), ""))</f>
        <v/>
      </c>
      <c r="AI133" s="166" t="str">
        <f ca="1">IF(Y133&lt;0, "", IF(I133&lt;&gt;"", _xlfn.IFNA(IF(MATCH(I133, OFFSET(Keuzelijsten!$A$1, 0, MATCH(Q133, Keuzelijsten!$A$1:$AA$1, 0)-1, 50, 1), 0)&lt;&gt;"", ""), "| Veld '"&amp;AI$4&amp;ROW()&amp;"': de selectie komt niet overeen met een keuze in een afhankelijk veld.  "), ""))</f>
        <v/>
      </c>
      <c r="AJ133" s="166" t="str">
        <f ca="1">IF(Z133&lt;0, "", IF(J133&lt;&gt;"", _xlfn.IFNA(IF(MATCH(J133, OFFSET(Keuzelijsten!$A$1, 0, MATCH(R133, Keuzelijsten!$A$1:$AA$1, 0)-1, 50, 1), 0)&lt;&gt;"", ""), "| Veld '"&amp;AJ$4&amp;ROW()&amp;"': de selectie komt niet overeen met een keuze in een afhankelijk veld.  "), ""))</f>
        <v/>
      </c>
      <c r="AK133" s="166" t="str">
        <f t="shared" ref="AK133:AK196" si="71">IF(ISTEXT(K133), IFERROR(IF(SEARCH(".", K133)&lt;&gt;0, "| Veld '"&amp;AK$4&amp;ROW()&amp;"': "&amp;Fout_punt), "| Veld '"&amp;AK$4&amp;ROW()&amp;"': "&amp;Fout_geen_getal), IF(K133&lt;0, "| Veld '"&amp;AK$4&amp;ROW()&amp;"': "&amp;Fout_negatief, IF(K133&gt;1, "| Veld '"&amp;AK$4&amp;ROW()&amp;"': Dit getal mag niet groter dan 1 zijn.  ", "")))</f>
        <v/>
      </c>
      <c r="AL133" s="166" t="str">
        <f t="shared" ref="AL133:AL196" si="72">IF(ISTEXT(L133), IFERROR(IF(SEARCH(".", L133)&lt;&gt;0, "| Veld '"&amp;AL$4&amp;ROW()&amp;"': "&amp;Fout_punt), "| Veld '"&amp;AL$4&amp;ROW()&amp;"': "&amp;Fout_geen_getal), IF(L133&lt;0, "| Veld '"&amp;AL$4&amp;ROW()&amp;"': "&amp;Fout_negatief, ""))</f>
        <v/>
      </c>
      <c r="AM133" s="167" t="str">
        <f t="shared" si="57"/>
        <v/>
      </c>
      <c r="AN133" s="166" t="str">
        <f t="shared" si="58"/>
        <v/>
      </c>
      <c r="AO133" s="166" t="str">
        <f t="shared" si="59"/>
        <v/>
      </c>
      <c r="AP133" s="166" t="str">
        <f t="shared" si="60"/>
        <v/>
      </c>
      <c r="AQ133" s="166" t="str">
        <f t="shared" si="61"/>
        <v/>
      </c>
      <c r="AR133" s="166" t="str">
        <f t="shared" si="62"/>
        <v/>
      </c>
      <c r="AS133" s="166" t="str">
        <f t="shared" si="63"/>
        <v/>
      </c>
      <c r="AT133" s="166" t="str">
        <f t="shared" si="64"/>
        <v/>
      </c>
      <c r="AU133" s="166" t="str">
        <f t="shared" si="65"/>
        <v/>
      </c>
      <c r="AV133" s="166" t="str">
        <f t="shared" si="66"/>
        <v/>
      </c>
      <c r="AW133" s="167" t="str">
        <f t="shared" si="67"/>
        <v/>
      </c>
      <c r="AX133" s="166" t="str">
        <f>IF(N133&lt;&gt;1, IF(SUM(N133:$N$504)&lt;&gt;0, "| Laat geen witruimte tussen ingevulde rijen.", ""), "")</f>
        <v/>
      </c>
      <c r="AZ133" s="75" t="str">
        <f t="shared" ca="1" si="68"/>
        <v/>
      </c>
    </row>
    <row r="134" spans="1:52" s="166" customFormat="1" ht="14.45" customHeight="1" x14ac:dyDescent="0.25">
      <c r="A134" s="172" t="str">
        <f t="shared" ref="A134:A197" ca="1" si="73">IF(AZ134&lt;&gt;"", "✘", "")</f>
        <v/>
      </c>
      <c r="B134" s="164" t="str">
        <f t="shared" si="69"/>
        <v/>
      </c>
      <c r="C134" s="176" t="str">
        <f t="shared" si="70"/>
        <v/>
      </c>
      <c r="D134" s="177"/>
      <c r="E134" s="178"/>
      <c r="F134" s="178"/>
      <c r="G134" s="179"/>
      <c r="H134" s="180"/>
      <c r="I134" s="179"/>
      <c r="J134" s="181"/>
      <c r="K134" s="182"/>
      <c r="L134" s="183"/>
      <c r="M134" s="165" t="s">
        <v>85</v>
      </c>
      <c r="N134" s="166">
        <f t="shared" ref="N134:N197" si="74">IF(D134&amp;E134&amp;F134&amp;G134&amp;H134&amp;I134&amp;J134&amp;K134&amp;L134&lt;&gt;"", 1, 0)</f>
        <v>0</v>
      </c>
      <c r="O134" s="167" t="s">
        <v>387</v>
      </c>
      <c r="P134" s="166" t="str">
        <f t="shared" ref="P134:P197" si="75">IF(AND($G134&lt;&gt;"", $G134&lt;&gt;"(Gemeente)ambtenaar"), "lstParitairComite", "")</f>
        <v/>
      </c>
      <c r="Q134" s="166" t="str">
        <f t="shared" ref="Q134:Q197" si="76">IF(G134="(Gemeente)ambtenaar", "",
IF(H134&lt;&gt;"",
IF(H134="PC121", "lstPC121Kwalificatie",
IF(H134="PC200", "lstPC200Kwalificatie",
IF(H134="PC218", "lstPC218Kwalificatie",
IF(H134="PC227", "lstPC227Kwalificatie",
IF(H134="PC302", "lstPC302Kwalificatie",
IF(H134="PC303", "lstPC303Kwalificatie",
IF(H134="PC304 - Muziek", "lstPC304Kwalificatie",
IF(H134="PC304 - Podiumkunsten", "lstPC304Kwalificatie",
IF(H134="PC329.01 - Cultuurspreiding", "lstPC32901Kwalificatie",
IF(H134="PC329.01 - Beroepsopleiding", "lstPC32901Kwalificatie",
IF(H134="PC329.01 - Erkende integratiecentra", "lstPC32901Kwalificatie",
IF(H134="PC329.01 - Maatschappelijk opbouwwerk", "lstPC32901Kwalificatie",
IF(H134="PC329.01 - Socio-culturele sector", "lstPC32901Kwalificatie",
IF(H134="PC329.03 - Federale en bicommunautaire socio-culturele organisaties", "lstPC32901Kwalificatie",
"")))))))))))))),
""))</f>
        <v/>
      </c>
      <c r="R134" s="166" t="str">
        <f t="shared" ref="R134:R197" si="77">IF(G134="(Gemeente)ambtenaar", "lstAmbtenaarFunctieGroep",
IF(H134&lt;&gt;"",
IF(H134="PC121", "lstPC121FunctieGroep",
IF(H134="PC200", "lstPC200FunctieGroep",
IF(H134="PC227", "lstPC227FunctieGroep",
IF(H134="PC302", "lstPC302FunctieGroep",
IF(H134="PC303", "lstPC303FunctieGroep",
IF(H134="PC304 - Muziek", "lstPC304FunctieGroep",
IF(H134="PC304 - Podiumkunsten", "lstPC304FunctieGroep",
""))))))), ""))</f>
        <v/>
      </c>
      <c r="S134" s="167">
        <f t="shared" ref="S134:S197" si="78">IF($N134&lt;&gt;0, IF(C134&lt;&gt;"", 0, 1), 0)</f>
        <v>0</v>
      </c>
      <c r="T134" s="166">
        <f t="shared" ref="T134:T197" si="79">IF($N134&lt;&gt;0, IF(D134&lt;&gt;"", 0, 1), 0)</f>
        <v>0</v>
      </c>
      <c r="U134" s="166">
        <f t="shared" ref="U134:U197" si="80">IF($N134&lt;&gt;0, IF(E134&lt;&gt;"", 0, 1), 0)</f>
        <v>0</v>
      </c>
      <c r="V134" s="166">
        <f t="shared" ref="V134:V197" si="81">IF($N134&lt;&gt;0, IF(F134&lt;&gt;"", 0, 0), 0)</f>
        <v>0</v>
      </c>
      <c r="W134" s="166">
        <f t="shared" ref="W134:W197" si="82">IF($N134&lt;&gt;0, IF(G134&lt;&gt;"", 0, 1), 0)</f>
        <v>0</v>
      </c>
      <c r="X134" s="166">
        <f t="shared" ref="X134:X197" si="83">IF($N134&lt;&gt;0, IF(P134&lt;&gt;"", IF(H134&lt;&gt;"", 0, 1), -1), 0)</f>
        <v>0</v>
      </c>
      <c r="Y134" s="166">
        <f t="shared" ref="Y134:Y197" si="84">IF($N134&lt;&gt;0, IF($Q134&lt;&gt;"", IF(I134&lt;&gt;"", 0, 1), -1), 0)</f>
        <v>0</v>
      </c>
      <c r="Z134" s="166">
        <f t="shared" ref="Z134:Z197" si="85">IF($N134&lt;&gt;0, IF($R134&lt;&gt;"", IF(J134&lt;&gt;"", 0, 1), -1), 0)</f>
        <v>0</v>
      </c>
      <c r="AA134" s="166">
        <f t="shared" ref="AA134:AA197" si="86">IF($N134&lt;&gt;0, IF(D134&lt;&gt;"", IF(K134&lt;&gt;"", 0, 1), -1), 0)</f>
        <v>0</v>
      </c>
      <c r="AB134" s="166">
        <f t="shared" ref="AB134:AB197" si="87">IF($N134&lt;&gt;0, IF(L134&lt;&gt;"", 0, 1), 0)</f>
        <v>0</v>
      </c>
      <c r="AC134" s="167"/>
      <c r="AE134" s="166" t="str" cm="1">
        <f t="array" ref="AE134">IF($E134&lt;&gt;"", IF(ISTEXT(E134), "| Veld '"&amp;AE$4&amp;ROW()&amp;"': "&amp;Fout_datum, IF(F134&lt;&gt;"", IF(E134&gt;F134, "| Velden '"&amp;$AE$4&amp;ROW()&amp;"' en '"&amp;$AF$4&amp;ROW()&amp;"': De datum uit dienst mag niet voor de datum in dienst vallen.", ""), IF(E134&gt;Datum_werkingsjaar_einde, "| Veld '"&amp;$AE$4&amp;ROW()&amp;"': De datum in dienst mag niet na 31/12/"&amp;Datum_werkingsjaar&amp;" vallen.  ", ""))), "")</f>
        <v/>
      </c>
      <c r="AF134" s="166" t="str" cm="1">
        <f t="array" ref="AF134">IF($F134&lt;&gt;"", IF(ISTEXT(F134), "| Veld '"&amp;AF$4&amp;ROW()&amp;"': "&amp;Fout_datum, IF(E134&gt;F134, IF(F134&lt;&gt;"", "  ", ""), IF(F134&lt;&gt;"", IF(F134&lt;Datum_werkingsjaar_begin, "| Veld '"&amp;$AF$4&amp;ROW()&amp;"': De datum uit dienst mag niet vóór 1/01/"&amp;Datum_werkingsjaar&amp;" vallen.  ", ""), ""))), "")</f>
        <v/>
      </c>
      <c r="AG134" s="166" t="str">
        <f ca="1">IF(W134&lt;0, "", IF(G134&lt;&gt;"", _xlfn.IFNA(IF(MATCH(G134, OFFSET(Keuzelijsten!$A$1, 0, MATCH(O134, Keuzelijsten!$A$1:$AA$1, 0)-1, 50, 1), 0)&lt;&gt;"", ""), "| Veld '"&amp;AG$4&amp;ROW()&amp;"': de selectie komt niet overeen met een keuze in een afhankelijk veld.  "), ""))</f>
        <v/>
      </c>
      <c r="AH134" s="166" t="str">
        <f ca="1">IF(X134&lt;0, "", IF(H134&lt;&gt;"", _xlfn.IFNA(IF(MATCH(H134, OFFSET(Keuzelijsten!$A$1, 0, MATCH(P134, Keuzelijsten!$A$1:$AA$1, 0)-1, 50, 1), 0)&lt;&gt;"", ""), "| Veld '"&amp;AH$4&amp;ROW()&amp;"': de selectie komt niet overeen met een keuze in een afhankelijk veld.  "), ""))</f>
        <v/>
      </c>
      <c r="AI134" s="166" t="str">
        <f ca="1">IF(Y134&lt;0, "", IF(I134&lt;&gt;"", _xlfn.IFNA(IF(MATCH(I134, OFFSET(Keuzelijsten!$A$1, 0, MATCH(Q134, Keuzelijsten!$A$1:$AA$1, 0)-1, 50, 1), 0)&lt;&gt;"", ""), "| Veld '"&amp;AI$4&amp;ROW()&amp;"': de selectie komt niet overeen met een keuze in een afhankelijk veld.  "), ""))</f>
        <v/>
      </c>
      <c r="AJ134" s="166" t="str">
        <f ca="1">IF(Z134&lt;0, "", IF(J134&lt;&gt;"", _xlfn.IFNA(IF(MATCH(J134, OFFSET(Keuzelijsten!$A$1, 0, MATCH(R134, Keuzelijsten!$A$1:$AA$1, 0)-1, 50, 1), 0)&lt;&gt;"", ""), "| Veld '"&amp;AJ$4&amp;ROW()&amp;"': de selectie komt niet overeen met een keuze in een afhankelijk veld.  "), ""))</f>
        <v/>
      </c>
      <c r="AK134" s="166" t="str">
        <f t="shared" si="71"/>
        <v/>
      </c>
      <c r="AL134" s="166" t="str">
        <f t="shared" si="72"/>
        <v/>
      </c>
      <c r="AM134" s="167" t="str">
        <f t="shared" ref="AM134:AM197" si="88">IF(S134&lt;0, IF(C134&lt;&gt;"", "| Veld '"&amp;AM$4&amp;ROW()&amp;"'"&amp;Fout_redundant, ""), "")</f>
        <v/>
      </c>
      <c r="AN134" s="166" t="str">
        <f t="shared" ref="AN134:AN197" si="89">IF(T134&lt;0, IF(D134&lt;&gt;"", "| Veld '"&amp;AN$4&amp;ROW()&amp;"'"&amp;Fout_redundant, ""), "")</f>
        <v/>
      </c>
      <c r="AO134" s="166" t="str">
        <f t="shared" ref="AO134:AO197" si="90">IF(U134&lt;0, IF(E134&lt;&gt;"", "| Veld '"&amp;AO$4&amp;ROW()&amp;"'"&amp;Fout_redundant, ""), "")</f>
        <v/>
      </c>
      <c r="AP134" s="166" t="str">
        <f t="shared" ref="AP134:AP197" si="91">IF(V134&lt;0, IF(F134&lt;&gt;"", "| Veld '"&amp;AP$4&amp;ROW()&amp;"'"&amp;Fout_redundant, ""), "")</f>
        <v/>
      </c>
      <c r="AQ134" s="166" t="str">
        <f t="shared" ref="AQ134:AQ197" si="92">IF(W134&lt;0, IF(G134&lt;&gt;"", "| Veld '"&amp;AQ$4&amp;ROW()&amp;"'"&amp;Fout_redundant, ""), "")</f>
        <v/>
      </c>
      <c r="AR134" s="166" t="str">
        <f t="shared" ref="AR134:AR197" si="93">IF(X134&lt;0, IF(H134&lt;&gt;"", "| Veld '"&amp;AR$4&amp;ROW()&amp;"'"&amp;Fout_redundant, ""), "")</f>
        <v/>
      </c>
      <c r="AS134" s="166" t="str">
        <f t="shared" ref="AS134:AS197" si="94">IF(Y134&lt;0, IF(I134&lt;&gt;"", "| Veld '"&amp;AS$4&amp;ROW()&amp;"'"&amp;Fout_redundant, ""), "")</f>
        <v/>
      </c>
      <c r="AT134" s="166" t="str">
        <f t="shared" ref="AT134:AT197" si="95">IF(Z134&lt;0, IF(J134&lt;&gt;"", "| Veld '"&amp;AT$4&amp;ROW()&amp;"'"&amp;Fout_redundant, ""), "")</f>
        <v/>
      </c>
      <c r="AU134" s="166" t="str">
        <f t="shared" ref="AU134:AU197" si="96">IF(AA134&lt;0, IF(K134&lt;&gt;"", "| Veld '"&amp;AU$4&amp;ROW()&amp;"'"&amp;Fout_redundant, ""), "")</f>
        <v/>
      </c>
      <c r="AV134" s="166" t="str">
        <f t="shared" ref="AV134:AV197" si="97">IF(AB134&lt;0, IF(L134&lt;&gt;"", "| Veld '"&amp;AV$4&amp;ROW()&amp;"'"&amp;Fout_redundant, ""), "")</f>
        <v/>
      </c>
      <c r="AW134" s="167" t="str">
        <f t="shared" ref="AW134:AW197" si="98">IF(SUMIF(S134:AB134, "&gt;0")&gt;0, "| Vul verplichte velden in.", "")</f>
        <v/>
      </c>
      <c r="AX134" s="166" t="str">
        <f>IF(N134&lt;&gt;1, IF(SUM(N134:$N$504)&lt;&gt;0, "| Laat geen witruimte tussen ingevulde rijen.", ""), "")</f>
        <v/>
      </c>
      <c r="AZ134" s="75" t="str">
        <f t="shared" ref="AZ134:AZ197" ca="1" si="99">IF(_xlfn.CONCAT(AC134:AV134)&lt;&gt;"", AC134&amp;AM134&amp;AD134&amp;AN134&amp;AE134&amp;AO134&amp;AF134&amp;AP134&amp;AG134&amp;AQ134&amp;AH134&amp;AR134&amp;AI134&amp;AS134&amp;AJ134&amp;AT134&amp;AK134&amp;AU134&amp;AL134&amp;AV134, AW134&amp;AX134)</f>
        <v/>
      </c>
    </row>
    <row r="135" spans="1:52" s="166" customFormat="1" ht="14.45" customHeight="1" x14ac:dyDescent="0.25">
      <c r="A135" s="172" t="str">
        <f t="shared" ca="1" si="73"/>
        <v/>
      </c>
      <c r="B135" s="164" t="str">
        <f t="shared" si="69"/>
        <v/>
      </c>
      <c r="C135" s="176" t="str">
        <f t="shared" si="70"/>
        <v/>
      </c>
      <c r="D135" s="177"/>
      <c r="E135" s="178"/>
      <c r="F135" s="178"/>
      <c r="G135" s="179"/>
      <c r="H135" s="180"/>
      <c r="I135" s="179"/>
      <c r="J135" s="181"/>
      <c r="K135" s="182"/>
      <c r="L135" s="183"/>
      <c r="M135" s="165" t="s">
        <v>85</v>
      </c>
      <c r="N135" s="166">
        <f t="shared" si="74"/>
        <v>0</v>
      </c>
      <c r="O135" s="167" t="s">
        <v>387</v>
      </c>
      <c r="P135" s="166" t="str">
        <f t="shared" si="75"/>
        <v/>
      </c>
      <c r="Q135" s="166" t="str">
        <f t="shared" si="76"/>
        <v/>
      </c>
      <c r="R135" s="166" t="str">
        <f t="shared" si="77"/>
        <v/>
      </c>
      <c r="S135" s="167">
        <f t="shared" si="78"/>
        <v>0</v>
      </c>
      <c r="T135" s="166">
        <f t="shared" si="79"/>
        <v>0</v>
      </c>
      <c r="U135" s="166">
        <f t="shared" si="80"/>
        <v>0</v>
      </c>
      <c r="V135" s="166">
        <f t="shared" si="81"/>
        <v>0</v>
      </c>
      <c r="W135" s="166">
        <f t="shared" si="82"/>
        <v>0</v>
      </c>
      <c r="X135" s="166">
        <f t="shared" si="83"/>
        <v>0</v>
      </c>
      <c r="Y135" s="166">
        <f t="shared" si="84"/>
        <v>0</v>
      </c>
      <c r="Z135" s="166">
        <f t="shared" si="85"/>
        <v>0</v>
      </c>
      <c r="AA135" s="166">
        <f t="shared" si="86"/>
        <v>0</v>
      </c>
      <c r="AB135" s="166">
        <f t="shared" si="87"/>
        <v>0</v>
      </c>
      <c r="AC135" s="167"/>
      <c r="AE135" s="166" t="str" cm="1">
        <f t="array" ref="AE135">IF($E135&lt;&gt;"", IF(ISTEXT(E135), "| Veld '"&amp;AE$4&amp;ROW()&amp;"': "&amp;Fout_datum, IF(F135&lt;&gt;"", IF(E135&gt;F135, "| Velden '"&amp;$AE$4&amp;ROW()&amp;"' en '"&amp;$AF$4&amp;ROW()&amp;"': De datum uit dienst mag niet voor de datum in dienst vallen.", ""), IF(E135&gt;Datum_werkingsjaar_einde, "| Veld '"&amp;$AE$4&amp;ROW()&amp;"': De datum in dienst mag niet na 31/12/"&amp;Datum_werkingsjaar&amp;" vallen.  ", ""))), "")</f>
        <v/>
      </c>
      <c r="AF135" s="166" t="str" cm="1">
        <f t="array" ref="AF135">IF($F135&lt;&gt;"", IF(ISTEXT(F135), "| Veld '"&amp;AF$4&amp;ROW()&amp;"': "&amp;Fout_datum, IF(E135&gt;F135, IF(F135&lt;&gt;"", "  ", ""), IF(F135&lt;&gt;"", IF(F135&lt;Datum_werkingsjaar_begin, "| Veld '"&amp;$AF$4&amp;ROW()&amp;"': De datum uit dienst mag niet vóór 1/01/"&amp;Datum_werkingsjaar&amp;" vallen.  ", ""), ""))), "")</f>
        <v/>
      </c>
      <c r="AG135" s="166" t="str">
        <f ca="1">IF(W135&lt;0, "", IF(G135&lt;&gt;"", _xlfn.IFNA(IF(MATCH(G135, OFFSET(Keuzelijsten!$A$1, 0, MATCH(O135, Keuzelijsten!$A$1:$AA$1, 0)-1, 50, 1), 0)&lt;&gt;"", ""), "| Veld '"&amp;AG$4&amp;ROW()&amp;"': de selectie komt niet overeen met een keuze in een afhankelijk veld.  "), ""))</f>
        <v/>
      </c>
      <c r="AH135" s="166" t="str">
        <f ca="1">IF(X135&lt;0, "", IF(H135&lt;&gt;"", _xlfn.IFNA(IF(MATCH(H135, OFFSET(Keuzelijsten!$A$1, 0, MATCH(P135, Keuzelijsten!$A$1:$AA$1, 0)-1, 50, 1), 0)&lt;&gt;"", ""), "| Veld '"&amp;AH$4&amp;ROW()&amp;"': de selectie komt niet overeen met een keuze in een afhankelijk veld.  "), ""))</f>
        <v/>
      </c>
      <c r="AI135" s="166" t="str">
        <f ca="1">IF(Y135&lt;0, "", IF(I135&lt;&gt;"", _xlfn.IFNA(IF(MATCH(I135, OFFSET(Keuzelijsten!$A$1, 0, MATCH(Q135, Keuzelijsten!$A$1:$AA$1, 0)-1, 50, 1), 0)&lt;&gt;"", ""), "| Veld '"&amp;AI$4&amp;ROW()&amp;"': de selectie komt niet overeen met een keuze in een afhankelijk veld.  "), ""))</f>
        <v/>
      </c>
      <c r="AJ135" s="166" t="str">
        <f ca="1">IF(Z135&lt;0, "", IF(J135&lt;&gt;"", _xlfn.IFNA(IF(MATCH(J135, OFFSET(Keuzelijsten!$A$1, 0, MATCH(R135, Keuzelijsten!$A$1:$AA$1, 0)-1, 50, 1), 0)&lt;&gt;"", ""), "| Veld '"&amp;AJ$4&amp;ROW()&amp;"': de selectie komt niet overeen met een keuze in een afhankelijk veld.  "), ""))</f>
        <v/>
      </c>
      <c r="AK135" s="166" t="str">
        <f t="shared" si="71"/>
        <v/>
      </c>
      <c r="AL135" s="166" t="str">
        <f t="shared" si="72"/>
        <v/>
      </c>
      <c r="AM135" s="167" t="str">
        <f t="shared" si="88"/>
        <v/>
      </c>
      <c r="AN135" s="166" t="str">
        <f t="shared" si="89"/>
        <v/>
      </c>
      <c r="AO135" s="166" t="str">
        <f t="shared" si="90"/>
        <v/>
      </c>
      <c r="AP135" s="166" t="str">
        <f t="shared" si="91"/>
        <v/>
      </c>
      <c r="AQ135" s="166" t="str">
        <f t="shared" si="92"/>
        <v/>
      </c>
      <c r="AR135" s="166" t="str">
        <f t="shared" si="93"/>
        <v/>
      </c>
      <c r="AS135" s="166" t="str">
        <f t="shared" si="94"/>
        <v/>
      </c>
      <c r="AT135" s="166" t="str">
        <f t="shared" si="95"/>
        <v/>
      </c>
      <c r="AU135" s="166" t="str">
        <f t="shared" si="96"/>
        <v/>
      </c>
      <c r="AV135" s="166" t="str">
        <f t="shared" si="97"/>
        <v/>
      </c>
      <c r="AW135" s="167" t="str">
        <f t="shared" si="98"/>
        <v/>
      </c>
      <c r="AX135" s="166" t="str">
        <f>IF(N135&lt;&gt;1, IF(SUM(N135:$N$504)&lt;&gt;0, "| Laat geen witruimte tussen ingevulde rijen.", ""), "")</f>
        <v/>
      </c>
      <c r="AZ135" s="75" t="str">
        <f t="shared" ca="1" si="99"/>
        <v/>
      </c>
    </row>
    <row r="136" spans="1:52" s="166" customFormat="1" ht="14.45" customHeight="1" x14ac:dyDescent="0.25">
      <c r="A136" s="172" t="str">
        <f t="shared" ca="1" si="73"/>
        <v/>
      </c>
      <c r="B136" s="164" t="str">
        <f t="shared" si="69"/>
        <v/>
      </c>
      <c r="C136" s="176" t="str">
        <f t="shared" si="70"/>
        <v/>
      </c>
      <c r="D136" s="177"/>
      <c r="E136" s="178"/>
      <c r="F136" s="178"/>
      <c r="G136" s="179"/>
      <c r="H136" s="180"/>
      <c r="I136" s="179"/>
      <c r="J136" s="181"/>
      <c r="K136" s="182"/>
      <c r="L136" s="183"/>
      <c r="M136" s="165" t="s">
        <v>85</v>
      </c>
      <c r="N136" s="166">
        <f t="shared" si="74"/>
        <v>0</v>
      </c>
      <c r="O136" s="167" t="s">
        <v>387</v>
      </c>
      <c r="P136" s="166" t="str">
        <f t="shared" si="75"/>
        <v/>
      </c>
      <c r="Q136" s="166" t="str">
        <f t="shared" si="76"/>
        <v/>
      </c>
      <c r="R136" s="166" t="str">
        <f t="shared" si="77"/>
        <v/>
      </c>
      <c r="S136" s="167">
        <f t="shared" si="78"/>
        <v>0</v>
      </c>
      <c r="T136" s="166">
        <f t="shared" si="79"/>
        <v>0</v>
      </c>
      <c r="U136" s="166">
        <f t="shared" si="80"/>
        <v>0</v>
      </c>
      <c r="V136" s="166">
        <f t="shared" si="81"/>
        <v>0</v>
      </c>
      <c r="W136" s="166">
        <f t="shared" si="82"/>
        <v>0</v>
      </c>
      <c r="X136" s="166">
        <f t="shared" si="83"/>
        <v>0</v>
      </c>
      <c r="Y136" s="166">
        <f t="shared" si="84"/>
        <v>0</v>
      </c>
      <c r="Z136" s="166">
        <f t="shared" si="85"/>
        <v>0</v>
      </c>
      <c r="AA136" s="166">
        <f t="shared" si="86"/>
        <v>0</v>
      </c>
      <c r="AB136" s="166">
        <f t="shared" si="87"/>
        <v>0</v>
      </c>
      <c r="AC136" s="167"/>
      <c r="AE136" s="166" t="str" cm="1">
        <f t="array" ref="AE136">IF($E136&lt;&gt;"", IF(ISTEXT(E136), "| Veld '"&amp;AE$4&amp;ROW()&amp;"': "&amp;Fout_datum, IF(F136&lt;&gt;"", IF(E136&gt;F136, "| Velden '"&amp;$AE$4&amp;ROW()&amp;"' en '"&amp;$AF$4&amp;ROW()&amp;"': De datum uit dienst mag niet voor de datum in dienst vallen.", ""), IF(E136&gt;Datum_werkingsjaar_einde, "| Veld '"&amp;$AE$4&amp;ROW()&amp;"': De datum in dienst mag niet na 31/12/"&amp;Datum_werkingsjaar&amp;" vallen.  ", ""))), "")</f>
        <v/>
      </c>
      <c r="AF136" s="166" t="str" cm="1">
        <f t="array" ref="AF136">IF($F136&lt;&gt;"", IF(ISTEXT(F136), "| Veld '"&amp;AF$4&amp;ROW()&amp;"': "&amp;Fout_datum, IF(E136&gt;F136, IF(F136&lt;&gt;"", "  ", ""), IF(F136&lt;&gt;"", IF(F136&lt;Datum_werkingsjaar_begin, "| Veld '"&amp;$AF$4&amp;ROW()&amp;"': De datum uit dienst mag niet vóór 1/01/"&amp;Datum_werkingsjaar&amp;" vallen.  ", ""), ""))), "")</f>
        <v/>
      </c>
      <c r="AG136" s="166" t="str">
        <f ca="1">IF(W136&lt;0, "", IF(G136&lt;&gt;"", _xlfn.IFNA(IF(MATCH(G136, OFFSET(Keuzelijsten!$A$1, 0, MATCH(O136, Keuzelijsten!$A$1:$AA$1, 0)-1, 50, 1), 0)&lt;&gt;"", ""), "| Veld '"&amp;AG$4&amp;ROW()&amp;"': de selectie komt niet overeen met een keuze in een afhankelijk veld.  "), ""))</f>
        <v/>
      </c>
      <c r="AH136" s="166" t="str">
        <f ca="1">IF(X136&lt;0, "", IF(H136&lt;&gt;"", _xlfn.IFNA(IF(MATCH(H136, OFFSET(Keuzelijsten!$A$1, 0, MATCH(P136, Keuzelijsten!$A$1:$AA$1, 0)-1, 50, 1), 0)&lt;&gt;"", ""), "| Veld '"&amp;AH$4&amp;ROW()&amp;"': de selectie komt niet overeen met een keuze in een afhankelijk veld.  "), ""))</f>
        <v/>
      </c>
      <c r="AI136" s="166" t="str">
        <f ca="1">IF(Y136&lt;0, "", IF(I136&lt;&gt;"", _xlfn.IFNA(IF(MATCH(I136, OFFSET(Keuzelijsten!$A$1, 0, MATCH(Q136, Keuzelijsten!$A$1:$AA$1, 0)-1, 50, 1), 0)&lt;&gt;"", ""), "| Veld '"&amp;AI$4&amp;ROW()&amp;"': de selectie komt niet overeen met een keuze in een afhankelijk veld.  "), ""))</f>
        <v/>
      </c>
      <c r="AJ136" s="166" t="str">
        <f ca="1">IF(Z136&lt;0, "", IF(J136&lt;&gt;"", _xlfn.IFNA(IF(MATCH(J136, OFFSET(Keuzelijsten!$A$1, 0, MATCH(R136, Keuzelijsten!$A$1:$AA$1, 0)-1, 50, 1), 0)&lt;&gt;"", ""), "| Veld '"&amp;AJ$4&amp;ROW()&amp;"': de selectie komt niet overeen met een keuze in een afhankelijk veld.  "), ""))</f>
        <v/>
      </c>
      <c r="AK136" s="166" t="str">
        <f t="shared" si="71"/>
        <v/>
      </c>
      <c r="AL136" s="166" t="str">
        <f t="shared" si="72"/>
        <v/>
      </c>
      <c r="AM136" s="167" t="str">
        <f t="shared" si="88"/>
        <v/>
      </c>
      <c r="AN136" s="166" t="str">
        <f t="shared" si="89"/>
        <v/>
      </c>
      <c r="AO136" s="166" t="str">
        <f t="shared" si="90"/>
        <v/>
      </c>
      <c r="AP136" s="166" t="str">
        <f t="shared" si="91"/>
        <v/>
      </c>
      <c r="AQ136" s="166" t="str">
        <f t="shared" si="92"/>
        <v/>
      </c>
      <c r="AR136" s="166" t="str">
        <f t="shared" si="93"/>
        <v/>
      </c>
      <c r="AS136" s="166" t="str">
        <f t="shared" si="94"/>
        <v/>
      </c>
      <c r="AT136" s="166" t="str">
        <f t="shared" si="95"/>
        <v/>
      </c>
      <c r="AU136" s="166" t="str">
        <f t="shared" si="96"/>
        <v/>
      </c>
      <c r="AV136" s="166" t="str">
        <f t="shared" si="97"/>
        <v/>
      </c>
      <c r="AW136" s="167" t="str">
        <f t="shared" si="98"/>
        <v/>
      </c>
      <c r="AX136" s="166" t="str">
        <f>IF(N136&lt;&gt;1, IF(SUM(N136:$N$504)&lt;&gt;0, "| Laat geen witruimte tussen ingevulde rijen.", ""), "")</f>
        <v/>
      </c>
      <c r="AZ136" s="75" t="str">
        <f t="shared" ca="1" si="99"/>
        <v/>
      </c>
    </row>
    <row r="137" spans="1:52" s="166" customFormat="1" ht="14.45" customHeight="1" x14ac:dyDescent="0.25">
      <c r="A137" s="172" t="str">
        <f t="shared" ca="1" si="73"/>
        <v/>
      </c>
      <c r="B137" s="164" t="str">
        <f t="shared" si="69"/>
        <v/>
      </c>
      <c r="C137" s="176" t="str">
        <f t="shared" si="70"/>
        <v/>
      </c>
      <c r="D137" s="177"/>
      <c r="E137" s="178"/>
      <c r="F137" s="178"/>
      <c r="G137" s="179"/>
      <c r="H137" s="180"/>
      <c r="I137" s="179"/>
      <c r="J137" s="181"/>
      <c r="K137" s="182"/>
      <c r="L137" s="183"/>
      <c r="M137" s="165" t="s">
        <v>85</v>
      </c>
      <c r="N137" s="166">
        <f t="shared" si="74"/>
        <v>0</v>
      </c>
      <c r="O137" s="167" t="s">
        <v>387</v>
      </c>
      <c r="P137" s="166" t="str">
        <f t="shared" si="75"/>
        <v/>
      </c>
      <c r="Q137" s="166" t="str">
        <f t="shared" si="76"/>
        <v/>
      </c>
      <c r="R137" s="166" t="str">
        <f t="shared" si="77"/>
        <v/>
      </c>
      <c r="S137" s="167">
        <f t="shared" si="78"/>
        <v>0</v>
      </c>
      <c r="T137" s="166">
        <f t="shared" si="79"/>
        <v>0</v>
      </c>
      <c r="U137" s="166">
        <f t="shared" si="80"/>
        <v>0</v>
      </c>
      <c r="V137" s="166">
        <f t="shared" si="81"/>
        <v>0</v>
      </c>
      <c r="W137" s="166">
        <f t="shared" si="82"/>
        <v>0</v>
      </c>
      <c r="X137" s="166">
        <f t="shared" si="83"/>
        <v>0</v>
      </c>
      <c r="Y137" s="166">
        <f t="shared" si="84"/>
        <v>0</v>
      </c>
      <c r="Z137" s="166">
        <f t="shared" si="85"/>
        <v>0</v>
      </c>
      <c r="AA137" s="166">
        <f t="shared" si="86"/>
        <v>0</v>
      </c>
      <c r="AB137" s="166">
        <f t="shared" si="87"/>
        <v>0</v>
      </c>
      <c r="AC137" s="167"/>
      <c r="AE137" s="166" t="str" cm="1">
        <f t="array" ref="AE137">IF($E137&lt;&gt;"", IF(ISTEXT(E137), "| Veld '"&amp;AE$4&amp;ROW()&amp;"': "&amp;Fout_datum, IF(F137&lt;&gt;"", IF(E137&gt;F137, "| Velden '"&amp;$AE$4&amp;ROW()&amp;"' en '"&amp;$AF$4&amp;ROW()&amp;"': De datum uit dienst mag niet voor de datum in dienst vallen.", ""), IF(E137&gt;Datum_werkingsjaar_einde, "| Veld '"&amp;$AE$4&amp;ROW()&amp;"': De datum in dienst mag niet na 31/12/"&amp;Datum_werkingsjaar&amp;" vallen.  ", ""))), "")</f>
        <v/>
      </c>
      <c r="AF137" s="166" t="str" cm="1">
        <f t="array" ref="AF137">IF($F137&lt;&gt;"", IF(ISTEXT(F137), "| Veld '"&amp;AF$4&amp;ROW()&amp;"': "&amp;Fout_datum, IF(E137&gt;F137, IF(F137&lt;&gt;"", "  ", ""), IF(F137&lt;&gt;"", IF(F137&lt;Datum_werkingsjaar_begin, "| Veld '"&amp;$AF$4&amp;ROW()&amp;"': De datum uit dienst mag niet vóór 1/01/"&amp;Datum_werkingsjaar&amp;" vallen.  ", ""), ""))), "")</f>
        <v/>
      </c>
      <c r="AG137" s="166" t="str">
        <f ca="1">IF(W137&lt;0, "", IF(G137&lt;&gt;"", _xlfn.IFNA(IF(MATCH(G137, OFFSET(Keuzelijsten!$A$1, 0, MATCH(O137, Keuzelijsten!$A$1:$AA$1, 0)-1, 50, 1), 0)&lt;&gt;"", ""), "| Veld '"&amp;AG$4&amp;ROW()&amp;"': de selectie komt niet overeen met een keuze in een afhankelijk veld.  "), ""))</f>
        <v/>
      </c>
      <c r="AH137" s="166" t="str">
        <f ca="1">IF(X137&lt;0, "", IF(H137&lt;&gt;"", _xlfn.IFNA(IF(MATCH(H137, OFFSET(Keuzelijsten!$A$1, 0, MATCH(P137, Keuzelijsten!$A$1:$AA$1, 0)-1, 50, 1), 0)&lt;&gt;"", ""), "| Veld '"&amp;AH$4&amp;ROW()&amp;"': de selectie komt niet overeen met een keuze in een afhankelijk veld.  "), ""))</f>
        <v/>
      </c>
      <c r="AI137" s="166" t="str">
        <f ca="1">IF(Y137&lt;0, "", IF(I137&lt;&gt;"", _xlfn.IFNA(IF(MATCH(I137, OFFSET(Keuzelijsten!$A$1, 0, MATCH(Q137, Keuzelijsten!$A$1:$AA$1, 0)-1, 50, 1), 0)&lt;&gt;"", ""), "| Veld '"&amp;AI$4&amp;ROW()&amp;"': de selectie komt niet overeen met een keuze in een afhankelijk veld.  "), ""))</f>
        <v/>
      </c>
      <c r="AJ137" s="166" t="str">
        <f ca="1">IF(Z137&lt;0, "", IF(J137&lt;&gt;"", _xlfn.IFNA(IF(MATCH(J137, OFFSET(Keuzelijsten!$A$1, 0, MATCH(R137, Keuzelijsten!$A$1:$AA$1, 0)-1, 50, 1), 0)&lt;&gt;"", ""), "| Veld '"&amp;AJ$4&amp;ROW()&amp;"': de selectie komt niet overeen met een keuze in een afhankelijk veld.  "), ""))</f>
        <v/>
      </c>
      <c r="AK137" s="166" t="str">
        <f t="shared" si="71"/>
        <v/>
      </c>
      <c r="AL137" s="166" t="str">
        <f t="shared" si="72"/>
        <v/>
      </c>
      <c r="AM137" s="167" t="str">
        <f t="shared" si="88"/>
        <v/>
      </c>
      <c r="AN137" s="166" t="str">
        <f t="shared" si="89"/>
        <v/>
      </c>
      <c r="AO137" s="166" t="str">
        <f t="shared" si="90"/>
        <v/>
      </c>
      <c r="AP137" s="166" t="str">
        <f t="shared" si="91"/>
        <v/>
      </c>
      <c r="AQ137" s="166" t="str">
        <f t="shared" si="92"/>
        <v/>
      </c>
      <c r="AR137" s="166" t="str">
        <f t="shared" si="93"/>
        <v/>
      </c>
      <c r="AS137" s="166" t="str">
        <f t="shared" si="94"/>
        <v/>
      </c>
      <c r="AT137" s="166" t="str">
        <f t="shared" si="95"/>
        <v/>
      </c>
      <c r="AU137" s="166" t="str">
        <f t="shared" si="96"/>
        <v/>
      </c>
      <c r="AV137" s="166" t="str">
        <f t="shared" si="97"/>
        <v/>
      </c>
      <c r="AW137" s="167" t="str">
        <f t="shared" si="98"/>
        <v/>
      </c>
      <c r="AX137" s="166" t="str">
        <f>IF(N137&lt;&gt;1, IF(SUM(N137:$N$504)&lt;&gt;0, "| Laat geen witruimte tussen ingevulde rijen.", ""), "")</f>
        <v/>
      </c>
      <c r="AZ137" s="75" t="str">
        <f t="shared" ca="1" si="99"/>
        <v/>
      </c>
    </row>
    <row r="138" spans="1:52" s="166" customFormat="1" ht="14.45" customHeight="1" x14ac:dyDescent="0.25">
      <c r="A138" s="172" t="str">
        <f t="shared" ca="1" si="73"/>
        <v/>
      </c>
      <c r="B138" s="164" t="str">
        <f t="shared" si="69"/>
        <v/>
      </c>
      <c r="C138" s="176" t="str">
        <f t="shared" si="70"/>
        <v/>
      </c>
      <c r="D138" s="177"/>
      <c r="E138" s="178"/>
      <c r="F138" s="178"/>
      <c r="G138" s="179"/>
      <c r="H138" s="180"/>
      <c r="I138" s="179"/>
      <c r="J138" s="181"/>
      <c r="K138" s="182"/>
      <c r="L138" s="183"/>
      <c r="M138" s="165" t="s">
        <v>85</v>
      </c>
      <c r="N138" s="166">
        <f t="shared" si="74"/>
        <v>0</v>
      </c>
      <c r="O138" s="167" t="s">
        <v>387</v>
      </c>
      <c r="P138" s="166" t="str">
        <f t="shared" si="75"/>
        <v/>
      </c>
      <c r="Q138" s="166" t="str">
        <f t="shared" si="76"/>
        <v/>
      </c>
      <c r="R138" s="166" t="str">
        <f t="shared" si="77"/>
        <v/>
      </c>
      <c r="S138" s="167">
        <f t="shared" si="78"/>
        <v>0</v>
      </c>
      <c r="T138" s="166">
        <f t="shared" si="79"/>
        <v>0</v>
      </c>
      <c r="U138" s="166">
        <f t="shared" si="80"/>
        <v>0</v>
      </c>
      <c r="V138" s="166">
        <f t="shared" si="81"/>
        <v>0</v>
      </c>
      <c r="W138" s="166">
        <f t="shared" si="82"/>
        <v>0</v>
      </c>
      <c r="X138" s="166">
        <f t="shared" si="83"/>
        <v>0</v>
      </c>
      <c r="Y138" s="166">
        <f t="shared" si="84"/>
        <v>0</v>
      </c>
      <c r="Z138" s="166">
        <f t="shared" si="85"/>
        <v>0</v>
      </c>
      <c r="AA138" s="166">
        <f t="shared" si="86"/>
        <v>0</v>
      </c>
      <c r="AB138" s="166">
        <f t="shared" si="87"/>
        <v>0</v>
      </c>
      <c r="AC138" s="167"/>
      <c r="AE138" s="166" t="str" cm="1">
        <f t="array" ref="AE138">IF($E138&lt;&gt;"", IF(ISTEXT(E138), "| Veld '"&amp;AE$4&amp;ROW()&amp;"': "&amp;Fout_datum, IF(F138&lt;&gt;"", IF(E138&gt;F138, "| Velden '"&amp;$AE$4&amp;ROW()&amp;"' en '"&amp;$AF$4&amp;ROW()&amp;"': De datum uit dienst mag niet voor de datum in dienst vallen.", ""), IF(E138&gt;Datum_werkingsjaar_einde, "| Veld '"&amp;$AE$4&amp;ROW()&amp;"': De datum in dienst mag niet na 31/12/"&amp;Datum_werkingsjaar&amp;" vallen.  ", ""))), "")</f>
        <v/>
      </c>
      <c r="AF138" s="166" t="str" cm="1">
        <f t="array" ref="AF138">IF($F138&lt;&gt;"", IF(ISTEXT(F138), "| Veld '"&amp;AF$4&amp;ROW()&amp;"': "&amp;Fout_datum, IF(E138&gt;F138, IF(F138&lt;&gt;"", "  ", ""), IF(F138&lt;&gt;"", IF(F138&lt;Datum_werkingsjaar_begin, "| Veld '"&amp;$AF$4&amp;ROW()&amp;"': De datum uit dienst mag niet vóór 1/01/"&amp;Datum_werkingsjaar&amp;" vallen.  ", ""), ""))), "")</f>
        <v/>
      </c>
      <c r="AG138" s="166" t="str">
        <f ca="1">IF(W138&lt;0, "", IF(G138&lt;&gt;"", _xlfn.IFNA(IF(MATCH(G138, OFFSET(Keuzelijsten!$A$1, 0, MATCH(O138, Keuzelijsten!$A$1:$AA$1, 0)-1, 50, 1), 0)&lt;&gt;"", ""), "| Veld '"&amp;AG$4&amp;ROW()&amp;"': de selectie komt niet overeen met een keuze in een afhankelijk veld.  "), ""))</f>
        <v/>
      </c>
      <c r="AH138" s="166" t="str">
        <f ca="1">IF(X138&lt;0, "", IF(H138&lt;&gt;"", _xlfn.IFNA(IF(MATCH(H138, OFFSET(Keuzelijsten!$A$1, 0, MATCH(P138, Keuzelijsten!$A$1:$AA$1, 0)-1, 50, 1), 0)&lt;&gt;"", ""), "| Veld '"&amp;AH$4&amp;ROW()&amp;"': de selectie komt niet overeen met een keuze in een afhankelijk veld.  "), ""))</f>
        <v/>
      </c>
      <c r="AI138" s="166" t="str">
        <f ca="1">IF(Y138&lt;0, "", IF(I138&lt;&gt;"", _xlfn.IFNA(IF(MATCH(I138, OFFSET(Keuzelijsten!$A$1, 0, MATCH(Q138, Keuzelijsten!$A$1:$AA$1, 0)-1, 50, 1), 0)&lt;&gt;"", ""), "| Veld '"&amp;AI$4&amp;ROW()&amp;"': de selectie komt niet overeen met een keuze in een afhankelijk veld.  "), ""))</f>
        <v/>
      </c>
      <c r="AJ138" s="166" t="str">
        <f ca="1">IF(Z138&lt;0, "", IF(J138&lt;&gt;"", _xlfn.IFNA(IF(MATCH(J138, OFFSET(Keuzelijsten!$A$1, 0, MATCH(R138, Keuzelijsten!$A$1:$AA$1, 0)-1, 50, 1), 0)&lt;&gt;"", ""), "| Veld '"&amp;AJ$4&amp;ROW()&amp;"': de selectie komt niet overeen met een keuze in een afhankelijk veld.  "), ""))</f>
        <v/>
      </c>
      <c r="AK138" s="166" t="str">
        <f t="shared" si="71"/>
        <v/>
      </c>
      <c r="AL138" s="166" t="str">
        <f t="shared" si="72"/>
        <v/>
      </c>
      <c r="AM138" s="167" t="str">
        <f t="shared" si="88"/>
        <v/>
      </c>
      <c r="AN138" s="166" t="str">
        <f t="shared" si="89"/>
        <v/>
      </c>
      <c r="AO138" s="166" t="str">
        <f t="shared" si="90"/>
        <v/>
      </c>
      <c r="AP138" s="166" t="str">
        <f t="shared" si="91"/>
        <v/>
      </c>
      <c r="AQ138" s="166" t="str">
        <f t="shared" si="92"/>
        <v/>
      </c>
      <c r="AR138" s="166" t="str">
        <f t="shared" si="93"/>
        <v/>
      </c>
      <c r="AS138" s="166" t="str">
        <f t="shared" si="94"/>
        <v/>
      </c>
      <c r="AT138" s="166" t="str">
        <f t="shared" si="95"/>
        <v/>
      </c>
      <c r="AU138" s="166" t="str">
        <f t="shared" si="96"/>
        <v/>
      </c>
      <c r="AV138" s="166" t="str">
        <f t="shared" si="97"/>
        <v/>
      </c>
      <c r="AW138" s="167" t="str">
        <f t="shared" si="98"/>
        <v/>
      </c>
      <c r="AX138" s="166" t="str">
        <f>IF(N138&lt;&gt;1, IF(SUM(N138:$N$504)&lt;&gt;0, "| Laat geen witruimte tussen ingevulde rijen.", ""), "")</f>
        <v/>
      </c>
      <c r="AZ138" s="75" t="str">
        <f t="shared" ca="1" si="99"/>
        <v/>
      </c>
    </row>
    <row r="139" spans="1:52" s="166" customFormat="1" ht="14.45" customHeight="1" x14ac:dyDescent="0.25">
      <c r="A139" s="172" t="str">
        <f t="shared" ca="1" si="73"/>
        <v/>
      </c>
      <c r="B139" s="164" t="str">
        <f t="shared" si="69"/>
        <v/>
      </c>
      <c r="C139" s="176" t="str">
        <f t="shared" si="70"/>
        <v/>
      </c>
      <c r="D139" s="177"/>
      <c r="E139" s="178"/>
      <c r="F139" s="178"/>
      <c r="G139" s="179"/>
      <c r="H139" s="180"/>
      <c r="I139" s="179"/>
      <c r="J139" s="181"/>
      <c r="K139" s="182"/>
      <c r="L139" s="183"/>
      <c r="M139" s="165" t="s">
        <v>85</v>
      </c>
      <c r="N139" s="166">
        <f t="shared" si="74"/>
        <v>0</v>
      </c>
      <c r="O139" s="167" t="s">
        <v>387</v>
      </c>
      <c r="P139" s="166" t="str">
        <f t="shared" si="75"/>
        <v/>
      </c>
      <c r="Q139" s="166" t="str">
        <f t="shared" si="76"/>
        <v/>
      </c>
      <c r="R139" s="166" t="str">
        <f t="shared" si="77"/>
        <v/>
      </c>
      <c r="S139" s="167">
        <f t="shared" si="78"/>
        <v>0</v>
      </c>
      <c r="T139" s="166">
        <f t="shared" si="79"/>
        <v>0</v>
      </c>
      <c r="U139" s="166">
        <f t="shared" si="80"/>
        <v>0</v>
      </c>
      <c r="V139" s="166">
        <f t="shared" si="81"/>
        <v>0</v>
      </c>
      <c r="W139" s="166">
        <f t="shared" si="82"/>
        <v>0</v>
      </c>
      <c r="X139" s="166">
        <f t="shared" si="83"/>
        <v>0</v>
      </c>
      <c r="Y139" s="166">
        <f t="shared" si="84"/>
        <v>0</v>
      </c>
      <c r="Z139" s="166">
        <f t="shared" si="85"/>
        <v>0</v>
      </c>
      <c r="AA139" s="166">
        <f t="shared" si="86"/>
        <v>0</v>
      </c>
      <c r="AB139" s="166">
        <f t="shared" si="87"/>
        <v>0</v>
      </c>
      <c r="AC139" s="167"/>
      <c r="AE139" s="166" t="str" cm="1">
        <f t="array" ref="AE139">IF($E139&lt;&gt;"", IF(ISTEXT(E139), "| Veld '"&amp;AE$4&amp;ROW()&amp;"': "&amp;Fout_datum, IF(F139&lt;&gt;"", IF(E139&gt;F139, "| Velden '"&amp;$AE$4&amp;ROW()&amp;"' en '"&amp;$AF$4&amp;ROW()&amp;"': De datum uit dienst mag niet voor de datum in dienst vallen.", ""), IF(E139&gt;Datum_werkingsjaar_einde, "| Veld '"&amp;$AE$4&amp;ROW()&amp;"': De datum in dienst mag niet na 31/12/"&amp;Datum_werkingsjaar&amp;" vallen.  ", ""))), "")</f>
        <v/>
      </c>
      <c r="AF139" s="166" t="str" cm="1">
        <f t="array" ref="AF139">IF($F139&lt;&gt;"", IF(ISTEXT(F139), "| Veld '"&amp;AF$4&amp;ROW()&amp;"': "&amp;Fout_datum, IF(E139&gt;F139, IF(F139&lt;&gt;"", "  ", ""), IF(F139&lt;&gt;"", IF(F139&lt;Datum_werkingsjaar_begin, "| Veld '"&amp;$AF$4&amp;ROW()&amp;"': De datum uit dienst mag niet vóór 1/01/"&amp;Datum_werkingsjaar&amp;" vallen.  ", ""), ""))), "")</f>
        <v/>
      </c>
      <c r="AG139" s="166" t="str">
        <f ca="1">IF(W139&lt;0, "", IF(G139&lt;&gt;"", _xlfn.IFNA(IF(MATCH(G139, OFFSET(Keuzelijsten!$A$1, 0, MATCH(O139, Keuzelijsten!$A$1:$AA$1, 0)-1, 50, 1), 0)&lt;&gt;"", ""), "| Veld '"&amp;AG$4&amp;ROW()&amp;"': de selectie komt niet overeen met een keuze in een afhankelijk veld.  "), ""))</f>
        <v/>
      </c>
      <c r="AH139" s="166" t="str">
        <f ca="1">IF(X139&lt;0, "", IF(H139&lt;&gt;"", _xlfn.IFNA(IF(MATCH(H139, OFFSET(Keuzelijsten!$A$1, 0, MATCH(P139, Keuzelijsten!$A$1:$AA$1, 0)-1, 50, 1), 0)&lt;&gt;"", ""), "| Veld '"&amp;AH$4&amp;ROW()&amp;"': de selectie komt niet overeen met een keuze in een afhankelijk veld.  "), ""))</f>
        <v/>
      </c>
      <c r="AI139" s="166" t="str">
        <f ca="1">IF(Y139&lt;0, "", IF(I139&lt;&gt;"", _xlfn.IFNA(IF(MATCH(I139, OFFSET(Keuzelijsten!$A$1, 0, MATCH(Q139, Keuzelijsten!$A$1:$AA$1, 0)-1, 50, 1), 0)&lt;&gt;"", ""), "| Veld '"&amp;AI$4&amp;ROW()&amp;"': de selectie komt niet overeen met een keuze in een afhankelijk veld.  "), ""))</f>
        <v/>
      </c>
      <c r="AJ139" s="166" t="str">
        <f ca="1">IF(Z139&lt;0, "", IF(J139&lt;&gt;"", _xlfn.IFNA(IF(MATCH(J139, OFFSET(Keuzelijsten!$A$1, 0, MATCH(R139, Keuzelijsten!$A$1:$AA$1, 0)-1, 50, 1), 0)&lt;&gt;"", ""), "| Veld '"&amp;AJ$4&amp;ROW()&amp;"': de selectie komt niet overeen met een keuze in een afhankelijk veld.  "), ""))</f>
        <v/>
      </c>
      <c r="AK139" s="166" t="str">
        <f t="shared" si="71"/>
        <v/>
      </c>
      <c r="AL139" s="166" t="str">
        <f t="shared" si="72"/>
        <v/>
      </c>
      <c r="AM139" s="167" t="str">
        <f t="shared" si="88"/>
        <v/>
      </c>
      <c r="AN139" s="166" t="str">
        <f t="shared" si="89"/>
        <v/>
      </c>
      <c r="AO139" s="166" t="str">
        <f t="shared" si="90"/>
        <v/>
      </c>
      <c r="AP139" s="166" t="str">
        <f t="shared" si="91"/>
        <v/>
      </c>
      <c r="AQ139" s="166" t="str">
        <f t="shared" si="92"/>
        <v/>
      </c>
      <c r="AR139" s="166" t="str">
        <f t="shared" si="93"/>
        <v/>
      </c>
      <c r="AS139" s="166" t="str">
        <f t="shared" si="94"/>
        <v/>
      </c>
      <c r="AT139" s="166" t="str">
        <f t="shared" si="95"/>
        <v/>
      </c>
      <c r="AU139" s="166" t="str">
        <f t="shared" si="96"/>
        <v/>
      </c>
      <c r="AV139" s="166" t="str">
        <f t="shared" si="97"/>
        <v/>
      </c>
      <c r="AW139" s="167" t="str">
        <f t="shared" si="98"/>
        <v/>
      </c>
      <c r="AX139" s="166" t="str">
        <f>IF(N139&lt;&gt;1, IF(SUM(N139:$N$504)&lt;&gt;0, "| Laat geen witruimte tussen ingevulde rijen.", ""), "")</f>
        <v/>
      </c>
      <c r="AZ139" s="75" t="str">
        <f t="shared" ca="1" si="99"/>
        <v/>
      </c>
    </row>
    <row r="140" spans="1:52" s="166" customFormat="1" ht="14.45" customHeight="1" x14ac:dyDescent="0.25">
      <c r="A140" s="172" t="str">
        <f t="shared" ca="1" si="73"/>
        <v/>
      </c>
      <c r="B140" s="164" t="str">
        <f t="shared" si="69"/>
        <v/>
      </c>
      <c r="C140" s="176" t="str">
        <f t="shared" si="70"/>
        <v/>
      </c>
      <c r="D140" s="177"/>
      <c r="E140" s="178"/>
      <c r="F140" s="178"/>
      <c r="G140" s="179"/>
      <c r="H140" s="180"/>
      <c r="I140" s="179"/>
      <c r="J140" s="181"/>
      <c r="K140" s="182"/>
      <c r="L140" s="183"/>
      <c r="M140" s="165" t="s">
        <v>85</v>
      </c>
      <c r="N140" s="166">
        <f t="shared" si="74"/>
        <v>0</v>
      </c>
      <c r="O140" s="167" t="s">
        <v>387</v>
      </c>
      <c r="P140" s="166" t="str">
        <f t="shared" si="75"/>
        <v/>
      </c>
      <c r="Q140" s="166" t="str">
        <f t="shared" si="76"/>
        <v/>
      </c>
      <c r="R140" s="166" t="str">
        <f t="shared" si="77"/>
        <v/>
      </c>
      <c r="S140" s="167">
        <f t="shared" si="78"/>
        <v>0</v>
      </c>
      <c r="T140" s="166">
        <f t="shared" si="79"/>
        <v>0</v>
      </c>
      <c r="U140" s="166">
        <f t="shared" si="80"/>
        <v>0</v>
      </c>
      <c r="V140" s="166">
        <f t="shared" si="81"/>
        <v>0</v>
      </c>
      <c r="W140" s="166">
        <f t="shared" si="82"/>
        <v>0</v>
      </c>
      <c r="X140" s="166">
        <f t="shared" si="83"/>
        <v>0</v>
      </c>
      <c r="Y140" s="166">
        <f t="shared" si="84"/>
        <v>0</v>
      </c>
      <c r="Z140" s="166">
        <f t="shared" si="85"/>
        <v>0</v>
      </c>
      <c r="AA140" s="166">
        <f t="shared" si="86"/>
        <v>0</v>
      </c>
      <c r="AB140" s="166">
        <f t="shared" si="87"/>
        <v>0</v>
      </c>
      <c r="AC140" s="167"/>
      <c r="AE140" s="166" t="str" cm="1">
        <f t="array" ref="AE140">IF($E140&lt;&gt;"", IF(ISTEXT(E140), "| Veld '"&amp;AE$4&amp;ROW()&amp;"': "&amp;Fout_datum, IF(F140&lt;&gt;"", IF(E140&gt;F140, "| Velden '"&amp;$AE$4&amp;ROW()&amp;"' en '"&amp;$AF$4&amp;ROW()&amp;"': De datum uit dienst mag niet voor de datum in dienst vallen.", ""), IF(E140&gt;Datum_werkingsjaar_einde, "| Veld '"&amp;$AE$4&amp;ROW()&amp;"': De datum in dienst mag niet na 31/12/"&amp;Datum_werkingsjaar&amp;" vallen.  ", ""))), "")</f>
        <v/>
      </c>
      <c r="AF140" s="166" t="str" cm="1">
        <f t="array" ref="AF140">IF($F140&lt;&gt;"", IF(ISTEXT(F140), "| Veld '"&amp;AF$4&amp;ROW()&amp;"': "&amp;Fout_datum, IF(E140&gt;F140, IF(F140&lt;&gt;"", "  ", ""), IF(F140&lt;&gt;"", IF(F140&lt;Datum_werkingsjaar_begin, "| Veld '"&amp;$AF$4&amp;ROW()&amp;"': De datum uit dienst mag niet vóór 1/01/"&amp;Datum_werkingsjaar&amp;" vallen.  ", ""), ""))), "")</f>
        <v/>
      </c>
      <c r="AG140" s="166" t="str">
        <f ca="1">IF(W140&lt;0, "", IF(G140&lt;&gt;"", _xlfn.IFNA(IF(MATCH(G140, OFFSET(Keuzelijsten!$A$1, 0, MATCH(O140, Keuzelijsten!$A$1:$AA$1, 0)-1, 50, 1), 0)&lt;&gt;"", ""), "| Veld '"&amp;AG$4&amp;ROW()&amp;"': de selectie komt niet overeen met een keuze in een afhankelijk veld.  "), ""))</f>
        <v/>
      </c>
      <c r="AH140" s="166" t="str">
        <f ca="1">IF(X140&lt;0, "", IF(H140&lt;&gt;"", _xlfn.IFNA(IF(MATCH(H140, OFFSET(Keuzelijsten!$A$1, 0, MATCH(P140, Keuzelijsten!$A$1:$AA$1, 0)-1, 50, 1), 0)&lt;&gt;"", ""), "| Veld '"&amp;AH$4&amp;ROW()&amp;"': de selectie komt niet overeen met een keuze in een afhankelijk veld.  "), ""))</f>
        <v/>
      </c>
      <c r="AI140" s="166" t="str">
        <f ca="1">IF(Y140&lt;0, "", IF(I140&lt;&gt;"", _xlfn.IFNA(IF(MATCH(I140, OFFSET(Keuzelijsten!$A$1, 0, MATCH(Q140, Keuzelijsten!$A$1:$AA$1, 0)-1, 50, 1), 0)&lt;&gt;"", ""), "| Veld '"&amp;AI$4&amp;ROW()&amp;"': de selectie komt niet overeen met een keuze in een afhankelijk veld.  "), ""))</f>
        <v/>
      </c>
      <c r="AJ140" s="166" t="str">
        <f ca="1">IF(Z140&lt;0, "", IF(J140&lt;&gt;"", _xlfn.IFNA(IF(MATCH(J140, OFFSET(Keuzelijsten!$A$1, 0, MATCH(R140, Keuzelijsten!$A$1:$AA$1, 0)-1, 50, 1), 0)&lt;&gt;"", ""), "| Veld '"&amp;AJ$4&amp;ROW()&amp;"': de selectie komt niet overeen met een keuze in een afhankelijk veld.  "), ""))</f>
        <v/>
      </c>
      <c r="AK140" s="166" t="str">
        <f t="shared" si="71"/>
        <v/>
      </c>
      <c r="AL140" s="166" t="str">
        <f t="shared" si="72"/>
        <v/>
      </c>
      <c r="AM140" s="167" t="str">
        <f t="shared" si="88"/>
        <v/>
      </c>
      <c r="AN140" s="166" t="str">
        <f t="shared" si="89"/>
        <v/>
      </c>
      <c r="AO140" s="166" t="str">
        <f t="shared" si="90"/>
        <v/>
      </c>
      <c r="AP140" s="166" t="str">
        <f t="shared" si="91"/>
        <v/>
      </c>
      <c r="AQ140" s="166" t="str">
        <f t="shared" si="92"/>
        <v/>
      </c>
      <c r="AR140" s="166" t="str">
        <f t="shared" si="93"/>
        <v/>
      </c>
      <c r="AS140" s="166" t="str">
        <f t="shared" si="94"/>
        <v/>
      </c>
      <c r="AT140" s="166" t="str">
        <f t="shared" si="95"/>
        <v/>
      </c>
      <c r="AU140" s="166" t="str">
        <f t="shared" si="96"/>
        <v/>
      </c>
      <c r="AV140" s="166" t="str">
        <f t="shared" si="97"/>
        <v/>
      </c>
      <c r="AW140" s="167" t="str">
        <f t="shared" si="98"/>
        <v/>
      </c>
      <c r="AX140" s="166" t="str">
        <f>IF(N140&lt;&gt;1, IF(SUM(N140:$N$504)&lt;&gt;0, "| Laat geen witruimte tussen ingevulde rijen.", ""), "")</f>
        <v/>
      </c>
      <c r="AZ140" s="75" t="str">
        <f t="shared" ca="1" si="99"/>
        <v/>
      </c>
    </row>
    <row r="141" spans="1:52" s="166" customFormat="1" ht="14.45" customHeight="1" x14ac:dyDescent="0.25">
      <c r="A141" s="172" t="str">
        <f t="shared" ca="1" si="73"/>
        <v/>
      </c>
      <c r="B141" s="164" t="str">
        <f t="shared" si="69"/>
        <v/>
      </c>
      <c r="C141" s="176" t="str">
        <f t="shared" si="70"/>
        <v/>
      </c>
      <c r="D141" s="177"/>
      <c r="E141" s="178"/>
      <c r="F141" s="178"/>
      <c r="G141" s="179"/>
      <c r="H141" s="180"/>
      <c r="I141" s="179"/>
      <c r="J141" s="181"/>
      <c r="K141" s="182"/>
      <c r="L141" s="183"/>
      <c r="M141" s="165" t="s">
        <v>85</v>
      </c>
      <c r="N141" s="166">
        <f t="shared" si="74"/>
        <v>0</v>
      </c>
      <c r="O141" s="167" t="s">
        <v>387</v>
      </c>
      <c r="P141" s="166" t="str">
        <f t="shared" si="75"/>
        <v/>
      </c>
      <c r="Q141" s="166" t="str">
        <f t="shared" si="76"/>
        <v/>
      </c>
      <c r="R141" s="166" t="str">
        <f t="shared" si="77"/>
        <v/>
      </c>
      <c r="S141" s="167">
        <f t="shared" si="78"/>
        <v>0</v>
      </c>
      <c r="T141" s="166">
        <f t="shared" si="79"/>
        <v>0</v>
      </c>
      <c r="U141" s="166">
        <f t="shared" si="80"/>
        <v>0</v>
      </c>
      <c r="V141" s="166">
        <f t="shared" si="81"/>
        <v>0</v>
      </c>
      <c r="W141" s="166">
        <f t="shared" si="82"/>
        <v>0</v>
      </c>
      <c r="X141" s="166">
        <f t="shared" si="83"/>
        <v>0</v>
      </c>
      <c r="Y141" s="166">
        <f t="shared" si="84"/>
        <v>0</v>
      </c>
      <c r="Z141" s="166">
        <f t="shared" si="85"/>
        <v>0</v>
      </c>
      <c r="AA141" s="166">
        <f t="shared" si="86"/>
        <v>0</v>
      </c>
      <c r="AB141" s="166">
        <f t="shared" si="87"/>
        <v>0</v>
      </c>
      <c r="AC141" s="167"/>
      <c r="AE141" s="166" t="str" cm="1">
        <f t="array" ref="AE141">IF($E141&lt;&gt;"", IF(ISTEXT(E141), "| Veld '"&amp;AE$4&amp;ROW()&amp;"': "&amp;Fout_datum, IF(F141&lt;&gt;"", IF(E141&gt;F141, "| Velden '"&amp;$AE$4&amp;ROW()&amp;"' en '"&amp;$AF$4&amp;ROW()&amp;"': De datum uit dienst mag niet voor de datum in dienst vallen.", ""), IF(E141&gt;Datum_werkingsjaar_einde, "| Veld '"&amp;$AE$4&amp;ROW()&amp;"': De datum in dienst mag niet na 31/12/"&amp;Datum_werkingsjaar&amp;" vallen.  ", ""))), "")</f>
        <v/>
      </c>
      <c r="AF141" s="166" t="str" cm="1">
        <f t="array" ref="AF141">IF($F141&lt;&gt;"", IF(ISTEXT(F141), "| Veld '"&amp;AF$4&amp;ROW()&amp;"': "&amp;Fout_datum, IF(E141&gt;F141, IF(F141&lt;&gt;"", "  ", ""), IF(F141&lt;&gt;"", IF(F141&lt;Datum_werkingsjaar_begin, "| Veld '"&amp;$AF$4&amp;ROW()&amp;"': De datum uit dienst mag niet vóór 1/01/"&amp;Datum_werkingsjaar&amp;" vallen.  ", ""), ""))), "")</f>
        <v/>
      </c>
      <c r="AG141" s="166" t="str">
        <f ca="1">IF(W141&lt;0, "", IF(G141&lt;&gt;"", _xlfn.IFNA(IF(MATCH(G141, OFFSET(Keuzelijsten!$A$1, 0, MATCH(O141, Keuzelijsten!$A$1:$AA$1, 0)-1, 50, 1), 0)&lt;&gt;"", ""), "| Veld '"&amp;AG$4&amp;ROW()&amp;"': de selectie komt niet overeen met een keuze in een afhankelijk veld.  "), ""))</f>
        <v/>
      </c>
      <c r="AH141" s="166" t="str">
        <f ca="1">IF(X141&lt;0, "", IF(H141&lt;&gt;"", _xlfn.IFNA(IF(MATCH(H141, OFFSET(Keuzelijsten!$A$1, 0, MATCH(P141, Keuzelijsten!$A$1:$AA$1, 0)-1, 50, 1), 0)&lt;&gt;"", ""), "| Veld '"&amp;AH$4&amp;ROW()&amp;"': de selectie komt niet overeen met een keuze in een afhankelijk veld.  "), ""))</f>
        <v/>
      </c>
      <c r="AI141" s="166" t="str">
        <f ca="1">IF(Y141&lt;0, "", IF(I141&lt;&gt;"", _xlfn.IFNA(IF(MATCH(I141, OFFSET(Keuzelijsten!$A$1, 0, MATCH(Q141, Keuzelijsten!$A$1:$AA$1, 0)-1, 50, 1), 0)&lt;&gt;"", ""), "| Veld '"&amp;AI$4&amp;ROW()&amp;"': de selectie komt niet overeen met een keuze in een afhankelijk veld.  "), ""))</f>
        <v/>
      </c>
      <c r="AJ141" s="166" t="str">
        <f ca="1">IF(Z141&lt;0, "", IF(J141&lt;&gt;"", _xlfn.IFNA(IF(MATCH(J141, OFFSET(Keuzelijsten!$A$1, 0, MATCH(R141, Keuzelijsten!$A$1:$AA$1, 0)-1, 50, 1), 0)&lt;&gt;"", ""), "| Veld '"&amp;AJ$4&amp;ROW()&amp;"': de selectie komt niet overeen met een keuze in een afhankelijk veld.  "), ""))</f>
        <v/>
      </c>
      <c r="AK141" s="166" t="str">
        <f t="shared" si="71"/>
        <v/>
      </c>
      <c r="AL141" s="166" t="str">
        <f t="shared" si="72"/>
        <v/>
      </c>
      <c r="AM141" s="167" t="str">
        <f t="shared" si="88"/>
        <v/>
      </c>
      <c r="AN141" s="166" t="str">
        <f t="shared" si="89"/>
        <v/>
      </c>
      <c r="AO141" s="166" t="str">
        <f t="shared" si="90"/>
        <v/>
      </c>
      <c r="AP141" s="166" t="str">
        <f t="shared" si="91"/>
        <v/>
      </c>
      <c r="AQ141" s="166" t="str">
        <f t="shared" si="92"/>
        <v/>
      </c>
      <c r="AR141" s="166" t="str">
        <f t="shared" si="93"/>
        <v/>
      </c>
      <c r="AS141" s="166" t="str">
        <f t="shared" si="94"/>
        <v/>
      </c>
      <c r="AT141" s="166" t="str">
        <f t="shared" si="95"/>
        <v/>
      </c>
      <c r="AU141" s="166" t="str">
        <f t="shared" si="96"/>
        <v/>
      </c>
      <c r="AV141" s="166" t="str">
        <f t="shared" si="97"/>
        <v/>
      </c>
      <c r="AW141" s="167" t="str">
        <f t="shared" si="98"/>
        <v/>
      </c>
      <c r="AX141" s="166" t="str">
        <f>IF(N141&lt;&gt;1, IF(SUM(N141:$N$504)&lt;&gt;0, "| Laat geen witruimte tussen ingevulde rijen.", ""), "")</f>
        <v/>
      </c>
      <c r="AZ141" s="75" t="str">
        <f t="shared" ca="1" si="99"/>
        <v/>
      </c>
    </row>
    <row r="142" spans="1:52" s="166" customFormat="1" ht="14.45" customHeight="1" x14ac:dyDescent="0.25">
      <c r="A142" s="172" t="str">
        <f t="shared" ca="1" si="73"/>
        <v/>
      </c>
      <c r="B142" s="164" t="str">
        <f t="shared" si="69"/>
        <v/>
      </c>
      <c r="C142" s="176" t="str">
        <f t="shared" si="70"/>
        <v/>
      </c>
      <c r="D142" s="177"/>
      <c r="E142" s="178"/>
      <c r="F142" s="178"/>
      <c r="G142" s="179"/>
      <c r="H142" s="180"/>
      <c r="I142" s="179"/>
      <c r="J142" s="181"/>
      <c r="K142" s="182"/>
      <c r="L142" s="183"/>
      <c r="M142" s="165" t="s">
        <v>85</v>
      </c>
      <c r="N142" s="166">
        <f t="shared" si="74"/>
        <v>0</v>
      </c>
      <c r="O142" s="167" t="s">
        <v>387</v>
      </c>
      <c r="P142" s="166" t="str">
        <f t="shared" si="75"/>
        <v/>
      </c>
      <c r="Q142" s="166" t="str">
        <f t="shared" si="76"/>
        <v/>
      </c>
      <c r="R142" s="166" t="str">
        <f t="shared" si="77"/>
        <v/>
      </c>
      <c r="S142" s="167">
        <f t="shared" si="78"/>
        <v>0</v>
      </c>
      <c r="T142" s="166">
        <f t="shared" si="79"/>
        <v>0</v>
      </c>
      <c r="U142" s="166">
        <f t="shared" si="80"/>
        <v>0</v>
      </c>
      <c r="V142" s="166">
        <f t="shared" si="81"/>
        <v>0</v>
      </c>
      <c r="W142" s="166">
        <f t="shared" si="82"/>
        <v>0</v>
      </c>
      <c r="X142" s="166">
        <f t="shared" si="83"/>
        <v>0</v>
      </c>
      <c r="Y142" s="166">
        <f t="shared" si="84"/>
        <v>0</v>
      </c>
      <c r="Z142" s="166">
        <f t="shared" si="85"/>
        <v>0</v>
      </c>
      <c r="AA142" s="166">
        <f t="shared" si="86"/>
        <v>0</v>
      </c>
      <c r="AB142" s="166">
        <f t="shared" si="87"/>
        <v>0</v>
      </c>
      <c r="AC142" s="167"/>
      <c r="AE142" s="166" t="str" cm="1">
        <f t="array" ref="AE142">IF($E142&lt;&gt;"", IF(ISTEXT(E142), "| Veld '"&amp;AE$4&amp;ROW()&amp;"': "&amp;Fout_datum, IF(F142&lt;&gt;"", IF(E142&gt;F142, "| Velden '"&amp;$AE$4&amp;ROW()&amp;"' en '"&amp;$AF$4&amp;ROW()&amp;"': De datum uit dienst mag niet voor de datum in dienst vallen.", ""), IF(E142&gt;Datum_werkingsjaar_einde, "| Veld '"&amp;$AE$4&amp;ROW()&amp;"': De datum in dienst mag niet na 31/12/"&amp;Datum_werkingsjaar&amp;" vallen.  ", ""))), "")</f>
        <v/>
      </c>
      <c r="AF142" s="166" t="str" cm="1">
        <f t="array" ref="AF142">IF($F142&lt;&gt;"", IF(ISTEXT(F142), "| Veld '"&amp;AF$4&amp;ROW()&amp;"': "&amp;Fout_datum, IF(E142&gt;F142, IF(F142&lt;&gt;"", "  ", ""), IF(F142&lt;&gt;"", IF(F142&lt;Datum_werkingsjaar_begin, "| Veld '"&amp;$AF$4&amp;ROW()&amp;"': De datum uit dienst mag niet vóór 1/01/"&amp;Datum_werkingsjaar&amp;" vallen.  ", ""), ""))), "")</f>
        <v/>
      </c>
      <c r="AG142" s="166" t="str">
        <f ca="1">IF(W142&lt;0, "", IF(G142&lt;&gt;"", _xlfn.IFNA(IF(MATCH(G142, OFFSET(Keuzelijsten!$A$1, 0, MATCH(O142, Keuzelijsten!$A$1:$AA$1, 0)-1, 50, 1), 0)&lt;&gt;"", ""), "| Veld '"&amp;AG$4&amp;ROW()&amp;"': de selectie komt niet overeen met een keuze in een afhankelijk veld.  "), ""))</f>
        <v/>
      </c>
      <c r="AH142" s="166" t="str">
        <f ca="1">IF(X142&lt;0, "", IF(H142&lt;&gt;"", _xlfn.IFNA(IF(MATCH(H142, OFFSET(Keuzelijsten!$A$1, 0, MATCH(P142, Keuzelijsten!$A$1:$AA$1, 0)-1, 50, 1), 0)&lt;&gt;"", ""), "| Veld '"&amp;AH$4&amp;ROW()&amp;"': de selectie komt niet overeen met een keuze in een afhankelijk veld.  "), ""))</f>
        <v/>
      </c>
      <c r="AI142" s="166" t="str">
        <f ca="1">IF(Y142&lt;0, "", IF(I142&lt;&gt;"", _xlfn.IFNA(IF(MATCH(I142, OFFSET(Keuzelijsten!$A$1, 0, MATCH(Q142, Keuzelijsten!$A$1:$AA$1, 0)-1, 50, 1), 0)&lt;&gt;"", ""), "| Veld '"&amp;AI$4&amp;ROW()&amp;"': de selectie komt niet overeen met een keuze in een afhankelijk veld.  "), ""))</f>
        <v/>
      </c>
      <c r="AJ142" s="166" t="str">
        <f ca="1">IF(Z142&lt;0, "", IF(J142&lt;&gt;"", _xlfn.IFNA(IF(MATCH(J142, OFFSET(Keuzelijsten!$A$1, 0, MATCH(R142, Keuzelijsten!$A$1:$AA$1, 0)-1, 50, 1), 0)&lt;&gt;"", ""), "| Veld '"&amp;AJ$4&amp;ROW()&amp;"': de selectie komt niet overeen met een keuze in een afhankelijk veld.  "), ""))</f>
        <v/>
      </c>
      <c r="AK142" s="166" t="str">
        <f t="shared" si="71"/>
        <v/>
      </c>
      <c r="AL142" s="166" t="str">
        <f t="shared" si="72"/>
        <v/>
      </c>
      <c r="AM142" s="167" t="str">
        <f t="shared" si="88"/>
        <v/>
      </c>
      <c r="AN142" s="166" t="str">
        <f t="shared" si="89"/>
        <v/>
      </c>
      <c r="AO142" s="166" t="str">
        <f t="shared" si="90"/>
        <v/>
      </c>
      <c r="AP142" s="166" t="str">
        <f t="shared" si="91"/>
        <v/>
      </c>
      <c r="AQ142" s="166" t="str">
        <f t="shared" si="92"/>
        <v/>
      </c>
      <c r="AR142" s="166" t="str">
        <f t="shared" si="93"/>
        <v/>
      </c>
      <c r="AS142" s="166" t="str">
        <f t="shared" si="94"/>
        <v/>
      </c>
      <c r="AT142" s="166" t="str">
        <f t="shared" si="95"/>
        <v/>
      </c>
      <c r="AU142" s="166" t="str">
        <f t="shared" si="96"/>
        <v/>
      </c>
      <c r="AV142" s="166" t="str">
        <f t="shared" si="97"/>
        <v/>
      </c>
      <c r="AW142" s="167" t="str">
        <f t="shared" si="98"/>
        <v/>
      </c>
      <c r="AX142" s="166" t="str">
        <f>IF(N142&lt;&gt;1, IF(SUM(N142:$N$504)&lt;&gt;0, "| Laat geen witruimte tussen ingevulde rijen.", ""), "")</f>
        <v/>
      </c>
      <c r="AZ142" s="75" t="str">
        <f t="shared" ca="1" si="99"/>
        <v/>
      </c>
    </row>
    <row r="143" spans="1:52" s="166" customFormat="1" ht="14.45" customHeight="1" x14ac:dyDescent="0.25">
      <c r="A143" s="172" t="str">
        <f t="shared" ca="1" si="73"/>
        <v/>
      </c>
      <c r="B143" s="164" t="str">
        <f t="shared" si="69"/>
        <v/>
      </c>
      <c r="C143" s="176" t="str">
        <f t="shared" si="70"/>
        <v/>
      </c>
      <c r="D143" s="177"/>
      <c r="E143" s="178"/>
      <c r="F143" s="178"/>
      <c r="G143" s="179"/>
      <c r="H143" s="180"/>
      <c r="I143" s="179"/>
      <c r="J143" s="181"/>
      <c r="K143" s="182"/>
      <c r="L143" s="183"/>
      <c r="M143" s="165" t="s">
        <v>85</v>
      </c>
      <c r="N143" s="166">
        <f t="shared" si="74"/>
        <v>0</v>
      </c>
      <c r="O143" s="167" t="s">
        <v>387</v>
      </c>
      <c r="P143" s="166" t="str">
        <f t="shared" si="75"/>
        <v/>
      </c>
      <c r="Q143" s="166" t="str">
        <f t="shared" si="76"/>
        <v/>
      </c>
      <c r="R143" s="166" t="str">
        <f t="shared" si="77"/>
        <v/>
      </c>
      <c r="S143" s="167">
        <f t="shared" si="78"/>
        <v>0</v>
      </c>
      <c r="T143" s="166">
        <f t="shared" si="79"/>
        <v>0</v>
      </c>
      <c r="U143" s="166">
        <f t="shared" si="80"/>
        <v>0</v>
      </c>
      <c r="V143" s="166">
        <f t="shared" si="81"/>
        <v>0</v>
      </c>
      <c r="W143" s="166">
        <f t="shared" si="82"/>
        <v>0</v>
      </c>
      <c r="X143" s="166">
        <f t="shared" si="83"/>
        <v>0</v>
      </c>
      <c r="Y143" s="166">
        <f t="shared" si="84"/>
        <v>0</v>
      </c>
      <c r="Z143" s="166">
        <f t="shared" si="85"/>
        <v>0</v>
      </c>
      <c r="AA143" s="166">
        <f t="shared" si="86"/>
        <v>0</v>
      </c>
      <c r="AB143" s="166">
        <f t="shared" si="87"/>
        <v>0</v>
      </c>
      <c r="AC143" s="167"/>
      <c r="AE143" s="166" t="str" cm="1">
        <f t="array" ref="AE143">IF($E143&lt;&gt;"", IF(ISTEXT(E143), "| Veld '"&amp;AE$4&amp;ROW()&amp;"': "&amp;Fout_datum, IF(F143&lt;&gt;"", IF(E143&gt;F143, "| Velden '"&amp;$AE$4&amp;ROW()&amp;"' en '"&amp;$AF$4&amp;ROW()&amp;"': De datum uit dienst mag niet voor de datum in dienst vallen.", ""), IF(E143&gt;Datum_werkingsjaar_einde, "| Veld '"&amp;$AE$4&amp;ROW()&amp;"': De datum in dienst mag niet na 31/12/"&amp;Datum_werkingsjaar&amp;" vallen.  ", ""))), "")</f>
        <v/>
      </c>
      <c r="AF143" s="166" t="str" cm="1">
        <f t="array" ref="AF143">IF($F143&lt;&gt;"", IF(ISTEXT(F143), "| Veld '"&amp;AF$4&amp;ROW()&amp;"': "&amp;Fout_datum, IF(E143&gt;F143, IF(F143&lt;&gt;"", "  ", ""), IF(F143&lt;&gt;"", IF(F143&lt;Datum_werkingsjaar_begin, "| Veld '"&amp;$AF$4&amp;ROW()&amp;"': De datum uit dienst mag niet vóór 1/01/"&amp;Datum_werkingsjaar&amp;" vallen.  ", ""), ""))), "")</f>
        <v/>
      </c>
      <c r="AG143" s="166" t="str">
        <f ca="1">IF(W143&lt;0, "", IF(G143&lt;&gt;"", _xlfn.IFNA(IF(MATCH(G143, OFFSET(Keuzelijsten!$A$1, 0, MATCH(O143, Keuzelijsten!$A$1:$AA$1, 0)-1, 50, 1), 0)&lt;&gt;"", ""), "| Veld '"&amp;AG$4&amp;ROW()&amp;"': de selectie komt niet overeen met een keuze in een afhankelijk veld.  "), ""))</f>
        <v/>
      </c>
      <c r="AH143" s="166" t="str">
        <f ca="1">IF(X143&lt;0, "", IF(H143&lt;&gt;"", _xlfn.IFNA(IF(MATCH(H143, OFFSET(Keuzelijsten!$A$1, 0, MATCH(P143, Keuzelijsten!$A$1:$AA$1, 0)-1, 50, 1), 0)&lt;&gt;"", ""), "| Veld '"&amp;AH$4&amp;ROW()&amp;"': de selectie komt niet overeen met een keuze in een afhankelijk veld.  "), ""))</f>
        <v/>
      </c>
      <c r="AI143" s="166" t="str">
        <f ca="1">IF(Y143&lt;0, "", IF(I143&lt;&gt;"", _xlfn.IFNA(IF(MATCH(I143, OFFSET(Keuzelijsten!$A$1, 0, MATCH(Q143, Keuzelijsten!$A$1:$AA$1, 0)-1, 50, 1), 0)&lt;&gt;"", ""), "| Veld '"&amp;AI$4&amp;ROW()&amp;"': de selectie komt niet overeen met een keuze in een afhankelijk veld.  "), ""))</f>
        <v/>
      </c>
      <c r="AJ143" s="166" t="str">
        <f ca="1">IF(Z143&lt;0, "", IF(J143&lt;&gt;"", _xlfn.IFNA(IF(MATCH(J143, OFFSET(Keuzelijsten!$A$1, 0, MATCH(R143, Keuzelijsten!$A$1:$AA$1, 0)-1, 50, 1), 0)&lt;&gt;"", ""), "| Veld '"&amp;AJ$4&amp;ROW()&amp;"': de selectie komt niet overeen met een keuze in een afhankelijk veld.  "), ""))</f>
        <v/>
      </c>
      <c r="AK143" s="166" t="str">
        <f t="shared" si="71"/>
        <v/>
      </c>
      <c r="AL143" s="166" t="str">
        <f t="shared" si="72"/>
        <v/>
      </c>
      <c r="AM143" s="167" t="str">
        <f t="shared" si="88"/>
        <v/>
      </c>
      <c r="AN143" s="166" t="str">
        <f t="shared" si="89"/>
        <v/>
      </c>
      <c r="AO143" s="166" t="str">
        <f t="shared" si="90"/>
        <v/>
      </c>
      <c r="AP143" s="166" t="str">
        <f t="shared" si="91"/>
        <v/>
      </c>
      <c r="AQ143" s="166" t="str">
        <f t="shared" si="92"/>
        <v/>
      </c>
      <c r="AR143" s="166" t="str">
        <f t="shared" si="93"/>
        <v/>
      </c>
      <c r="AS143" s="166" t="str">
        <f t="shared" si="94"/>
        <v/>
      </c>
      <c r="AT143" s="166" t="str">
        <f t="shared" si="95"/>
        <v/>
      </c>
      <c r="AU143" s="166" t="str">
        <f t="shared" si="96"/>
        <v/>
      </c>
      <c r="AV143" s="166" t="str">
        <f t="shared" si="97"/>
        <v/>
      </c>
      <c r="AW143" s="167" t="str">
        <f t="shared" si="98"/>
        <v/>
      </c>
      <c r="AX143" s="166" t="str">
        <f>IF(N143&lt;&gt;1, IF(SUM(N143:$N$504)&lt;&gt;0, "| Laat geen witruimte tussen ingevulde rijen.", ""), "")</f>
        <v/>
      </c>
      <c r="AZ143" s="75" t="str">
        <f t="shared" ca="1" si="99"/>
        <v/>
      </c>
    </row>
    <row r="144" spans="1:52" s="166" customFormat="1" ht="14.45" customHeight="1" x14ac:dyDescent="0.25">
      <c r="A144" s="172" t="str">
        <f t="shared" ca="1" si="73"/>
        <v/>
      </c>
      <c r="B144" s="164" t="str">
        <f t="shared" si="69"/>
        <v/>
      </c>
      <c r="C144" s="176" t="str">
        <f t="shared" si="70"/>
        <v/>
      </c>
      <c r="D144" s="177"/>
      <c r="E144" s="178"/>
      <c r="F144" s="178"/>
      <c r="G144" s="179"/>
      <c r="H144" s="180"/>
      <c r="I144" s="179"/>
      <c r="J144" s="181"/>
      <c r="K144" s="182"/>
      <c r="L144" s="183"/>
      <c r="M144" s="165" t="s">
        <v>85</v>
      </c>
      <c r="N144" s="166">
        <f t="shared" si="74"/>
        <v>0</v>
      </c>
      <c r="O144" s="167" t="s">
        <v>387</v>
      </c>
      <c r="P144" s="166" t="str">
        <f t="shared" si="75"/>
        <v/>
      </c>
      <c r="Q144" s="166" t="str">
        <f t="shared" si="76"/>
        <v/>
      </c>
      <c r="R144" s="166" t="str">
        <f t="shared" si="77"/>
        <v/>
      </c>
      <c r="S144" s="167">
        <f t="shared" si="78"/>
        <v>0</v>
      </c>
      <c r="T144" s="166">
        <f t="shared" si="79"/>
        <v>0</v>
      </c>
      <c r="U144" s="166">
        <f t="shared" si="80"/>
        <v>0</v>
      </c>
      <c r="V144" s="166">
        <f t="shared" si="81"/>
        <v>0</v>
      </c>
      <c r="W144" s="166">
        <f t="shared" si="82"/>
        <v>0</v>
      </c>
      <c r="X144" s="166">
        <f t="shared" si="83"/>
        <v>0</v>
      </c>
      <c r="Y144" s="166">
        <f t="shared" si="84"/>
        <v>0</v>
      </c>
      <c r="Z144" s="166">
        <f t="shared" si="85"/>
        <v>0</v>
      </c>
      <c r="AA144" s="166">
        <f t="shared" si="86"/>
        <v>0</v>
      </c>
      <c r="AB144" s="166">
        <f t="shared" si="87"/>
        <v>0</v>
      </c>
      <c r="AC144" s="167"/>
      <c r="AE144" s="166" t="str" cm="1">
        <f t="array" ref="AE144">IF($E144&lt;&gt;"", IF(ISTEXT(E144), "| Veld '"&amp;AE$4&amp;ROW()&amp;"': "&amp;Fout_datum, IF(F144&lt;&gt;"", IF(E144&gt;F144, "| Velden '"&amp;$AE$4&amp;ROW()&amp;"' en '"&amp;$AF$4&amp;ROW()&amp;"': De datum uit dienst mag niet voor de datum in dienst vallen.", ""), IF(E144&gt;Datum_werkingsjaar_einde, "| Veld '"&amp;$AE$4&amp;ROW()&amp;"': De datum in dienst mag niet na 31/12/"&amp;Datum_werkingsjaar&amp;" vallen.  ", ""))), "")</f>
        <v/>
      </c>
      <c r="AF144" s="166" t="str" cm="1">
        <f t="array" ref="AF144">IF($F144&lt;&gt;"", IF(ISTEXT(F144), "| Veld '"&amp;AF$4&amp;ROW()&amp;"': "&amp;Fout_datum, IF(E144&gt;F144, IF(F144&lt;&gt;"", "  ", ""), IF(F144&lt;&gt;"", IF(F144&lt;Datum_werkingsjaar_begin, "| Veld '"&amp;$AF$4&amp;ROW()&amp;"': De datum uit dienst mag niet vóór 1/01/"&amp;Datum_werkingsjaar&amp;" vallen.  ", ""), ""))), "")</f>
        <v/>
      </c>
      <c r="AG144" s="166" t="str">
        <f ca="1">IF(W144&lt;0, "", IF(G144&lt;&gt;"", _xlfn.IFNA(IF(MATCH(G144, OFFSET(Keuzelijsten!$A$1, 0, MATCH(O144, Keuzelijsten!$A$1:$AA$1, 0)-1, 50, 1), 0)&lt;&gt;"", ""), "| Veld '"&amp;AG$4&amp;ROW()&amp;"': de selectie komt niet overeen met een keuze in een afhankelijk veld.  "), ""))</f>
        <v/>
      </c>
      <c r="AH144" s="166" t="str">
        <f ca="1">IF(X144&lt;0, "", IF(H144&lt;&gt;"", _xlfn.IFNA(IF(MATCH(H144, OFFSET(Keuzelijsten!$A$1, 0, MATCH(P144, Keuzelijsten!$A$1:$AA$1, 0)-1, 50, 1), 0)&lt;&gt;"", ""), "| Veld '"&amp;AH$4&amp;ROW()&amp;"': de selectie komt niet overeen met een keuze in een afhankelijk veld.  "), ""))</f>
        <v/>
      </c>
      <c r="AI144" s="166" t="str">
        <f ca="1">IF(Y144&lt;0, "", IF(I144&lt;&gt;"", _xlfn.IFNA(IF(MATCH(I144, OFFSET(Keuzelijsten!$A$1, 0, MATCH(Q144, Keuzelijsten!$A$1:$AA$1, 0)-1, 50, 1), 0)&lt;&gt;"", ""), "| Veld '"&amp;AI$4&amp;ROW()&amp;"': de selectie komt niet overeen met een keuze in een afhankelijk veld.  "), ""))</f>
        <v/>
      </c>
      <c r="AJ144" s="166" t="str">
        <f ca="1">IF(Z144&lt;0, "", IF(J144&lt;&gt;"", _xlfn.IFNA(IF(MATCH(J144, OFFSET(Keuzelijsten!$A$1, 0, MATCH(R144, Keuzelijsten!$A$1:$AA$1, 0)-1, 50, 1), 0)&lt;&gt;"", ""), "| Veld '"&amp;AJ$4&amp;ROW()&amp;"': de selectie komt niet overeen met een keuze in een afhankelijk veld.  "), ""))</f>
        <v/>
      </c>
      <c r="AK144" s="166" t="str">
        <f t="shared" si="71"/>
        <v/>
      </c>
      <c r="AL144" s="166" t="str">
        <f t="shared" si="72"/>
        <v/>
      </c>
      <c r="AM144" s="167" t="str">
        <f t="shared" si="88"/>
        <v/>
      </c>
      <c r="AN144" s="166" t="str">
        <f t="shared" si="89"/>
        <v/>
      </c>
      <c r="AO144" s="166" t="str">
        <f t="shared" si="90"/>
        <v/>
      </c>
      <c r="AP144" s="166" t="str">
        <f t="shared" si="91"/>
        <v/>
      </c>
      <c r="AQ144" s="166" t="str">
        <f t="shared" si="92"/>
        <v/>
      </c>
      <c r="AR144" s="166" t="str">
        <f t="shared" si="93"/>
        <v/>
      </c>
      <c r="AS144" s="166" t="str">
        <f t="shared" si="94"/>
        <v/>
      </c>
      <c r="AT144" s="166" t="str">
        <f t="shared" si="95"/>
        <v/>
      </c>
      <c r="AU144" s="166" t="str">
        <f t="shared" si="96"/>
        <v/>
      </c>
      <c r="AV144" s="166" t="str">
        <f t="shared" si="97"/>
        <v/>
      </c>
      <c r="AW144" s="167" t="str">
        <f t="shared" si="98"/>
        <v/>
      </c>
      <c r="AX144" s="166" t="str">
        <f>IF(N144&lt;&gt;1, IF(SUM(N144:$N$504)&lt;&gt;0, "| Laat geen witruimte tussen ingevulde rijen.", ""), "")</f>
        <v/>
      </c>
      <c r="AZ144" s="75" t="str">
        <f t="shared" ca="1" si="99"/>
        <v/>
      </c>
    </row>
    <row r="145" spans="1:52" s="166" customFormat="1" ht="14.45" customHeight="1" x14ac:dyDescent="0.25">
      <c r="A145" s="172" t="str">
        <f t="shared" ca="1" si="73"/>
        <v/>
      </c>
      <c r="B145" s="164" t="str">
        <f t="shared" si="69"/>
        <v/>
      </c>
      <c r="C145" s="176" t="str">
        <f t="shared" si="70"/>
        <v/>
      </c>
      <c r="D145" s="177"/>
      <c r="E145" s="178"/>
      <c r="F145" s="178"/>
      <c r="G145" s="179"/>
      <c r="H145" s="180"/>
      <c r="I145" s="179"/>
      <c r="J145" s="181"/>
      <c r="K145" s="182"/>
      <c r="L145" s="183"/>
      <c r="M145" s="165" t="s">
        <v>85</v>
      </c>
      <c r="N145" s="166">
        <f t="shared" si="74"/>
        <v>0</v>
      </c>
      <c r="O145" s="167" t="s">
        <v>387</v>
      </c>
      <c r="P145" s="166" t="str">
        <f t="shared" si="75"/>
        <v/>
      </c>
      <c r="Q145" s="166" t="str">
        <f t="shared" si="76"/>
        <v/>
      </c>
      <c r="R145" s="166" t="str">
        <f t="shared" si="77"/>
        <v/>
      </c>
      <c r="S145" s="167">
        <f t="shared" si="78"/>
        <v>0</v>
      </c>
      <c r="T145" s="166">
        <f t="shared" si="79"/>
        <v>0</v>
      </c>
      <c r="U145" s="166">
        <f t="shared" si="80"/>
        <v>0</v>
      </c>
      <c r="V145" s="166">
        <f t="shared" si="81"/>
        <v>0</v>
      </c>
      <c r="W145" s="166">
        <f t="shared" si="82"/>
        <v>0</v>
      </c>
      <c r="X145" s="166">
        <f t="shared" si="83"/>
        <v>0</v>
      </c>
      <c r="Y145" s="166">
        <f t="shared" si="84"/>
        <v>0</v>
      </c>
      <c r="Z145" s="166">
        <f t="shared" si="85"/>
        <v>0</v>
      </c>
      <c r="AA145" s="166">
        <f t="shared" si="86"/>
        <v>0</v>
      </c>
      <c r="AB145" s="166">
        <f t="shared" si="87"/>
        <v>0</v>
      </c>
      <c r="AC145" s="167"/>
      <c r="AE145" s="166" t="str" cm="1">
        <f t="array" ref="AE145">IF($E145&lt;&gt;"", IF(ISTEXT(E145), "| Veld '"&amp;AE$4&amp;ROW()&amp;"': "&amp;Fout_datum, IF(F145&lt;&gt;"", IF(E145&gt;F145, "| Velden '"&amp;$AE$4&amp;ROW()&amp;"' en '"&amp;$AF$4&amp;ROW()&amp;"': De datum uit dienst mag niet voor de datum in dienst vallen.", ""), IF(E145&gt;Datum_werkingsjaar_einde, "| Veld '"&amp;$AE$4&amp;ROW()&amp;"': De datum in dienst mag niet na 31/12/"&amp;Datum_werkingsjaar&amp;" vallen.  ", ""))), "")</f>
        <v/>
      </c>
      <c r="AF145" s="166" t="str" cm="1">
        <f t="array" ref="AF145">IF($F145&lt;&gt;"", IF(ISTEXT(F145), "| Veld '"&amp;AF$4&amp;ROW()&amp;"': "&amp;Fout_datum, IF(E145&gt;F145, IF(F145&lt;&gt;"", "  ", ""), IF(F145&lt;&gt;"", IF(F145&lt;Datum_werkingsjaar_begin, "| Veld '"&amp;$AF$4&amp;ROW()&amp;"': De datum uit dienst mag niet vóór 1/01/"&amp;Datum_werkingsjaar&amp;" vallen.  ", ""), ""))), "")</f>
        <v/>
      </c>
      <c r="AG145" s="166" t="str">
        <f ca="1">IF(W145&lt;0, "", IF(G145&lt;&gt;"", _xlfn.IFNA(IF(MATCH(G145, OFFSET(Keuzelijsten!$A$1, 0, MATCH(O145, Keuzelijsten!$A$1:$AA$1, 0)-1, 50, 1), 0)&lt;&gt;"", ""), "| Veld '"&amp;AG$4&amp;ROW()&amp;"': de selectie komt niet overeen met een keuze in een afhankelijk veld.  "), ""))</f>
        <v/>
      </c>
      <c r="AH145" s="166" t="str">
        <f ca="1">IF(X145&lt;0, "", IF(H145&lt;&gt;"", _xlfn.IFNA(IF(MATCH(H145, OFFSET(Keuzelijsten!$A$1, 0, MATCH(P145, Keuzelijsten!$A$1:$AA$1, 0)-1, 50, 1), 0)&lt;&gt;"", ""), "| Veld '"&amp;AH$4&amp;ROW()&amp;"': de selectie komt niet overeen met een keuze in een afhankelijk veld.  "), ""))</f>
        <v/>
      </c>
      <c r="AI145" s="166" t="str">
        <f ca="1">IF(Y145&lt;0, "", IF(I145&lt;&gt;"", _xlfn.IFNA(IF(MATCH(I145, OFFSET(Keuzelijsten!$A$1, 0, MATCH(Q145, Keuzelijsten!$A$1:$AA$1, 0)-1, 50, 1), 0)&lt;&gt;"", ""), "| Veld '"&amp;AI$4&amp;ROW()&amp;"': de selectie komt niet overeen met een keuze in een afhankelijk veld.  "), ""))</f>
        <v/>
      </c>
      <c r="AJ145" s="166" t="str">
        <f ca="1">IF(Z145&lt;0, "", IF(J145&lt;&gt;"", _xlfn.IFNA(IF(MATCH(J145, OFFSET(Keuzelijsten!$A$1, 0, MATCH(R145, Keuzelijsten!$A$1:$AA$1, 0)-1, 50, 1), 0)&lt;&gt;"", ""), "| Veld '"&amp;AJ$4&amp;ROW()&amp;"': de selectie komt niet overeen met een keuze in een afhankelijk veld.  "), ""))</f>
        <v/>
      </c>
      <c r="AK145" s="166" t="str">
        <f t="shared" si="71"/>
        <v/>
      </c>
      <c r="AL145" s="166" t="str">
        <f t="shared" si="72"/>
        <v/>
      </c>
      <c r="AM145" s="167" t="str">
        <f t="shared" si="88"/>
        <v/>
      </c>
      <c r="AN145" s="166" t="str">
        <f t="shared" si="89"/>
        <v/>
      </c>
      <c r="AO145" s="166" t="str">
        <f t="shared" si="90"/>
        <v/>
      </c>
      <c r="AP145" s="166" t="str">
        <f t="shared" si="91"/>
        <v/>
      </c>
      <c r="AQ145" s="166" t="str">
        <f t="shared" si="92"/>
        <v/>
      </c>
      <c r="AR145" s="166" t="str">
        <f t="shared" si="93"/>
        <v/>
      </c>
      <c r="AS145" s="166" t="str">
        <f t="shared" si="94"/>
        <v/>
      </c>
      <c r="AT145" s="166" t="str">
        <f t="shared" si="95"/>
        <v/>
      </c>
      <c r="AU145" s="166" t="str">
        <f t="shared" si="96"/>
        <v/>
      </c>
      <c r="AV145" s="166" t="str">
        <f t="shared" si="97"/>
        <v/>
      </c>
      <c r="AW145" s="167" t="str">
        <f t="shared" si="98"/>
        <v/>
      </c>
      <c r="AX145" s="166" t="str">
        <f>IF(N145&lt;&gt;1, IF(SUM(N145:$N$504)&lt;&gt;0, "| Laat geen witruimte tussen ingevulde rijen.", ""), "")</f>
        <v/>
      </c>
      <c r="AZ145" s="75" t="str">
        <f t="shared" ca="1" si="99"/>
        <v/>
      </c>
    </row>
    <row r="146" spans="1:52" s="166" customFormat="1" ht="14.45" customHeight="1" x14ac:dyDescent="0.25">
      <c r="A146" s="172" t="str">
        <f t="shared" ca="1" si="73"/>
        <v/>
      </c>
      <c r="B146" s="164" t="str">
        <f t="shared" si="69"/>
        <v/>
      </c>
      <c r="C146" s="176" t="str">
        <f t="shared" si="70"/>
        <v/>
      </c>
      <c r="D146" s="177"/>
      <c r="E146" s="178"/>
      <c r="F146" s="178"/>
      <c r="G146" s="179"/>
      <c r="H146" s="180"/>
      <c r="I146" s="179"/>
      <c r="J146" s="181"/>
      <c r="K146" s="182"/>
      <c r="L146" s="183"/>
      <c r="M146" s="165" t="s">
        <v>85</v>
      </c>
      <c r="N146" s="166">
        <f t="shared" si="74"/>
        <v>0</v>
      </c>
      <c r="O146" s="167" t="s">
        <v>387</v>
      </c>
      <c r="P146" s="166" t="str">
        <f t="shared" si="75"/>
        <v/>
      </c>
      <c r="Q146" s="166" t="str">
        <f t="shared" si="76"/>
        <v/>
      </c>
      <c r="R146" s="166" t="str">
        <f t="shared" si="77"/>
        <v/>
      </c>
      <c r="S146" s="167">
        <f t="shared" si="78"/>
        <v>0</v>
      </c>
      <c r="T146" s="166">
        <f t="shared" si="79"/>
        <v>0</v>
      </c>
      <c r="U146" s="166">
        <f t="shared" si="80"/>
        <v>0</v>
      </c>
      <c r="V146" s="166">
        <f t="shared" si="81"/>
        <v>0</v>
      </c>
      <c r="W146" s="166">
        <f t="shared" si="82"/>
        <v>0</v>
      </c>
      <c r="X146" s="166">
        <f t="shared" si="83"/>
        <v>0</v>
      </c>
      <c r="Y146" s="166">
        <f t="shared" si="84"/>
        <v>0</v>
      </c>
      <c r="Z146" s="166">
        <f t="shared" si="85"/>
        <v>0</v>
      </c>
      <c r="AA146" s="166">
        <f t="shared" si="86"/>
        <v>0</v>
      </c>
      <c r="AB146" s="166">
        <f t="shared" si="87"/>
        <v>0</v>
      </c>
      <c r="AC146" s="167"/>
      <c r="AE146" s="166" t="str" cm="1">
        <f t="array" ref="AE146">IF($E146&lt;&gt;"", IF(ISTEXT(E146), "| Veld '"&amp;AE$4&amp;ROW()&amp;"': "&amp;Fout_datum, IF(F146&lt;&gt;"", IF(E146&gt;F146, "| Velden '"&amp;$AE$4&amp;ROW()&amp;"' en '"&amp;$AF$4&amp;ROW()&amp;"': De datum uit dienst mag niet voor de datum in dienst vallen.", ""), IF(E146&gt;Datum_werkingsjaar_einde, "| Veld '"&amp;$AE$4&amp;ROW()&amp;"': De datum in dienst mag niet na 31/12/"&amp;Datum_werkingsjaar&amp;" vallen.  ", ""))), "")</f>
        <v/>
      </c>
      <c r="AF146" s="166" t="str" cm="1">
        <f t="array" ref="AF146">IF($F146&lt;&gt;"", IF(ISTEXT(F146), "| Veld '"&amp;AF$4&amp;ROW()&amp;"': "&amp;Fout_datum, IF(E146&gt;F146, IF(F146&lt;&gt;"", "  ", ""), IF(F146&lt;&gt;"", IF(F146&lt;Datum_werkingsjaar_begin, "| Veld '"&amp;$AF$4&amp;ROW()&amp;"': De datum uit dienst mag niet vóór 1/01/"&amp;Datum_werkingsjaar&amp;" vallen.  ", ""), ""))), "")</f>
        <v/>
      </c>
      <c r="AG146" s="166" t="str">
        <f ca="1">IF(W146&lt;0, "", IF(G146&lt;&gt;"", _xlfn.IFNA(IF(MATCH(G146, OFFSET(Keuzelijsten!$A$1, 0, MATCH(O146, Keuzelijsten!$A$1:$AA$1, 0)-1, 50, 1), 0)&lt;&gt;"", ""), "| Veld '"&amp;AG$4&amp;ROW()&amp;"': de selectie komt niet overeen met een keuze in een afhankelijk veld.  "), ""))</f>
        <v/>
      </c>
      <c r="AH146" s="166" t="str">
        <f ca="1">IF(X146&lt;0, "", IF(H146&lt;&gt;"", _xlfn.IFNA(IF(MATCH(H146, OFFSET(Keuzelijsten!$A$1, 0, MATCH(P146, Keuzelijsten!$A$1:$AA$1, 0)-1, 50, 1), 0)&lt;&gt;"", ""), "| Veld '"&amp;AH$4&amp;ROW()&amp;"': de selectie komt niet overeen met een keuze in een afhankelijk veld.  "), ""))</f>
        <v/>
      </c>
      <c r="AI146" s="166" t="str">
        <f ca="1">IF(Y146&lt;0, "", IF(I146&lt;&gt;"", _xlfn.IFNA(IF(MATCH(I146, OFFSET(Keuzelijsten!$A$1, 0, MATCH(Q146, Keuzelijsten!$A$1:$AA$1, 0)-1, 50, 1), 0)&lt;&gt;"", ""), "| Veld '"&amp;AI$4&amp;ROW()&amp;"': de selectie komt niet overeen met een keuze in een afhankelijk veld.  "), ""))</f>
        <v/>
      </c>
      <c r="AJ146" s="166" t="str">
        <f ca="1">IF(Z146&lt;0, "", IF(J146&lt;&gt;"", _xlfn.IFNA(IF(MATCH(J146, OFFSET(Keuzelijsten!$A$1, 0, MATCH(R146, Keuzelijsten!$A$1:$AA$1, 0)-1, 50, 1), 0)&lt;&gt;"", ""), "| Veld '"&amp;AJ$4&amp;ROW()&amp;"': de selectie komt niet overeen met een keuze in een afhankelijk veld.  "), ""))</f>
        <v/>
      </c>
      <c r="AK146" s="166" t="str">
        <f t="shared" si="71"/>
        <v/>
      </c>
      <c r="AL146" s="166" t="str">
        <f t="shared" si="72"/>
        <v/>
      </c>
      <c r="AM146" s="167" t="str">
        <f t="shared" si="88"/>
        <v/>
      </c>
      <c r="AN146" s="166" t="str">
        <f t="shared" si="89"/>
        <v/>
      </c>
      <c r="AO146" s="166" t="str">
        <f t="shared" si="90"/>
        <v/>
      </c>
      <c r="AP146" s="166" t="str">
        <f t="shared" si="91"/>
        <v/>
      </c>
      <c r="AQ146" s="166" t="str">
        <f t="shared" si="92"/>
        <v/>
      </c>
      <c r="AR146" s="166" t="str">
        <f t="shared" si="93"/>
        <v/>
      </c>
      <c r="AS146" s="166" t="str">
        <f t="shared" si="94"/>
        <v/>
      </c>
      <c r="AT146" s="166" t="str">
        <f t="shared" si="95"/>
        <v/>
      </c>
      <c r="AU146" s="166" t="str">
        <f t="shared" si="96"/>
        <v/>
      </c>
      <c r="AV146" s="166" t="str">
        <f t="shared" si="97"/>
        <v/>
      </c>
      <c r="AW146" s="167" t="str">
        <f t="shared" si="98"/>
        <v/>
      </c>
      <c r="AX146" s="166" t="str">
        <f>IF(N146&lt;&gt;1, IF(SUM(N146:$N$504)&lt;&gt;0, "| Laat geen witruimte tussen ingevulde rijen.", ""), "")</f>
        <v/>
      </c>
      <c r="AZ146" s="75" t="str">
        <f t="shared" ca="1" si="99"/>
        <v/>
      </c>
    </row>
    <row r="147" spans="1:52" s="166" customFormat="1" ht="14.45" customHeight="1" x14ac:dyDescent="0.25">
      <c r="A147" s="172" t="str">
        <f t="shared" ca="1" si="73"/>
        <v/>
      </c>
      <c r="B147" s="164" t="str">
        <f t="shared" si="69"/>
        <v/>
      </c>
      <c r="C147" s="176" t="str">
        <f t="shared" si="70"/>
        <v/>
      </c>
      <c r="D147" s="177"/>
      <c r="E147" s="178"/>
      <c r="F147" s="178"/>
      <c r="G147" s="179"/>
      <c r="H147" s="180"/>
      <c r="I147" s="179"/>
      <c r="J147" s="181"/>
      <c r="K147" s="182"/>
      <c r="L147" s="183"/>
      <c r="M147" s="165" t="s">
        <v>85</v>
      </c>
      <c r="N147" s="166">
        <f t="shared" si="74"/>
        <v>0</v>
      </c>
      <c r="O147" s="167" t="s">
        <v>387</v>
      </c>
      <c r="P147" s="166" t="str">
        <f t="shared" si="75"/>
        <v/>
      </c>
      <c r="Q147" s="166" t="str">
        <f t="shared" si="76"/>
        <v/>
      </c>
      <c r="R147" s="166" t="str">
        <f t="shared" si="77"/>
        <v/>
      </c>
      <c r="S147" s="167">
        <f t="shared" si="78"/>
        <v>0</v>
      </c>
      <c r="T147" s="166">
        <f t="shared" si="79"/>
        <v>0</v>
      </c>
      <c r="U147" s="166">
        <f t="shared" si="80"/>
        <v>0</v>
      </c>
      <c r="V147" s="166">
        <f t="shared" si="81"/>
        <v>0</v>
      </c>
      <c r="W147" s="166">
        <f t="shared" si="82"/>
        <v>0</v>
      </c>
      <c r="X147" s="166">
        <f t="shared" si="83"/>
        <v>0</v>
      </c>
      <c r="Y147" s="166">
        <f t="shared" si="84"/>
        <v>0</v>
      </c>
      <c r="Z147" s="166">
        <f t="shared" si="85"/>
        <v>0</v>
      </c>
      <c r="AA147" s="166">
        <f t="shared" si="86"/>
        <v>0</v>
      </c>
      <c r="AB147" s="166">
        <f t="shared" si="87"/>
        <v>0</v>
      </c>
      <c r="AC147" s="167"/>
      <c r="AE147" s="166" t="str" cm="1">
        <f t="array" ref="AE147">IF($E147&lt;&gt;"", IF(ISTEXT(E147), "| Veld '"&amp;AE$4&amp;ROW()&amp;"': "&amp;Fout_datum, IF(F147&lt;&gt;"", IF(E147&gt;F147, "| Velden '"&amp;$AE$4&amp;ROW()&amp;"' en '"&amp;$AF$4&amp;ROW()&amp;"': De datum uit dienst mag niet voor de datum in dienst vallen.", ""), IF(E147&gt;Datum_werkingsjaar_einde, "| Veld '"&amp;$AE$4&amp;ROW()&amp;"': De datum in dienst mag niet na 31/12/"&amp;Datum_werkingsjaar&amp;" vallen.  ", ""))), "")</f>
        <v/>
      </c>
      <c r="AF147" s="166" t="str" cm="1">
        <f t="array" ref="AF147">IF($F147&lt;&gt;"", IF(ISTEXT(F147), "| Veld '"&amp;AF$4&amp;ROW()&amp;"': "&amp;Fout_datum, IF(E147&gt;F147, IF(F147&lt;&gt;"", "  ", ""), IF(F147&lt;&gt;"", IF(F147&lt;Datum_werkingsjaar_begin, "| Veld '"&amp;$AF$4&amp;ROW()&amp;"': De datum uit dienst mag niet vóór 1/01/"&amp;Datum_werkingsjaar&amp;" vallen.  ", ""), ""))), "")</f>
        <v/>
      </c>
      <c r="AG147" s="166" t="str">
        <f ca="1">IF(W147&lt;0, "", IF(G147&lt;&gt;"", _xlfn.IFNA(IF(MATCH(G147, OFFSET(Keuzelijsten!$A$1, 0, MATCH(O147, Keuzelijsten!$A$1:$AA$1, 0)-1, 50, 1), 0)&lt;&gt;"", ""), "| Veld '"&amp;AG$4&amp;ROW()&amp;"': de selectie komt niet overeen met een keuze in een afhankelijk veld.  "), ""))</f>
        <v/>
      </c>
      <c r="AH147" s="166" t="str">
        <f ca="1">IF(X147&lt;0, "", IF(H147&lt;&gt;"", _xlfn.IFNA(IF(MATCH(H147, OFFSET(Keuzelijsten!$A$1, 0, MATCH(P147, Keuzelijsten!$A$1:$AA$1, 0)-1, 50, 1), 0)&lt;&gt;"", ""), "| Veld '"&amp;AH$4&amp;ROW()&amp;"': de selectie komt niet overeen met een keuze in een afhankelijk veld.  "), ""))</f>
        <v/>
      </c>
      <c r="AI147" s="166" t="str">
        <f ca="1">IF(Y147&lt;0, "", IF(I147&lt;&gt;"", _xlfn.IFNA(IF(MATCH(I147, OFFSET(Keuzelijsten!$A$1, 0, MATCH(Q147, Keuzelijsten!$A$1:$AA$1, 0)-1, 50, 1), 0)&lt;&gt;"", ""), "| Veld '"&amp;AI$4&amp;ROW()&amp;"': de selectie komt niet overeen met een keuze in een afhankelijk veld.  "), ""))</f>
        <v/>
      </c>
      <c r="AJ147" s="166" t="str">
        <f ca="1">IF(Z147&lt;0, "", IF(J147&lt;&gt;"", _xlfn.IFNA(IF(MATCH(J147, OFFSET(Keuzelijsten!$A$1, 0, MATCH(R147, Keuzelijsten!$A$1:$AA$1, 0)-1, 50, 1), 0)&lt;&gt;"", ""), "| Veld '"&amp;AJ$4&amp;ROW()&amp;"': de selectie komt niet overeen met een keuze in een afhankelijk veld.  "), ""))</f>
        <v/>
      </c>
      <c r="AK147" s="166" t="str">
        <f t="shared" si="71"/>
        <v/>
      </c>
      <c r="AL147" s="166" t="str">
        <f t="shared" si="72"/>
        <v/>
      </c>
      <c r="AM147" s="167" t="str">
        <f t="shared" si="88"/>
        <v/>
      </c>
      <c r="AN147" s="166" t="str">
        <f t="shared" si="89"/>
        <v/>
      </c>
      <c r="AO147" s="166" t="str">
        <f t="shared" si="90"/>
        <v/>
      </c>
      <c r="AP147" s="166" t="str">
        <f t="shared" si="91"/>
        <v/>
      </c>
      <c r="AQ147" s="166" t="str">
        <f t="shared" si="92"/>
        <v/>
      </c>
      <c r="AR147" s="166" t="str">
        <f t="shared" si="93"/>
        <v/>
      </c>
      <c r="AS147" s="166" t="str">
        <f t="shared" si="94"/>
        <v/>
      </c>
      <c r="AT147" s="166" t="str">
        <f t="shared" si="95"/>
        <v/>
      </c>
      <c r="AU147" s="166" t="str">
        <f t="shared" si="96"/>
        <v/>
      </c>
      <c r="AV147" s="166" t="str">
        <f t="shared" si="97"/>
        <v/>
      </c>
      <c r="AW147" s="167" t="str">
        <f t="shared" si="98"/>
        <v/>
      </c>
      <c r="AX147" s="166" t="str">
        <f>IF(N147&lt;&gt;1, IF(SUM(N147:$N$504)&lt;&gt;0, "| Laat geen witruimte tussen ingevulde rijen.", ""), "")</f>
        <v/>
      </c>
      <c r="AZ147" s="75" t="str">
        <f t="shared" ca="1" si="99"/>
        <v/>
      </c>
    </row>
    <row r="148" spans="1:52" s="166" customFormat="1" ht="14.45" customHeight="1" x14ac:dyDescent="0.25">
      <c r="A148" s="172" t="str">
        <f t="shared" ca="1" si="73"/>
        <v/>
      </c>
      <c r="B148" s="164" t="str">
        <f t="shared" si="69"/>
        <v/>
      </c>
      <c r="C148" s="176" t="str">
        <f t="shared" si="70"/>
        <v/>
      </c>
      <c r="D148" s="177"/>
      <c r="E148" s="178"/>
      <c r="F148" s="178"/>
      <c r="G148" s="179"/>
      <c r="H148" s="180"/>
      <c r="I148" s="179"/>
      <c r="J148" s="181"/>
      <c r="K148" s="182"/>
      <c r="L148" s="183"/>
      <c r="M148" s="165" t="s">
        <v>85</v>
      </c>
      <c r="N148" s="166">
        <f t="shared" si="74"/>
        <v>0</v>
      </c>
      <c r="O148" s="167" t="s">
        <v>387</v>
      </c>
      <c r="P148" s="166" t="str">
        <f t="shared" si="75"/>
        <v/>
      </c>
      <c r="Q148" s="166" t="str">
        <f t="shared" si="76"/>
        <v/>
      </c>
      <c r="R148" s="166" t="str">
        <f t="shared" si="77"/>
        <v/>
      </c>
      <c r="S148" s="167">
        <f t="shared" si="78"/>
        <v>0</v>
      </c>
      <c r="T148" s="166">
        <f t="shared" si="79"/>
        <v>0</v>
      </c>
      <c r="U148" s="166">
        <f t="shared" si="80"/>
        <v>0</v>
      </c>
      <c r="V148" s="166">
        <f t="shared" si="81"/>
        <v>0</v>
      </c>
      <c r="W148" s="166">
        <f t="shared" si="82"/>
        <v>0</v>
      </c>
      <c r="X148" s="166">
        <f t="shared" si="83"/>
        <v>0</v>
      </c>
      <c r="Y148" s="166">
        <f t="shared" si="84"/>
        <v>0</v>
      </c>
      <c r="Z148" s="166">
        <f t="shared" si="85"/>
        <v>0</v>
      </c>
      <c r="AA148" s="166">
        <f t="shared" si="86"/>
        <v>0</v>
      </c>
      <c r="AB148" s="166">
        <f t="shared" si="87"/>
        <v>0</v>
      </c>
      <c r="AC148" s="167"/>
      <c r="AE148" s="166" t="str" cm="1">
        <f t="array" ref="AE148">IF($E148&lt;&gt;"", IF(ISTEXT(E148), "| Veld '"&amp;AE$4&amp;ROW()&amp;"': "&amp;Fout_datum, IF(F148&lt;&gt;"", IF(E148&gt;F148, "| Velden '"&amp;$AE$4&amp;ROW()&amp;"' en '"&amp;$AF$4&amp;ROW()&amp;"': De datum uit dienst mag niet voor de datum in dienst vallen.", ""), IF(E148&gt;Datum_werkingsjaar_einde, "| Veld '"&amp;$AE$4&amp;ROW()&amp;"': De datum in dienst mag niet na 31/12/"&amp;Datum_werkingsjaar&amp;" vallen.  ", ""))), "")</f>
        <v/>
      </c>
      <c r="AF148" s="166" t="str" cm="1">
        <f t="array" ref="AF148">IF($F148&lt;&gt;"", IF(ISTEXT(F148), "| Veld '"&amp;AF$4&amp;ROW()&amp;"': "&amp;Fout_datum, IF(E148&gt;F148, IF(F148&lt;&gt;"", "  ", ""), IF(F148&lt;&gt;"", IF(F148&lt;Datum_werkingsjaar_begin, "| Veld '"&amp;$AF$4&amp;ROW()&amp;"': De datum uit dienst mag niet vóór 1/01/"&amp;Datum_werkingsjaar&amp;" vallen.  ", ""), ""))), "")</f>
        <v/>
      </c>
      <c r="AG148" s="166" t="str">
        <f ca="1">IF(W148&lt;0, "", IF(G148&lt;&gt;"", _xlfn.IFNA(IF(MATCH(G148, OFFSET(Keuzelijsten!$A$1, 0, MATCH(O148, Keuzelijsten!$A$1:$AA$1, 0)-1, 50, 1), 0)&lt;&gt;"", ""), "| Veld '"&amp;AG$4&amp;ROW()&amp;"': de selectie komt niet overeen met een keuze in een afhankelijk veld.  "), ""))</f>
        <v/>
      </c>
      <c r="AH148" s="166" t="str">
        <f ca="1">IF(X148&lt;0, "", IF(H148&lt;&gt;"", _xlfn.IFNA(IF(MATCH(H148, OFFSET(Keuzelijsten!$A$1, 0, MATCH(P148, Keuzelijsten!$A$1:$AA$1, 0)-1, 50, 1), 0)&lt;&gt;"", ""), "| Veld '"&amp;AH$4&amp;ROW()&amp;"': de selectie komt niet overeen met een keuze in een afhankelijk veld.  "), ""))</f>
        <v/>
      </c>
      <c r="AI148" s="166" t="str">
        <f ca="1">IF(Y148&lt;0, "", IF(I148&lt;&gt;"", _xlfn.IFNA(IF(MATCH(I148, OFFSET(Keuzelijsten!$A$1, 0, MATCH(Q148, Keuzelijsten!$A$1:$AA$1, 0)-1, 50, 1), 0)&lt;&gt;"", ""), "| Veld '"&amp;AI$4&amp;ROW()&amp;"': de selectie komt niet overeen met een keuze in een afhankelijk veld.  "), ""))</f>
        <v/>
      </c>
      <c r="AJ148" s="166" t="str">
        <f ca="1">IF(Z148&lt;0, "", IF(J148&lt;&gt;"", _xlfn.IFNA(IF(MATCH(J148, OFFSET(Keuzelijsten!$A$1, 0, MATCH(R148, Keuzelijsten!$A$1:$AA$1, 0)-1, 50, 1), 0)&lt;&gt;"", ""), "| Veld '"&amp;AJ$4&amp;ROW()&amp;"': de selectie komt niet overeen met een keuze in een afhankelijk veld.  "), ""))</f>
        <v/>
      </c>
      <c r="AK148" s="166" t="str">
        <f t="shared" si="71"/>
        <v/>
      </c>
      <c r="AL148" s="166" t="str">
        <f t="shared" si="72"/>
        <v/>
      </c>
      <c r="AM148" s="167" t="str">
        <f t="shared" si="88"/>
        <v/>
      </c>
      <c r="AN148" s="166" t="str">
        <f t="shared" si="89"/>
        <v/>
      </c>
      <c r="AO148" s="166" t="str">
        <f t="shared" si="90"/>
        <v/>
      </c>
      <c r="AP148" s="166" t="str">
        <f t="shared" si="91"/>
        <v/>
      </c>
      <c r="AQ148" s="166" t="str">
        <f t="shared" si="92"/>
        <v/>
      </c>
      <c r="AR148" s="166" t="str">
        <f t="shared" si="93"/>
        <v/>
      </c>
      <c r="AS148" s="166" t="str">
        <f t="shared" si="94"/>
        <v/>
      </c>
      <c r="AT148" s="166" t="str">
        <f t="shared" si="95"/>
        <v/>
      </c>
      <c r="AU148" s="166" t="str">
        <f t="shared" si="96"/>
        <v/>
      </c>
      <c r="AV148" s="166" t="str">
        <f t="shared" si="97"/>
        <v/>
      </c>
      <c r="AW148" s="167" t="str">
        <f t="shared" si="98"/>
        <v/>
      </c>
      <c r="AX148" s="166" t="str">
        <f>IF(N148&lt;&gt;1, IF(SUM(N148:$N$504)&lt;&gt;0, "| Laat geen witruimte tussen ingevulde rijen.", ""), "")</f>
        <v/>
      </c>
      <c r="AZ148" s="75" t="str">
        <f t="shared" ca="1" si="99"/>
        <v/>
      </c>
    </row>
    <row r="149" spans="1:52" s="166" customFormat="1" ht="14.45" customHeight="1" x14ac:dyDescent="0.25">
      <c r="A149" s="172" t="str">
        <f t="shared" ca="1" si="73"/>
        <v/>
      </c>
      <c r="B149" s="164" t="str">
        <f t="shared" si="69"/>
        <v/>
      </c>
      <c r="C149" s="176" t="str">
        <f t="shared" si="70"/>
        <v/>
      </c>
      <c r="D149" s="177"/>
      <c r="E149" s="178"/>
      <c r="F149" s="178"/>
      <c r="G149" s="179"/>
      <c r="H149" s="180"/>
      <c r="I149" s="179"/>
      <c r="J149" s="181"/>
      <c r="K149" s="182"/>
      <c r="L149" s="183"/>
      <c r="M149" s="165" t="s">
        <v>85</v>
      </c>
      <c r="N149" s="166">
        <f t="shared" si="74"/>
        <v>0</v>
      </c>
      <c r="O149" s="167" t="s">
        <v>387</v>
      </c>
      <c r="P149" s="166" t="str">
        <f t="shared" si="75"/>
        <v/>
      </c>
      <c r="Q149" s="166" t="str">
        <f t="shared" si="76"/>
        <v/>
      </c>
      <c r="R149" s="166" t="str">
        <f t="shared" si="77"/>
        <v/>
      </c>
      <c r="S149" s="167">
        <f t="shared" si="78"/>
        <v>0</v>
      </c>
      <c r="T149" s="166">
        <f t="shared" si="79"/>
        <v>0</v>
      </c>
      <c r="U149" s="166">
        <f t="shared" si="80"/>
        <v>0</v>
      </c>
      <c r="V149" s="166">
        <f t="shared" si="81"/>
        <v>0</v>
      </c>
      <c r="W149" s="166">
        <f t="shared" si="82"/>
        <v>0</v>
      </c>
      <c r="X149" s="166">
        <f t="shared" si="83"/>
        <v>0</v>
      </c>
      <c r="Y149" s="166">
        <f t="shared" si="84"/>
        <v>0</v>
      </c>
      <c r="Z149" s="166">
        <f t="shared" si="85"/>
        <v>0</v>
      </c>
      <c r="AA149" s="166">
        <f t="shared" si="86"/>
        <v>0</v>
      </c>
      <c r="AB149" s="166">
        <f t="shared" si="87"/>
        <v>0</v>
      </c>
      <c r="AC149" s="167"/>
      <c r="AE149" s="166" t="str" cm="1">
        <f t="array" ref="AE149">IF($E149&lt;&gt;"", IF(ISTEXT(E149), "| Veld '"&amp;AE$4&amp;ROW()&amp;"': "&amp;Fout_datum, IF(F149&lt;&gt;"", IF(E149&gt;F149, "| Velden '"&amp;$AE$4&amp;ROW()&amp;"' en '"&amp;$AF$4&amp;ROW()&amp;"': De datum uit dienst mag niet voor de datum in dienst vallen.", ""), IF(E149&gt;Datum_werkingsjaar_einde, "| Veld '"&amp;$AE$4&amp;ROW()&amp;"': De datum in dienst mag niet na 31/12/"&amp;Datum_werkingsjaar&amp;" vallen.  ", ""))), "")</f>
        <v/>
      </c>
      <c r="AF149" s="166" t="str" cm="1">
        <f t="array" ref="AF149">IF($F149&lt;&gt;"", IF(ISTEXT(F149), "| Veld '"&amp;AF$4&amp;ROW()&amp;"': "&amp;Fout_datum, IF(E149&gt;F149, IF(F149&lt;&gt;"", "  ", ""), IF(F149&lt;&gt;"", IF(F149&lt;Datum_werkingsjaar_begin, "| Veld '"&amp;$AF$4&amp;ROW()&amp;"': De datum uit dienst mag niet vóór 1/01/"&amp;Datum_werkingsjaar&amp;" vallen.  ", ""), ""))), "")</f>
        <v/>
      </c>
      <c r="AG149" s="166" t="str">
        <f ca="1">IF(W149&lt;0, "", IF(G149&lt;&gt;"", _xlfn.IFNA(IF(MATCH(G149, OFFSET(Keuzelijsten!$A$1, 0, MATCH(O149, Keuzelijsten!$A$1:$AA$1, 0)-1, 50, 1), 0)&lt;&gt;"", ""), "| Veld '"&amp;AG$4&amp;ROW()&amp;"': de selectie komt niet overeen met een keuze in een afhankelijk veld.  "), ""))</f>
        <v/>
      </c>
      <c r="AH149" s="166" t="str">
        <f ca="1">IF(X149&lt;0, "", IF(H149&lt;&gt;"", _xlfn.IFNA(IF(MATCH(H149, OFFSET(Keuzelijsten!$A$1, 0, MATCH(P149, Keuzelijsten!$A$1:$AA$1, 0)-1, 50, 1), 0)&lt;&gt;"", ""), "| Veld '"&amp;AH$4&amp;ROW()&amp;"': de selectie komt niet overeen met een keuze in een afhankelijk veld.  "), ""))</f>
        <v/>
      </c>
      <c r="AI149" s="166" t="str">
        <f ca="1">IF(Y149&lt;0, "", IF(I149&lt;&gt;"", _xlfn.IFNA(IF(MATCH(I149, OFFSET(Keuzelijsten!$A$1, 0, MATCH(Q149, Keuzelijsten!$A$1:$AA$1, 0)-1, 50, 1), 0)&lt;&gt;"", ""), "| Veld '"&amp;AI$4&amp;ROW()&amp;"': de selectie komt niet overeen met een keuze in een afhankelijk veld.  "), ""))</f>
        <v/>
      </c>
      <c r="AJ149" s="166" t="str">
        <f ca="1">IF(Z149&lt;0, "", IF(J149&lt;&gt;"", _xlfn.IFNA(IF(MATCH(J149, OFFSET(Keuzelijsten!$A$1, 0, MATCH(R149, Keuzelijsten!$A$1:$AA$1, 0)-1, 50, 1), 0)&lt;&gt;"", ""), "| Veld '"&amp;AJ$4&amp;ROW()&amp;"': de selectie komt niet overeen met een keuze in een afhankelijk veld.  "), ""))</f>
        <v/>
      </c>
      <c r="AK149" s="166" t="str">
        <f t="shared" si="71"/>
        <v/>
      </c>
      <c r="AL149" s="166" t="str">
        <f t="shared" si="72"/>
        <v/>
      </c>
      <c r="AM149" s="167" t="str">
        <f t="shared" si="88"/>
        <v/>
      </c>
      <c r="AN149" s="166" t="str">
        <f t="shared" si="89"/>
        <v/>
      </c>
      <c r="AO149" s="166" t="str">
        <f t="shared" si="90"/>
        <v/>
      </c>
      <c r="AP149" s="166" t="str">
        <f t="shared" si="91"/>
        <v/>
      </c>
      <c r="AQ149" s="166" t="str">
        <f t="shared" si="92"/>
        <v/>
      </c>
      <c r="AR149" s="166" t="str">
        <f t="shared" si="93"/>
        <v/>
      </c>
      <c r="AS149" s="166" t="str">
        <f t="shared" si="94"/>
        <v/>
      </c>
      <c r="AT149" s="166" t="str">
        <f t="shared" si="95"/>
        <v/>
      </c>
      <c r="AU149" s="166" t="str">
        <f t="shared" si="96"/>
        <v/>
      </c>
      <c r="AV149" s="166" t="str">
        <f t="shared" si="97"/>
        <v/>
      </c>
      <c r="AW149" s="167" t="str">
        <f t="shared" si="98"/>
        <v/>
      </c>
      <c r="AX149" s="166" t="str">
        <f>IF(N149&lt;&gt;1, IF(SUM(N149:$N$504)&lt;&gt;0, "| Laat geen witruimte tussen ingevulde rijen.", ""), "")</f>
        <v/>
      </c>
      <c r="AZ149" s="75" t="str">
        <f t="shared" ca="1" si="99"/>
        <v/>
      </c>
    </row>
    <row r="150" spans="1:52" s="166" customFormat="1" ht="14.45" customHeight="1" x14ac:dyDescent="0.25">
      <c r="A150" s="172" t="str">
        <f t="shared" ca="1" si="73"/>
        <v/>
      </c>
      <c r="B150" s="164" t="str">
        <f t="shared" si="69"/>
        <v/>
      </c>
      <c r="C150" s="176" t="str">
        <f t="shared" si="70"/>
        <v/>
      </c>
      <c r="D150" s="177"/>
      <c r="E150" s="178"/>
      <c r="F150" s="178"/>
      <c r="G150" s="179"/>
      <c r="H150" s="180"/>
      <c r="I150" s="179"/>
      <c r="J150" s="181"/>
      <c r="K150" s="182"/>
      <c r="L150" s="183"/>
      <c r="M150" s="165" t="s">
        <v>85</v>
      </c>
      <c r="N150" s="166">
        <f t="shared" si="74"/>
        <v>0</v>
      </c>
      <c r="O150" s="167" t="s">
        <v>387</v>
      </c>
      <c r="P150" s="166" t="str">
        <f t="shared" si="75"/>
        <v/>
      </c>
      <c r="Q150" s="166" t="str">
        <f t="shared" si="76"/>
        <v/>
      </c>
      <c r="R150" s="166" t="str">
        <f t="shared" si="77"/>
        <v/>
      </c>
      <c r="S150" s="167">
        <f t="shared" si="78"/>
        <v>0</v>
      </c>
      <c r="T150" s="166">
        <f t="shared" si="79"/>
        <v>0</v>
      </c>
      <c r="U150" s="166">
        <f t="shared" si="80"/>
        <v>0</v>
      </c>
      <c r="V150" s="166">
        <f t="shared" si="81"/>
        <v>0</v>
      </c>
      <c r="W150" s="166">
        <f t="shared" si="82"/>
        <v>0</v>
      </c>
      <c r="X150" s="166">
        <f t="shared" si="83"/>
        <v>0</v>
      </c>
      <c r="Y150" s="166">
        <f t="shared" si="84"/>
        <v>0</v>
      </c>
      <c r="Z150" s="166">
        <f t="shared" si="85"/>
        <v>0</v>
      </c>
      <c r="AA150" s="166">
        <f t="shared" si="86"/>
        <v>0</v>
      </c>
      <c r="AB150" s="166">
        <f t="shared" si="87"/>
        <v>0</v>
      </c>
      <c r="AC150" s="167"/>
      <c r="AE150" s="166" t="str" cm="1">
        <f t="array" ref="AE150">IF($E150&lt;&gt;"", IF(ISTEXT(E150), "| Veld '"&amp;AE$4&amp;ROW()&amp;"': "&amp;Fout_datum, IF(F150&lt;&gt;"", IF(E150&gt;F150, "| Velden '"&amp;$AE$4&amp;ROW()&amp;"' en '"&amp;$AF$4&amp;ROW()&amp;"': De datum uit dienst mag niet voor de datum in dienst vallen.", ""), IF(E150&gt;Datum_werkingsjaar_einde, "| Veld '"&amp;$AE$4&amp;ROW()&amp;"': De datum in dienst mag niet na 31/12/"&amp;Datum_werkingsjaar&amp;" vallen.  ", ""))), "")</f>
        <v/>
      </c>
      <c r="AF150" s="166" t="str" cm="1">
        <f t="array" ref="AF150">IF($F150&lt;&gt;"", IF(ISTEXT(F150), "| Veld '"&amp;AF$4&amp;ROW()&amp;"': "&amp;Fout_datum, IF(E150&gt;F150, IF(F150&lt;&gt;"", "  ", ""), IF(F150&lt;&gt;"", IF(F150&lt;Datum_werkingsjaar_begin, "| Veld '"&amp;$AF$4&amp;ROW()&amp;"': De datum uit dienst mag niet vóór 1/01/"&amp;Datum_werkingsjaar&amp;" vallen.  ", ""), ""))), "")</f>
        <v/>
      </c>
      <c r="AG150" s="166" t="str">
        <f ca="1">IF(W150&lt;0, "", IF(G150&lt;&gt;"", _xlfn.IFNA(IF(MATCH(G150, OFFSET(Keuzelijsten!$A$1, 0, MATCH(O150, Keuzelijsten!$A$1:$AA$1, 0)-1, 50, 1), 0)&lt;&gt;"", ""), "| Veld '"&amp;AG$4&amp;ROW()&amp;"': de selectie komt niet overeen met een keuze in een afhankelijk veld.  "), ""))</f>
        <v/>
      </c>
      <c r="AH150" s="166" t="str">
        <f ca="1">IF(X150&lt;0, "", IF(H150&lt;&gt;"", _xlfn.IFNA(IF(MATCH(H150, OFFSET(Keuzelijsten!$A$1, 0, MATCH(P150, Keuzelijsten!$A$1:$AA$1, 0)-1, 50, 1), 0)&lt;&gt;"", ""), "| Veld '"&amp;AH$4&amp;ROW()&amp;"': de selectie komt niet overeen met een keuze in een afhankelijk veld.  "), ""))</f>
        <v/>
      </c>
      <c r="AI150" s="166" t="str">
        <f ca="1">IF(Y150&lt;0, "", IF(I150&lt;&gt;"", _xlfn.IFNA(IF(MATCH(I150, OFFSET(Keuzelijsten!$A$1, 0, MATCH(Q150, Keuzelijsten!$A$1:$AA$1, 0)-1, 50, 1), 0)&lt;&gt;"", ""), "| Veld '"&amp;AI$4&amp;ROW()&amp;"': de selectie komt niet overeen met een keuze in een afhankelijk veld.  "), ""))</f>
        <v/>
      </c>
      <c r="AJ150" s="166" t="str">
        <f ca="1">IF(Z150&lt;0, "", IF(J150&lt;&gt;"", _xlfn.IFNA(IF(MATCH(J150, OFFSET(Keuzelijsten!$A$1, 0, MATCH(R150, Keuzelijsten!$A$1:$AA$1, 0)-1, 50, 1), 0)&lt;&gt;"", ""), "| Veld '"&amp;AJ$4&amp;ROW()&amp;"': de selectie komt niet overeen met een keuze in een afhankelijk veld.  "), ""))</f>
        <v/>
      </c>
      <c r="AK150" s="166" t="str">
        <f t="shared" si="71"/>
        <v/>
      </c>
      <c r="AL150" s="166" t="str">
        <f t="shared" si="72"/>
        <v/>
      </c>
      <c r="AM150" s="167" t="str">
        <f t="shared" si="88"/>
        <v/>
      </c>
      <c r="AN150" s="166" t="str">
        <f t="shared" si="89"/>
        <v/>
      </c>
      <c r="AO150" s="166" t="str">
        <f t="shared" si="90"/>
        <v/>
      </c>
      <c r="AP150" s="166" t="str">
        <f t="shared" si="91"/>
        <v/>
      </c>
      <c r="AQ150" s="166" t="str">
        <f t="shared" si="92"/>
        <v/>
      </c>
      <c r="AR150" s="166" t="str">
        <f t="shared" si="93"/>
        <v/>
      </c>
      <c r="AS150" s="166" t="str">
        <f t="shared" si="94"/>
        <v/>
      </c>
      <c r="AT150" s="166" t="str">
        <f t="shared" si="95"/>
        <v/>
      </c>
      <c r="AU150" s="166" t="str">
        <f t="shared" si="96"/>
        <v/>
      </c>
      <c r="AV150" s="166" t="str">
        <f t="shared" si="97"/>
        <v/>
      </c>
      <c r="AW150" s="167" t="str">
        <f t="shared" si="98"/>
        <v/>
      </c>
      <c r="AX150" s="166" t="str">
        <f>IF(N150&lt;&gt;1, IF(SUM(N150:$N$504)&lt;&gt;0, "| Laat geen witruimte tussen ingevulde rijen.", ""), "")</f>
        <v/>
      </c>
      <c r="AZ150" s="75" t="str">
        <f t="shared" ca="1" si="99"/>
        <v/>
      </c>
    </row>
    <row r="151" spans="1:52" s="166" customFormat="1" ht="14.45" customHeight="1" x14ac:dyDescent="0.25">
      <c r="A151" s="172" t="str">
        <f t="shared" ca="1" si="73"/>
        <v/>
      </c>
      <c r="B151" s="164" t="str">
        <f t="shared" si="69"/>
        <v/>
      </c>
      <c r="C151" s="176" t="str">
        <f t="shared" si="70"/>
        <v/>
      </c>
      <c r="D151" s="177"/>
      <c r="E151" s="178"/>
      <c r="F151" s="178"/>
      <c r="G151" s="179"/>
      <c r="H151" s="180"/>
      <c r="I151" s="179"/>
      <c r="J151" s="181"/>
      <c r="K151" s="182"/>
      <c r="L151" s="183"/>
      <c r="M151" s="165" t="s">
        <v>85</v>
      </c>
      <c r="N151" s="166">
        <f t="shared" si="74"/>
        <v>0</v>
      </c>
      <c r="O151" s="167" t="s">
        <v>387</v>
      </c>
      <c r="P151" s="166" t="str">
        <f t="shared" si="75"/>
        <v/>
      </c>
      <c r="Q151" s="166" t="str">
        <f t="shared" si="76"/>
        <v/>
      </c>
      <c r="R151" s="166" t="str">
        <f t="shared" si="77"/>
        <v/>
      </c>
      <c r="S151" s="167">
        <f t="shared" si="78"/>
        <v>0</v>
      </c>
      <c r="T151" s="166">
        <f t="shared" si="79"/>
        <v>0</v>
      </c>
      <c r="U151" s="166">
        <f t="shared" si="80"/>
        <v>0</v>
      </c>
      <c r="V151" s="166">
        <f t="shared" si="81"/>
        <v>0</v>
      </c>
      <c r="W151" s="166">
        <f t="shared" si="82"/>
        <v>0</v>
      </c>
      <c r="X151" s="166">
        <f t="shared" si="83"/>
        <v>0</v>
      </c>
      <c r="Y151" s="166">
        <f t="shared" si="84"/>
        <v>0</v>
      </c>
      <c r="Z151" s="166">
        <f t="shared" si="85"/>
        <v>0</v>
      </c>
      <c r="AA151" s="166">
        <f t="shared" si="86"/>
        <v>0</v>
      </c>
      <c r="AB151" s="166">
        <f t="shared" si="87"/>
        <v>0</v>
      </c>
      <c r="AC151" s="167"/>
      <c r="AE151" s="166" t="str" cm="1">
        <f t="array" ref="AE151">IF($E151&lt;&gt;"", IF(ISTEXT(E151), "| Veld '"&amp;AE$4&amp;ROW()&amp;"': "&amp;Fout_datum, IF(F151&lt;&gt;"", IF(E151&gt;F151, "| Velden '"&amp;$AE$4&amp;ROW()&amp;"' en '"&amp;$AF$4&amp;ROW()&amp;"': De datum uit dienst mag niet voor de datum in dienst vallen.", ""), IF(E151&gt;Datum_werkingsjaar_einde, "| Veld '"&amp;$AE$4&amp;ROW()&amp;"': De datum in dienst mag niet na 31/12/"&amp;Datum_werkingsjaar&amp;" vallen.  ", ""))), "")</f>
        <v/>
      </c>
      <c r="AF151" s="166" t="str" cm="1">
        <f t="array" ref="AF151">IF($F151&lt;&gt;"", IF(ISTEXT(F151), "| Veld '"&amp;AF$4&amp;ROW()&amp;"': "&amp;Fout_datum, IF(E151&gt;F151, IF(F151&lt;&gt;"", "  ", ""), IF(F151&lt;&gt;"", IF(F151&lt;Datum_werkingsjaar_begin, "| Veld '"&amp;$AF$4&amp;ROW()&amp;"': De datum uit dienst mag niet vóór 1/01/"&amp;Datum_werkingsjaar&amp;" vallen.  ", ""), ""))), "")</f>
        <v/>
      </c>
      <c r="AG151" s="166" t="str">
        <f ca="1">IF(W151&lt;0, "", IF(G151&lt;&gt;"", _xlfn.IFNA(IF(MATCH(G151, OFFSET(Keuzelijsten!$A$1, 0, MATCH(O151, Keuzelijsten!$A$1:$AA$1, 0)-1, 50, 1), 0)&lt;&gt;"", ""), "| Veld '"&amp;AG$4&amp;ROW()&amp;"': de selectie komt niet overeen met een keuze in een afhankelijk veld.  "), ""))</f>
        <v/>
      </c>
      <c r="AH151" s="166" t="str">
        <f ca="1">IF(X151&lt;0, "", IF(H151&lt;&gt;"", _xlfn.IFNA(IF(MATCH(H151, OFFSET(Keuzelijsten!$A$1, 0, MATCH(P151, Keuzelijsten!$A$1:$AA$1, 0)-1, 50, 1), 0)&lt;&gt;"", ""), "| Veld '"&amp;AH$4&amp;ROW()&amp;"': de selectie komt niet overeen met een keuze in een afhankelijk veld.  "), ""))</f>
        <v/>
      </c>
      <c r="AI151" s="166" t="str">
        <f ca="1">IF(Y151&lt;0, "", IF(I151&lt;&gt;"", _xlfn.IFNA(IF(MATCH(I151, OFFSET(Keuzelijsten!$A$1, 0, MATCH(Q151, Keuzelijsten!$A$1:$AA$1, 0)-1, 50, 1), 0)&lt;&gt;"", ""), "| Veld '"&amp;AI$4&amp;ROW()&amp;"': de selectie komt niet overeen met een keuze in een afhankelijk veld.  "), ""))</f>
        <v/>
      </c>
      <c r="AJ151" s="166" t="str">
        <f ca="1">IF(Z151&lt;0, "", IF(J151&lt;&gt;"", _xlfn.IFNA(IF(MATCH(J151, OFFSET(Keuzelijsten!$A$1, 0, MATCH(R151, Keuzelijsten!$A$1:$AA$1, 0)-1, 50, 1), 0)&lt;&gt;"", ""), "| Veld '"&amp;AJ$4&amp;ROW()&amp;"': de selectie komt niet overeen met een keuze in een afhankelijk veld.  "), ""))</f>
        <v/>
      </c>
      <c r="AK151" s="166" t="str">
        <f t="shared" si="71"/>
        <v/>
      </c>
      <c r="AL151" s="166" t="str">
        <f t="shared" si="72"/>
        <v/>
      </c>
      <c r="AM151" s="167" t="str">
        <f t="shared" si="88"/>
        <v/>
      </c>
      <c r="AN151" s="166" t="str">
        <f t="shared" si="89"/>
        <v/>
      </c>
      <c r="AO151" s="166" t="str">
        <f t="shared" si="90"/>
        <v/>
      </c>
      <c r="AP151" s="166" t="str">
        <f t="shared" si="91"/>
        <v/>
      </c>
      <c r="AQ151" s="166" t="str">
        <f t="shared" si="92"/>
        <v/>
      </c>
      <c r="AR151" s="166" t="str">
        <f t="shared" si="93"/>
        <v/>
      </c>
      <c r="AS151" s="166" t="str">
        <f t="shared" si="94"/>
        <v/>
      </c>
      <c r="AT151" s="166" t="str">
        <f t="shared" si="95"/>
        <v/>
      </c>
      <c r="AU151" s="166" t="str">
        <f t="shared" si="96"/>
        <v/>
      </c>
      <c r="AV151" s="166" t="str">
        <f t="shared" si="97"/>
        <v/>
      </c>
      <c r="AW151" s="167" t="str">
        <f t="shared" si="98"/>
        <v/>
      </c>
      <c r="AX151" s="166" t="str">
        <f>IF(N151&lt;&gt;1, IF(SUM(N151:$N$504)&lt;&gt;0, "| Laat geen witruimte tussen ingevulde rijen.", ""), "")</f>
        <v/>
      </c>
      <c r="AZ151" s="75" t="str">
        <f t="shared" ca="1" si="99"/>
        <v/>
      </c>
    </row>
    <row r="152" spans="1:52" s="166" customFormat="1" ht="14.45" customHeight="1" x14ac:dyDescent="0.25">
      <c r="A152" s="172" t="str">
        <f t="shared" ca="1" si="73"/>
        <v/>
      </c>
      <c r="B152" s="164" t="str">
        <f t="shared" si="69"/>
        <v/>
      </c>
      <c r="C152" s="176" t="str">
        <f t="shared" si="70"/>
        <v/>
      </c>
      <c r="D152" s="177"/>
      <c r="E152" s="178"/>
      <c r="F152" s="178"/>
      <c r="G152" s="179"/>
      <c r="H152" s="180"/>
      <c r="I152" s="179"/>
      <c r="J152" s="181"/>
      <c r="K152" s="182"/>
      <c r="L152" s="183"/>
      <c r="M152" s="165" t="s">
        <v>85</v>
      </c>
      <c r="N152" s="166">
        <f t="shared" si="74"/>
        <v>0</v>
      </c>
      <c r="O152" s="167" t="s">
        <v>387</v>
      </c>
      <c r="P152" s="166" t="str">
        <f t="shared" si="75"/>
        <v/>
      </c>
      <c r="Q152" s="166" t="str">
        <f t="shared" si="76"/>
        <v/>
      </c>
      <c r="R152" s="166" t="str">
        <f t="shared" si="77"/>
        <v/>
      </c>
      <c r="S152" s="167">
        <f t="shared" si="78"/>
        <v>0</v>
      </c>
      <c r="T152" s="166">
        <f t="shared" si="79"/>
        <v>0</v>
      </c>
      <c r="U152" s="166">
        <f t="shared" si="80"/>
        <v>0</v>
      </c>
      <c r="V152" s="166">
        <f t="shared" si="81"/>
        <v>0</v>
      </c>
      <c r="W152" s="166">
        <f t="shared" si="82"/>
        <v>0</v>
      </c>
      <c r="X152" s="166">
        <f t="shared" si="83"/>
        <v>0</v>
      </c>
      <c r="Y152" s="166">
        <f t="shared" si="84"/>
        <v>0</v>
      </c>
      <c r="Z152" s="166">
        <f t="shared" si="85"/>
        <v>0</v>
      </c>
      <c r="AA152" s="166">
        <f t="shared" si="86"/>
        <v>0</v>
      </c>
      <c r="AB152" s="166">
        <f t="shared" si="87"/>
        <v>0</v>
      </c>
      <c r="AC152" s="167"/>
      <c r="AE152" s="166" t="str" cm="1">
        <f t="array" ref="AE152">IF($E152&lt;&gt;"", IF(ISTEXT(E152), "| Veld '"&amp;AE$4&amp;ROW()&amp;"': "&amp;Fout_datum, IF(F152&lt;&gt;"", IF(E152&gt;F152, "| Velden '"&amp;$AE$4&amp;ROW()&amp;"' en '"&amp;$AF$4&amp;ROW()&amp;"': De datum uit dienst mag niet voor de datum in dienst vallen.", ""), IF(E152&gt;Datum_werkingsjaar_einde, "| Veld '"&amp;$AE$4&amp;ROW()&amp;"': De datum in dienst mag niet na 31/12/"&amp;Datum_werkingsjaar&amp;" vallen.  ", ""))), "")</f>
        <v/>
      </c>
      <c r="AF152" s="166" t="str" cm="1">
        <f t="array" ref="AF152">IF($F152&lt;&gt;"", IF(ISTEXT(F152), "| Veld '"&amp;AF$4&amp;ROW()&amp;"': "&amp;Fout_datum, IF(E152&gt;F152, IF(F152&lt;&gt;"", "  ", ""), IF(F152&lt;&gt;"", IF(F152&lt;Datum_werkingsjaar_begin, "| Veld '"&amp;$AF$4&amp;ROW()&amp;"': De datum uit dienst mag niet vóór 1/01/"&amp;Datum_werkingsjaar&amp;" vallen.  ", ""), ""))), "")</f>
        <v/>
      </c>
      <c r="AG152" s="166" t="str">
        <f ca="1">IF(W152&lt;0, "", IF(G152&lt;&gt;"", _xlfn.IFNA(IF(MATCH(G152, OFFSET(Keuzelijsten!$A$1, 0, MATCH(O152, Keuzelijsten!$A$1:$AA$1, 0)-1, 50, 1), 0)&lt;&gt;"", ""), "| Veld '"&amp;AG$4&amp;ROW()&amp;"': de selectie komt niet overeen met een keuze in een afhankelijk veld.  "), ""))</f>
        <v/>
      </c>
      <c r="AH152" s="166" t="str">
        <f ca="1">IF(X152&lt;0, "", IF(H152&lt;&gt;"", _xlfn.IFNA(IF(MATCH(H152, OFFSET(Keuzelijsten!$A$1, 0, MATCH(P152, Keuzelijsten!$A$1:$AA$1, 0)-1, 50, 1), 0)&lt;&gt;"", ""), "| Veld '"&amp;AH$4&amp;ROW()&amp;"': de selectie komt niet overeen met een keuze in een afhankelijk veld.  "), ""))</f>
        <v/>
      </c>
      <c r="AI152" s="166" t="str">
        <f ca="1">IF(Y152&lt;0, "", IF(I152&lt;&gt;"", _xlfn.IFNA(IF(MATCH(I152, OFFSET(Keuzelijsten!$A$1, 0, MATCH(Q152, Keuzelijsten!$A$1:$AA$1, 0)-1, 50, 1), 0)&lt;&gt;"", ""), "| Veld '"&amp;AI$4&amp;ROW()&amp;"': de selectie komt niet overeen met een keuze in een afhankelijk veld.  "), ""))</f>
        <v/>
      </c>
      <c r="AJ152" s="166" t="str">
        <f ca="1">IF(Z152&lt;0, "", IF(J152&lt;&gt;"", _xlfn.IFNA(IF(MATCH(J152, OFFSET(Keuzelijsten!$A$1, 0, MATCH(R152, Keuzelijsten!$A$1:$AA$1, 0)-1, 50, 1), 0)&lt;&gt;"", ""), "| Veld '"&amp;AJ$4&amp;ROW()&amp;"': de selectie komt niet overeen met een keuze in een afhankelijk veld.  "), ""))</f>
        <v/>
      </c>
      <c r="AK152" s="166" t="str">
        <f t="shared" si="71"/>
        <v/>
      </c>
      <c r="AL152" s="166" t="str">
        <f t="shared" si="72"/>
        <v/>
      </c>
      <c r="AM152" s="167" t="str">
        <f t="shared" si="88"/>
        <v/>
      </c>
      <c r="AN152" s="166" t="str">
        <f t="shared" si="89"/>
        <v/>
      </c>
      <c r="AO152" s="166" t="str">
        <f t="shared" si="90"/>
        <v/>
      </c>
      <c r="AP152" s="166" t="str">
        <f t="shared" si="91"/>
        <v/>
      </c>
      <c r="AQ152" s="166" t="str">
        <f t="shared" si="92"/>
        <v/>
      </c>
      <c r="AR152" s="166" t="str">
        <f t="shared" si="93"/>
        <v/>
      </c>
      <c r="AS152" s="166" t="str">
        <f t="shared" si="94"/>
        <v/>
      </c>
      <c r="AT152" s="166" t="str">
        <f t="shared" si="95"/>
        <v/>
      </c>
      <c r="AU152" s="166" t="str">
        <f t="shared" si="96"/>
        <v/>
      </c>
      <c r="AV152" s="166" t="str">
        <f t="shared" si="97"/>
        <v/>
      </c>
      <c r="AW152" s="167" t="str">
        <f t="shared" si="98"/>
        <v/>
      </c>
      <c r="AX152" s="166" t="str">
        <f>IF(N152&lt;&gt;1, IF(SUM(N152:$N$504)&lt;&gt;0, "| Laat geen witruimte tussen ingevulde rijen.", ""), "")</f>
        <v/>
      </c>
      <c r="AZ152" s="75" t="str">
        <f t="shared" ca="1" si="99"/>
        <v/>
      </c>
    </row>
    <row r="153" spans="1:52" s="166" customFormat="1" ht="14.45" customHeight="1" x14ac:dyDescent="0.25">
      <c r="A153" s="172" t="str">
        <f t="shared" ca="1" si="73"/>
        <v/>
      </c>
      <c r="B153" s="164" t="str">
        <f t="shared" si="69"/>
        <v/>
      </c>
      <c r="C153" s="176" t="str">
        <f t="shared" si="70"/>
        <v/>
      </c>
      <c r="D153" s="177"/>
      <c r="E153" s="178"/>
      <c r="F153" s="178"/>
      <c r="G153" s="179"/>
      <c r="H153" s="180"/>
      <c r="I153" s="179"/>
      <c r="J153" s="181"/>
      <c r="K153" s="182"/>
      <c r="L153" s="183"/>
      <c r="M153" s="165" t="s">
        <v>85</v>
      </c>
      <c r="N153" s="166">
        <f t="shared" si="74"/>
        <v>0</v>
      </c>
      <c r="O153" s="167" t="s">
        <v>387</v>
      </c>
      <c r="P153" s="166" t="str">
        <f t="shared" si="75"/>
        <v/>
      </c>
      <c r="Q153" s="166" t="str">
        <f t="shared" si="76"/>
        <v/>
      </c>
      <c r="R153" s="166" t="str">
        <f t="shared" si="77"/>
        <v/>
      </c>
      <c r="S153" s="167">
        <f t="shared" si="78"/>
        <v>0</v>
      </c>
      <c r="T153" s="166">
        <f t="shared" si="79"/>
        <v>0</v>
      </c>
      <c r="U153" s="166">
        <f t="shared" si="80"/>
        <v>0</v>
      </c>
      <c r="V153" s="166">
        <f t="shared" si="81"/>
        <v>0</v>
      </c>
      <c r="W153" s="166">
        <f t="shared" si="82"/>
        <v>0</v>
      </c>
      <c r="X153" s="166">
        <f t="shared" si="83"/>
        <v>0</v>
      </c>
      <c r="Y153" s="166">
        <f t="shared" si="84"/>
        <v>0</v>
      </c>
      <c r="Z153" s="166">
        <f t="shared" si="85"/>
        <v>0</v>
      </c>
      <c r="AA153" s="166">
        <f t="shared" si="86"/>
        <v>0</v>
      </c>
      <c r="AB153" s="166">
        <f t="shared" si="87"/>
        <v>0</v>
      </c>
      <c r="AC153" s="167"/>
      <c r="AE153" s="166" t="str" cm="1">
        <f t="array" ref="AE153">IF($E153&lt;&gt;"", IF(ISTEXT(E153), "| Veld '"&amp;AE$4&amp;ROW()&amp;"': "&amp;Fout_datum, IF(F153&lt;&gt;"", IF(E153&gt;F153, "| Velden '"&amp;$AE$4&amp;ROW()&amp;"' en '"&amp;$AF$4&amp;ROW()&amp;"': De datum uit dienst mag niet voor de datum in dienst vallen.", ""), IF(E153&gt;Datum_werkingsjaar_einde, "| Veld '"&amp;$AE$4&amp;ROW()&amp;"': De datum in dienst mag niet na 31/12/"&amp;Datum_werkingsjaar&amp;" vallen.  ", ""))), "")</f>
        <v/>
      </c>
      <c r="AF153" s="166" t="str" cm="1">
        <f t="array" ref="AF153">IF($F153&lt;&gt;"", IF(ISTEXT(F153), "| Veld '"&amp;AF$4&amp;ROW()&amp;"': "&amp;Fout_datum, IF(E153&gt;F153, IF(F153&lt;&gt;"", "  ", ""), IF(F153&lt;&gt;"", IF(F153&lt;Datum_werkingsjaar_begin, "| Veld '"&amp;$AF$4&amp;ROW()&amp;"': De datum uit dienst mag niet vóór 1/01/"&amp;Datum_werkingsjaar&amp;" vallen.  ", ""), ""))), "")</f>
        <v/>
      </c>
      <c r="AG153" s="166" t="str">
        <f ca="1">IF(W153&lt;0, "", IF(G153&lt;&gt;"", _xlfn.IFNA(IF(MATCH(G153, OFFSET(Keuzelijsten!$A$1, 0, MATCH(O153, Keuzelijsten!$A$1:$AA$1, 0)-1, 50, 1), 0)&lt;&gt;"", ""), "| Veld '"&amp;AG$4&amp;ROW()&amp;"': de selectie komt niet overeen met een keuze in een afhankelijk veld.  "), ""))</f>
        <v/>
      </c>
      <c r="AH153" s="166" t="str">
        <f ca="1">IF(X153&lt;0, "", IF(H153&lt;&gt;"", _xlfn.IFNA(IF(MATCH(H153, OFFSET(Keuzelijsten!$A$1, 0, MATCH(P153, Keuzelijsten!$A$1:$AA$1, 0)-1, 50, 1), 0)&lt;&gt;"", ""), "| Veld '"&amp;AH$4&amp;ROW()&amp;"': de selectie komt niet overeen met een keuze in een afhankelijk veld.  "), ""))</f>
        <v/>
      </c>
      <c r="AI153" s="166" t="str">
        <f ca="1">IF(Y153&lt;0, "", IF(I153&lt;&gt;"", _xlfn.IFNA(IF(MATCH(I153, OFFSET(Keuzelijsten!$A$1, 0, MATCH(Q153, Keuzelijsten!$A$1:$AA$1, 0)-1, 50, 1), 0)&lt;&gt;"", ""), "| Veld '"&amp;AI$4&amp;ROW()&amp;"': de selectie komt niet overeen met een keuze in een afhankelijk veld.  "), ""))</f>
        <v/>
      </c>
      <c r="AJ153" s="166" t="str">
        <f ca="1">IF(Z153&lt;0, "", IF(J153&lt;&gt;"", _xlfn.IFNA(IF(MATCH(J153, OFFSET(Keuzelijsten!$A$1, 0, MATCH(R153, Keuzelijsten!$A$1:$AA$1, 0)-1, 50, 1), 0)&lt;&gt;"", ""), "| Veld '"&amp;AJ$4&amp;ROW()&amp;"': de selectie komt niet overeen met een keuze in een afhankelijk veld.  "), ""))</f>
        <v/>
      </c>
      <c r="AK153" s="166" t="str">
        <f t="shared" si="71"/>
        <v/>
      </c>
      <c r="AL153" s="166" t="str">
        <f t="shared" si="72"/>
        <v/>
      </c>
      <c r="AM153" s="167" t="str">
        <f t="shared" si="88"/>
        <v/>
      </c>
      <c r="AN153" s="166" t="str">
        <f t="shared" si="89"/>
        <v/>
      </c>
      <c r="AO153" s="166" t="str">
        <f t="shared" si="90"/>
        <v/>
      </c>
      <c r="AP153" s="166" t="str">
        <f t="shared" si="91"/>
        <v/>
      </c>
      <c r="AQ153" s="166" t="str">
        <f t="shared" si="92"/>
        <v/>
      </c>
      <c r="AR153" s="166" t="str">
        <f t="shared" si="93"/>
        <v/>
      </c>
      <c r="AS153" s="166" t="str">
        <f t="shared" si="94"/>
        <v/>
      </c>
      <c r="AT153" s="166" t="str">
        <f t="shared" si="95"/>
        <v/>
      </c>
      <c r="AU153" s="166" t="str">
        <f t="shared" si="96"/>
        <v/>
      </c>
      <c r="AV153" s="166" t="str">
        <f t="shared" si="97"/>
        <v/>
      </c>
      <c r="AW153" s="167" t="str">
        <f t="shared" si="98"/>
        <v/>
      </c>
      <c r="AX153" s="166" t="str">
        <f>IF(N153&lt;&gt;1, IF(SUM(N153:$N$504)&lt;&gt;0, "| Laat geen witruimte tussen ingevulde rijen.", ""), "")</f>
        <v/>
      </c>
      <c r="AZ153" s="75" t="str">
        <f t="shared" ca="1" si="99"/>
        <v/>
      </c>
    </row>
    <row r="154" spans="1:52" s="166" customFormat="1" ht="14.45" customHeight="1" x14ac:dyDescent="0.25">
      <c r="A154" s="172" t="str">
        <f t="shared" ca="1" si="73"/>
        <v/>
      </c>
      <c r="B154" s="164" t="str">
        <f t="shared" si="69"/>
        <v/>
      </c>
      <c r="C154" s="176" t="str">
        <f t="shared" si="70"/>
        <v/>
      </c>
      <c r="D154" s="177"/>
      <c r="E154" s="178"/>
      <c r="F154" s="178"/>
      <c r="G154" s="179"/>
      <c r="H154" s="180"/>
      <c r="I154" s="179"/>
      <c r="J154" s="181"/>
      <c r="K154" s="182"/>
      <c r="L154" s="183"/>
      <c r="M154" s="165" t="s">
        <v>85</v>
      </c>
      <c r="N154" s="166">
        <f t="shared" si="74"/>
        <v>0</v>
      </c>
      <c r="O154" s="167" t="s">
        <v>387</v>
      </c>
      <c r="P154" s="166" t="str">
        <f t="shared" si="75"/>
        <v/>
      </c>
      <c r="Q154" s="166" t="str">
        <f t="shared" si="76"/>
        <v/>
      </c>
      <c r="R154" s="166" t="str">
        <f t="shared" si="77"/>
        <v/>
      </c>
      <c r="S154" s="167">
        <f t="shared" si="78"/>
        <v>0</v>
      </c>
      <c r="T154" s="166">
        <f t="shared" si="79"/>
        <v>0</v>
      </c>
      <c r="U154" s="166">
        <f t="shared" si="80"/>
        <v>0</v>
      </c>
      <c r="V154" s="166">
        <f t="shared" si="81"/>
        <v>0</v>
      </c>
      <c r="W154" s="166">
        <f t="shared" si="82"/>
        <v>0</v>
      </c>
      <c r="X154" s="166">
        <f t="shared" si="83"/>
        <v>0</v>
      </c>
      <c r="Y154" s="166">
        <f t="shared" si="84"/>
        <v>0</v>
      </c>
      <c r="Z154" s="166">
        <f t="shared" si="85"/>
        <v>0</v>
      </c>
      <c r="AA154" s="166">
        <f t="shared" si="86"/>
        <v>0</v>
      </c>
      <c r="AB154" s="166">
        <f t="shared" si="87"/>
        <v>0</v>
      </c>
      <c r="AC154" s="167"/>
      <c r="AE154" s="166" t="str" cm="1">
        <f t="array" ref="AE154">IF($E154&lt;&gt;"", IF(ISTEXT(E154), "| Veld '"&amp;AE$4&amp;ROW()&amp;"': "&amp;Fout_datum, IF(F154&lt;&gt;"", IF(E154&gt;F154, "| Velden '"&amp;$AE$4&amp;ROW()&amp;"' en '"&amp;$AF$4&amp;ROW()&amp;"': De datum uit dienst mag niet voor de datum in dienst vallen.", ""), IF(E154&gt;Datum_werkingsjaar_einde, "| Veld '"&amp;$AE$4&amp;ROW()&amp;"': De datum in dienst mag niet na 31/12/"&amp;Datum_werkingsjaar&amp;" vallen.  ", ""))), "")</f>
        <v/>
      </c>
      <c r="AF154" s="166" t="str" cm="1">
        <f t="array" ref="AF154">IF($F154&lt;&gt;"", IF(ISTEXT(F154), "| Veld '"&amp;AF$4&amp;ROW()&amp;"': "&amp;Fout_datum, IF(E154&gt;F154, IF(F154&lt;&gt;"", "  ", ""), IF(F154&lt;&gt;"", IF(F154&lt;Datum_werkingsjaar_begin, "| Veld '"&amp;$AF$4&amp;ROW()&amp;"': De datum uit dienst mag niet vóór 1/01/"&amp;Datum_werkingsjaar&amp;" vallen.  ", ""), ""))), "")</f>
        <v/>
      </c>
      <c r="AG154" s="166" t="str">
        <f ca="1">IF(W154&lt;0, "", IF(G154&lt;&gt;"", _xlfn.IFNA(IF(MATCH(G154, OFFSET(Keuzelijsten!$A$1, 0, MATCH(O154, Keuzelijsten!$A$1:$AA$1, 0)-1, 50, 1), 0)&lt;&gt;"", ""), "| Veld '"&amp;AG$4&amp;ROW()&amp;"': de selectie komt niet overeen met een keuze in een afhankelijk veld.  "), ""))</f>
        <v/>
      </c>
      <c r="AH154" s="166" t="str">
        <f ca="1">IF(X154&lt;0, "", IF(H154&lt;&gt;"", _xlfn.IFNA(IF(MATCH(H154, OFFSET(Keuzelijsten!$A$1, 0, MATCH(P154, Keuzelijsten!$A$1:$AA$1, 0)-1, 50, 1), 0)&lt;&gt;"", ""), "| Veld '"&amp;AH$4&amp;ROW()&amp;"': de selectie komt niet overeen met een keuze in een afhankelijk veld.  "), ""))</f>
        <v/>
      </c>
      <c r="AI154" s="166" t="str">
        <f ca="1">IF(Y154&lt;0, "", IF(I154&lt;&gt;"", _xlfn.IFNA(IF(MATCH(I154, OFFSET(Keuzelijsten!$A$1, 0, MATCH(Q154, Keuzelijsten!$A$1:$AA$1, 0)-1, 50, 1), 0)&lt;&gt;"", ""), "| Veld '"&amp;AI$4&amp;ROW()&amp;"': de selectie komt niet overeen met een keuze in een afhankelijk veld.  "), ""))</f>
        <v/>
      </c>
      <c r="AJ154" s="166" t="str">
        <f ca="1">IF(Z154&lt;0, "", IF(J154&lt;&gt;"", _xlfn.IFNA(IF(MATCH(J154, OFFSET(Keuzelijsten!$A$1, 0, MATCH(R154, Keuzelijsten!$A$1:$AA$1, 0)-1, 50, 1), 0)&lt;&gt;"", ""), "| Veld '"&amp;AJ$4&amp;ROW()&amp;"': de selectie komt niet overeen met een keuze in een afhankelijk veld.  "), ""))</f>
        <v/>
      </c>
      <c r="AK154" s="166" t="str">
        <f t="shared" si="71"/>
        <v/>
      </c>
      <c r="AL154" s="166" t="str">
        <f t="shared" si="72"/>
        <v/>
      </c>
      <c r="AM154" s="167" t="str">
        <f t="shared" si="88"/>
        <v/>
      </c>
      <c r="AN154" s="166" t="str">
        <f t="shared" si="89"/>
        <v/>
      </c>
      <c r="AO154" s="166" t="str">
        <f t="shared" si="90"/>
        <v/>
      </c>
      <c r="AP154" s="166" t="str">
        <f t="shared" si="91"/>
        <v/>
      </c>
      <c r="AQ154" s="166" t="str">
        <f t="shared" si="92"/>
        <v/>
      </c>
      <c r="AR154" s="166" t="str">
        <f t="shared" si="93"/>
        <v/>
      </c>
      <c r="AS154" s="166" t="str">
        <f t="shared" si="94"/>
        <v/>
      </c>
      <c r="AT154" s="166" t="str">
        <f t="shared" si="95"/>
        <v/>
      </c>
      <c r="AU154" s="166" t="str">
        <f t="shared" si="96"/>
        <v/>
      </c>
      <c r="AV154" s="166" t="str">
        <f t="shared" si="97"/>
        <v/>
      </c>
      <c r="AW154" s="167" t="str">
        <f t="shared" si="98"/>
        <v/>
      </c>
      <c r="AX154" s="166" t="str">
        <f>IF(N154&lt;&gt;1, IF(SUM(N154:$N$504)&lt;&gt;0, "| Laat geen witruimte tussen ingevulde rijen.", ""), "")</f>
        <v/>
      </c>
      <c r="AZ154" s="75" t="str">
        <f t="shared" ca="1" si="99"/>
        <v/>
      </c>
    </row>
    <row r="155" spans="1:52" s="166" customFormat="1" ht="14.45" customHeight="1" x14ac:dyDescent="0.25">
      <c r="A155" s="172" t="str">
        <f t="shared" ca="1" si="73"/>
        <v/>
      </c>
      <c r="B155" s="164" t="str">
        <f t="shared" si="69"/>
        <v/>
      </c>
      <c r="C155" s="176" t="str">
        <f t="shared" si="70"/>
        <v/>
      </c>
      <c r="D155" s="177"/>
      <c r="E155" s="178"/>
      <c r="F155" s="178"/>
      <c r="G155" s="179"/>
      <c r="H155" s="180"/>
      <c r="I155" s="179"/>
      <c r="J155" s="181"/>
      <c r="K155" s="182"/>
      <c r="L155" s="183"/>
      <c r="M155" s="165" t="s">
        <v>85</v>
      </c>
      <c r="N155" s="166">
        <f t="shared" si="74"/>
        <v>0</v>
      </c>
      <c r="O155" s="167" t="s">
        <v>387</v>
      </c>
      <c r="P155" s="166" t="str">
        <f t="shared" si="75"/>
        <v/>
      </c>
      <c r="Q155" s="166" t="str">
        <f t="shared" si="76"/>
        <v/>
      </c>
      <c r="R155" s="166" t="str">
        <f t="shared" si="77"/>
        <v/>
      </c>
      <c r="S155" s="167">
        <f t="shared" si="78"/>
        <v>0</v>
      </c>
      <c r="T155" s="166">
        <f t="shared" si="79"/>
        <v>0</v>
      </c>
      <c r="U155" s="166">
        <f t="shared" si="80"/>
        <v>0</v>
      </c>
      <c r="V155" s="166">
        <f t="shared" si="81"/>
        <v>0</v>
      </c>
      <c r="W155" s="166">
        <f t="shared" si="82"/>
        <v>0</v>
      </c>
      <c r="X155" s="166">
        <f t="shared" si="83"/>
        <v>0</v>
      </c>
      <c r="Y155" s="166">
        <f t="shared" si="84"/>
        <v>0</v>
      </c>
      <c r="Z155" s="166">
        <f t="shared" si="85"/>
        <v>0</v>
      </c>
      <c r="AA155" s="166">
        <f t="shared" si="86"/>
        <v>0</v>
      </c>
      <c r="AB155" s="166">
        <f t="shared" si="87"/>
        <v>0</v>
      </c>
      <c r="AC155" s="167"/>
      <c r="AE155" s="166" t="str" cm="1">
        <f t="array" ref="AE155">IF($E155&lt;&gt;"", IF(ISTEXT(E155), "| Veld '"&amp;AE$4&amp;ROW()&amp;"': "&amp;Fout_datum, IF(F155&lt;&gt;"", IF(E155&gt;F155, "| Velden '"&amp;$AE$4&amp;ROW()&amp;"' en '"&amp;$AF$4&amp;ROW()&amp;"': De datum uit dienst mag niet voor de datum in dienst vallen.", ""), IF(E155&gt;Datum_werkingsjaar_einde, "| Veld '"&amp;$AE$4&amp;ROW()&amp;"': De datum in dienst mag niet na 31/12/"&amp;Datum_werkingsjaar&amp;" vallen.  ", ""))), "")</f>
        <v/>
      </c>
      <c r="AF155" s="166" t="str" cm="1">
        <f t="array" ref="AF155">IF($F155&lt;&gt;"", IF(ISTEXT(F155), "| Veld '"&amp;AF$4&amp;ROW()&amp;"': "&amp;Fout_datum, IF(E155&gt;F155, IF(F155&lt;&gt;"", "  ", ""), IF(F155&lt;&gt;"", IF(F155&lt;Datum_werkingsjaar_begin, "| Veld '"&amp;$AF$4&amp;ROW()&amp;"': De datum uit dienst mag niet vóór 1/01/"&amp;Datum_werkingsjaar&amp;" vallen.  ", ""), ""))), "")</f>
        <v/>
      </c>
      <c r="AG155" s="166" t="str">
        <f ca="1">IF(W155&lt;0, "", IF(G155&lt;&gt;"", _xlfn.IFNA(IF(MATCH(G155, OFFSET(Keuzelijsten!$A$1, 0, MATCH(O155, Keuzelijsten!$A$1:$AA$1, 0)-1, 50, 1), 0)&lt;&gt;"", ""), "| Veld '"&amp;AG$4&amp;ROW()&amp;"': de selectie komt niet overeen met een keuze in een afhankelijk veld.  "), ""))</f>
        <v/>
      </c>
      <c r="AH155" s="166" t="str">
        <f ca="1">IF(X155&lt;0, "", IF(H155&lt;&gt;"", _xlfn.IFNA(IF(MATCH(H155, OFFSET(Keuzelijsten!$A$1, 0, MATCH(P155, Keuzelijsten!$A$1:$AA$1, 0)-1, 50, 1), 0)&lt;&gt;"", ""), "| Veld '"&amp;AH$4&amp;ROW()&amp;"': de selectie komt niet overeen met een keuze in een afhankelijk veld.  "), ""))</f>
        <v/>
      </c>
      <c r="AI155" s="166" t="str">
        <f ca="1">IF(Y155&lt;0, "", IF(I155&lt;&gt;"", _xlfn.IFNA(IF(MATCH(I155, OFFSET(Keuzelijsten!$A$1, 0, MATCH(Q155, Keuzelijsten!$A$1:$AA$1, 0)-1, 50, 1), 0)&lt;&gt;"", ""), "| Veld '"&amp;AI$4&amp;ROW()&amp;"': de selectie komt niet overeen met een keuze in een afhankelijk veld.  "), ""))</f>
        <v/>
      </c>
      <c r="AJ155" s="166" t="str">
        <f ca="1">IF(Z155&lt;0, "", IF(J155&lt;&gt;"", _xlfn.IFNA(IF(MATCH(J155, OFFSET(Keuzelijsten!$A$1, 0, MATCH(R155, Keuzelijsten!$A$1:$AA$1, 0)-1, 50, 1), 0)&lt;&gt;"", ""), "| Veld '"&amp;AJ$4&amp;ROW()&amp;"': de selectie komt niet overeen met een keuze in een afhankelijk veld.  "), ""))</f>
        <v/>
      </c>
      <c r="AK155" s="166" t="str">
        <f t="shared" si="71"/>
        <v/>
      </c>
      <c r="AL155" s="166" t="str">
        <f t="shared" si="72"/>
        <v/>
      </c>
      <c r="AM155" s="167" t="str">
        <f t="shared" si="88"/>
        <v/>
      </c>
      <c r="AN155" s="166" t="str">
        <f t="shared" si="89"/>
        <v/>
      </c>
      <c r="AO155" s="166" t="str">
        <f t="shared" si="90"/>
        <v/>
      </c>
      <c r="AP155" s="166" t="str">
        <f t="shared" si="91"/>
        <v/>
      </c>
      <c r="AQ155" s="166" t="str">
        <f t="shared" si="92"/>
        <v/>
      </c>
      <c r="AR155" s="166" t="str">
        <f t="shared" si="93"/>
        <v/>
      </c>
      <c r="AS155" s="166" t="str">
        <f t="shared" si="94"/>
        <v/>
      </c>
      <c r="AT155" s="166" t="str">
        <f t="shared" si="95"/>
        <v/>
      </c>
      <c r="AU155" s="166" t="str">
        <f t="shared" si="96"/>
        <v/>
      </c>
      <c r="AV155" s="166" t="str">
        <f t="shared" si="97"/>
        <v/>
      </c>
      <c r="AW155" s="167" t="str">
        <f t="shared" si="98"/>
        <v/>
      </c>
      <c r="AX155" s="166" t="str">
        <f>IF(N155&lt;&gt;1, IF(SUM(N155:$N$504)&lt;&gt;0, "| Laat geen witruimte tussen ingevulde rijen.", ""), "")</f>
        <v/>
      </c>
      <c r="AZ155" s="75" t="str">
        <f t="shared" ca="1" si="99"/>
        <v/>
      </c>
    </row>
    <row r="156" spans="1:52" s="166" customFormat="1" ht="14.45" customHeight="1" x14ac:dyDescent="0.25">
      <c r="A156" s="172" t="str">
        <f t="shared" ca="1" si="73"/>
        <v/>
      </c>
      <c r="B156" s="164" t="str">
        <f t="shared" si="69"/>
        <v/>
      </c>
      <c r="C156" s="176" t="str">
        <f t="shared" si="70"/>
        <v/>
      </c>
      <c r="D156" s="177"/>
      <c r="E156" s="178"/>
      <c r="F156" s="178"/>
      <c r="G156" s="179"/>
      <c r="H156" s="180"/>
      <c r="I156" s="179"/>
      <c r="J156" s="181"/>
      <c r="K156" s="182"/>
      <c r="L156" s="183"/>
      <c r="M156" s="165" t="s">
        <v>85</v>
      </c>
      <c r="N156" s="166">
        <f t="shared" si="74"/>
        <v>0</v>
      </c>
      <c r="O156" s="167" t="s">
        <v>387</v>
      </c>
      <c r="P156" s="166" t="str">
        <f t="shared" si="75"/>
        <v/>
      </c>
      <c r="Q156" s="166" t="str">
        <f t="shared" si="76"/>
        <v/>
      </c>
      <c r="R156" s="166" t="str">
        <f t="shared" si="77"/>
        <v/>
      </c>
      <c r="S156" s="167">
        <f t="shared" si="78"/>
        <v>0</v>
      </c>
      <c r="T156" s="166">
        <f t="shared" si="79"/>
        <v>0</v>
      </c>
      <c r="U156" s="166">
        <f t="shared" si="80"/>
        <v>0</v>
      </c>
      <c r="V156" s="166">
        <f t="shared" si="81"/>
        <v>0</v>
      </c>
      <c r="W156" s="166">
        <f t="shared" si="82"/>
        <v>0</v>
      </c>
      <c r="X156" s="166">
        <f t="shared" si="83"/>
        <v>0</v>
      </c>
      <c r="Y156" s="166">
        <f t="shared" si="84"/>
        <v>0</v>
      </c>
      <c r="Z156" s="166">
        <f t="shared" si="85"/>
        <v>0</v>
      </c>
      <c r="AA156" s="166">
        <f t="shared" si="86"/>
        <v>0</v>
      </c>
      <c r="AB156" s="166">
        <f t="shared" si="87"/>
        <v>0</v>
      </c>
      <c r="AC156" s="167"/>
      <c r="AE156" s="166" t="str" cm="1">
        <f t="array" ref="AE156">IF($E156&lt;&gt;"", IF(ISTEXT(E156), "| Veld '"&amp;AE$4&amp;ROW()&amp;"': "&amp;Fout_datum, IF(F156&lt;&gt;"", IF(E156&gt;F156, "| Velden '"&amp;$AE$4&amp;ROW()&amp;"' en '"&amp;$AF$4&amp;ROW()&amp;"': De datum uit dienst mag niet voor de datum in dienst vallen.", ""), IF(E156&gt;Datum_werkingsjaar_einde, "| Veld '"&amp;$AE$4&amp;ROW()&amp;"': De datum in dienst mag niet na 31/12/"&amp;Datum_werkingsjaar&amp;" vallen.  ", ""))), "")</f>
        <v/>
      </c>
      <c r="AF156" s="166" t="str" cm="1">
        <f t="array" ref="AF156">IF($F156&lt;&gt;"", IF(ISTEXT(F156), "| Veld '"&amp;AF$4&amp;ROW()&amp;"': "&amp;Fout_datum, IF(E156&gt;F156, IF(F156&lt;&gt;"", "  ", ""), IF(F156&lt;&gt;"", IF(F156&lt;Datum_werkingsjaar_begin, "| Veld '"&amp;$AF$4&amp;ROW()&amp;"': De datum uit dienst mag niet vóór 1/01/"&amp;Datum_werkingsjaar&amp;" vallen.  ", ""), ""))), "")</f>
        <v/>
      </c>
      <c r="AG156" s="166" t="str">
        <f ca="1">IF(W156&lt;0, "", IF(G156&lt;&gt;"", _xlfn.IFNA(IF(MATCH(G156, OFFSET(Keuzelijsten!$A$1, 0, MATCH(O156, Keuzelijsten!$A$1:$AA$1, 0)-1, 50, 1), 0)&lt;&gt;"", ""), "| Veld '"&amp;AG$4&amp;ROW()&amp;"': de selectie komt niet overeen met een keuze in een afhankelijk veld.  "), ""))</f>
        <v/>
      </c>
      <c r="AH156" s="166" t="str">
        <f ca="1">IF(X156&lt;0, "", IF(H156&lt;&gt;"", _xlfn.IFNA(IF(MATCH(H156, OFFSET(Keuzelijsten!$A$1, 0, MATCH(P156, Keuzelijsten!$A$1:$AA$1, 0)-1, 50, 1), 0)&lt;&gt;"", ""), "| Veld '"&amp;AH$4&amp;ROW()&amp;"': de selectie komt niet overeen met een keuze in een afhankelijk veld.  "), ""))</f>
        <v/>
      </c>
      <c r="AI156" s="166" t="str">
        <f ca="1">IF(Y156&lt;0, "", IF(I156&lt;&gt;"", _xlfn.IFNA(IF(MATCH(I156, OFFSET(Keuzelijsten!$A$1, 0, MATCH(Q156, Keuzelijsten!$A$1:$AA$1, 0)-1, 50, 1), 0)&lt;&gt;"", ""), "| Veld '"&amp;AI$4&amp;ROW()&amp;"': de selectie komt niet overeen met een keuze in een afhankelijk veld.  "), ""))</f>
        <v/>
      </c>
      <c r="AJ156" s="166" t="str">
        <f ca="1">IF(Z156&lt;0, "", IF(J156&lt;&gt;"", _xlfn.IFNA(IF(MATCH(J156, OFFSET(Keuzelijsten!$A$1, 0, MATCH(R156, Keuzelijsten!$A$1:$AA$1, 0)-1, 50, 1), 0)&lt;&gt;"", ""), "| Veld '"&amp;AJ$4&amp;ROW()&amp;"': de selectie komt niet overeen met een keuze in een afhankelijk veld.  "), ""))</f>
        <v/>
      </c>
      <c r="AK156" s="166" t="str">
        <f t="shared" si="71"/>
        <v/>
      </c>
      <c r="AL156" s="166" t="str">
        <f t="shared" si="72"/>
        <v/>
      </c>
      <c r="AM156" s="167" t="str">
        <f t="shared" si="88"/>
        <v/>
      </c>
      <c r="AN156" s="166" t="str">
        <f t="shared" si="89"/>
        <v/>
      </c>
      <c r="AO156" s="166" t="str">
        <f t="shared" si="90"/>
        <v/>
      </c>
      <c r="AP156" s="166" t="str">
        <f t="shared" si="91"/>
        <v/>
      </c>
      <c r="AQ156" s="166" t="str">
        <f t="shared" si="92"/>
        <v/>
      </c>
      <c r="AR156" s="166" t="str">
        <f t="shared" si="93"/>
        <v/>
      </c>
      <c r="AS156" s="166" t="str">
        <f t="shared" si="94"/>
        <v/>
      </c>
      <c r="AT156" s="166" t="str">
        <f t="shared" si="95"/>
        <v/>
      </c>
      <c r="AU156" s="166" t="str">
        <f t="shared" si="96"/>
        <v/>
      </c>
      <c r="AV156" s="166" t="str">
        <f t="shared" si="97"/>
        <v/>
      </c>
      <c r="AW156" s="167" t="str">
        <f t="shared" si="98"/>
        <v/>
      </c>
      <c r="AX156" s="166" t="str">
        <f>IF(N156&lt;&gt;1, IF(SUM(N156:$N$504)&lt;&gt;0, "| Laat geen witruimte tussen ingevulde rijen.", ""), "")</f>
        <v/>
      </c>
      <c r="AZ156" s="75" t="str">
        <f t="shared" ca="1" si="99"/>
        <v/>
      </c>
    </row>
    <row r="157" spans="1:52" s="166" customFormat="1" ht="14.45" customHeight="1" x14ac:dyDescent="0.25">
      <c r="A157" s="172" t="str">
        <f t="shared" ca="1" si="73"/>
        <v/>
      </c>
      <c r="B157" s="164" t="str">
        <f t="shared" si="69"/>
        <v/>
      </c>
      <c r="C157" s="176" t="str">
        <f t="shared" si="70"/>
        <v/>
      </c>
      <c r="D157" s="177"/>
      <c r="E157" s="178"/>
      <c r="F157" s="178"/>
      <c r="G157" s="179"/>
      <c r="H157" s="180"/>
      <c r="I157" s="179"/>
      <c r="J157" s="181"/>
      <c r="K157" s="182"/>
      <c r="L157" s="183"/>
      <c r="M157" s="165" t="s">
        <v>85</v>
      </c>
      <c r="N157" s="166">
        <f t="shared" si="74"/>
        <v>0</v>
      </c>
      <c r="O157" s="167" t="s">
        <v>387</v>
      </c>
      <c r="P157" s="166" t="str">
        <f t="shared" si="75"/>
        <v/>
      </c>
      <c r="Q157" s="166" t="str">
        <f t="shared" si="76"/>
        <v/>
      </c>
      <c r="R157" s="166" t="str">
        <f t="shared" si="77"/>
        <v/>
      </c>
      <c r="S157" s="167">
        <f t="shared" si="78"/>
        <v>0</v>
      </c>
      <c r="T157" s="166">
        <f t="shared" si="79"/>
        <v>0</v>
      </c>
      <c r="U157" s="166">
        <f t="shared" si="80"/>
        <v>0</v>
      </c>
      <c r="V157" s="166">
        <f t="shared" si="81"/>
        <v>0</v>
      </c>
      <c r="W157" s="166">
        <f t="shared" si="82"/>
        <v>0</v>
      </c>
      <c r="X157" s="166">
        <f t="shared" si="83"/>
        <v>0</v>
      </c>
      <c r="Y157" s="166">
        <f t="shared" si="84"/>
        <v>0</v>
      </c>
      <c r="Z157" s="166">
        <f t="shared" si="85"/>
        <v>0</v>
      </c>
      <c r="AA157" s="166">
        <f t="shared" si="86"/>
        <v>0</v>
      </c>
      <c r="AB157" s="166">
        <f t="shared" si="87"/>
        <v>0</v>
      </c>
      <c r="AC157" s="167"/>
      <c r="AE157" s="166" t="str" cm="1">
        <f t="array" ref="AE157">IF($E157&lt;&gt;"", IF(ISTEXT(E157), "| Veld '"&amp;AE$4&amp;ROW()&amp;"': "&amp;Fout_datum, IF(F157&lt;&gt;"", IF(E157&gt;F157, "| Velden '"&amp;$AE$4&amp;ROW()&amp;"' en '"&amp;$AF$4&amp;ROW()&amp;"': De datum uit dienst mag niet voor de datum in dienst vallen.", ""), IF(E157&gt;Datum_werkingsjaar_einde, "| Veld '"&amp;$AE$4&amp;ROW()&amp;"': De datum in dienst mag niet na 31/12/"&amp;Datum_werkingsjaar&amp;" vallen.  ", ""))), "")</f>
        <v/>
      </c>
      <c r="AF157" s="166" t="str" cm="1">
        <f t="array" ref="AF157">IF($F157&lt;&gt;"", IF(ISTEXT(F157), "| Veld '"&amp;AF$4&amp;ROW()&amp;"': "&amp;Fout_datum, IF(E157&gt;F157, IF(F157&lt;&gt;"", "  ", ""), IF(F157&lt;&gt;"", IF(F157&lt;Datum_werkingsjaar_begin, "| Veld '"&amp;$AF$4&amp;ROW()&amp;"': De datum uit dienst mag niet vóór 1/01/"&amp;Datum_werkingsjaar&amp;" vallen.  ", ""), ""))), "")</f>
        <v/>
      </c>
      <c r="AG157" s="166" t="str">
        <f ca="1">IF(W157&lt;0, "", IF(G157&lt;&gt;"", _xlfn.IFNA(IF(MATCH(G157, OFFSET(Keuzelijsten!$A$1, 0, MATCH(O157, Keuzelijsten!$A$1:$AA$1, 0)-1, 50, 1), 0)&lt;&gt;"", ""), "| Veld '"&amp;AG$4&amp;ROW()&amp;"': de selectie komt niet overeen met een keuze in een afhankelijk veld.  "), ""))</f>
        <v/>
      </c>
      <c r="AH157" s="166" t="str">
        <f ca="1">IF(X157&lt;0, "", IF(H157&lt;&gt;"", _xlfn.IFNA(IF(MATCH(H157, OFFSET(Keuzelijsten!$A$1, 0, MATCH(P157, Keuzelijsten!$A$1:$AA$1, 0)-1, 50, 1), 0)&lt;&gt;"", ""), "| Veld '"&amp;AH$4&amp;ROW()&amp;"': de selectie komt niet overeen met een keuze in een afhankelijk veld.  "), ""))</f>
        <v/>
      </c>
      <c r="AI157" s="166" t="str">
        <f ca="1">IF(Y157&lt;0, "", IF(I157&lt;&gt;"", _xlfn.IFNA(IF(MATCH(I157, OFFSET(Keuzelijsten!$A$1, 0, MATCH(Q157, Keuzelijsten!$A$1:$AA$1, 0)-1, 50, 1), 0)&lt;&gt;"", ""), "| Veld '"&amp;AI$4&amp;ROW()&amp;"': de selectie komt niet overeen met een keuze in een afhankelijk veld.  "), ""))</f>
        <v/>
      </c>
      <c r="AJ157" s="166" t="str">
        <f ca="1">IF(Z157&lt;0, "", IF(J157&lt;&gt;"", _xlfn.IFNA(IF(MATCH(J157, OFFSET(Keuzelijsten!$A$1, 0, MATCH(R157, Keuzelijsten!$A$1:$AA$1, 0)-1, 50, 1), 0)&lt;&gt;"", ""), "| Veld '"&amp;AJ$4&amp;ROW()&amp;"': de selectie komt niet overeen met een keuze in een afhankelijk veld.  "), ""))</f>
        <v/>
      </c>
      <c r="AK157" s="166" t="str">
        <f t="shared" si="71"/>
        <v/>
      </c>
      <c r="AL157" s="166" t="str">
        <f t="shared" si="72"/>
        <v/>
      </c>
      <c r="AM157" s="167" t="str">
        <f t="shared" si="88"/>
        <v/>
      </c>
      <c r="AN157" s="166" t="str">
        <f t="shared" si="89"/>
        <v/>
      </c>
      <c r="AO157" s="166" t="str">
        <f t="shared" si="90"/>
        <v/>
      </c>
      <c r="AP157" s="166" t="str">
        <f t="shared" si="91"/>
        <v/>
      </c>
      <c r="AQ157" s="166" t="str">
        <f t="shared" si="92"/>
        <v/>
      </c>
      <c r="AR157" s="166" t="str">
        <f t="shared" si="93"/>
        <v/>
      </c>
      <c r="AS157" s="166" t="str">
        <f t="shared" si="94"/>
        <v/>
      </c>
      <c r="AT157" s="166" t="str">
        <f t="shared" si="95"/>
        <v/>
      </c>
      <c r="AU157" s="166" t="str">
        <f t="shared" si="96"/>
        <v/>
      </c>
      <c r="AV157" s="166" t="str">
        <f t="shared" si="97"/>
        <v/>
      </c>
      <c r="AW157" s="167" t="str">
        <f t="shared" si="98"/>
        <v/>
      </c>
      <c r="AX157" s="166" t="str">
        <f>IF(N157&lt;&gt;1, IF(SUM(N157:$N$504)&lt;&gt;0, "| Laat geen witruimte tussen ingevulde rijen.", ""), "")</f>
        <v/>
      </c>
      <c r="AZ157" s="75" t="str">
        <f t="shared" ca="1" si="99"/>
        <v/>
      </c>
    </row>
    <row r="158" spans="1:52" s="166" customFormat="1" ht="14.45" customHeight="1" x14ac:dyDescent="0.25">
      <c r="A158" s="172" t="str">
        <f t="shared" ca="1" si="73"/>
        <v/>
      </c>
      <c r="B158" s="164" t="str">
        <f t="shared" si="69"/>
        <v/>
      </c>
      <c r="C158" s="176" t="str">
        <f t="shared" si="70"/>
        <v/>
      </c>
      <c r="D158" s="177"/>
      <c r="E158" s="178"/>
      <c r="F158" s="178"/>
      <c r="G158" s="179"/>
      <c r="H158" s="180"/>
      <c r="I158" s="179"/>
      <c r="J158" s="181"/>
      <c r="K158" s="182"/>
      <c r="L158" s="183"/>
      <c r="M158" s="165" t="s">
        <v>85</v>
      </c>
      <c r="N158" s="166">
        <f t="shared" si="74"/>
        <v>0</v>
      </c>
      <c r="O158" s="167" t="s">
        <v>387</v>
      </c>
      <c r="P158" s="166" t="str">
        <f t="shared" si="75"/>
        <v/>
      </c>
      <c r="Q158" s="166" t="str">
        <f t="shared" si="76"/>
        <v/>
      </c>
      <c r="R158" s="166" t="str">
        <f t="shared" si="77"/>
        <v/>
      </c>
      <c r="S158" s="167">
        <f t="shared" si="78"/>
        <v>0</v>
      </c>
      <c r="T158" s="166">
        <f t="shared" si="79"/>
        <v>0</v>
      </c>
      <c r="U158" s="166">
        <f t="shared" si="80"/>
        <v>0</v>
      </c>
      <c r="V158" s="166">
        <f t="shared" si="81"/>
        <v>0</v>
      </c>
      <c r="W158" s="166">
        <f t="shared" si="82"/>
        <v>0</v>
      </c>
      <c r="X158" s="166">
        <f t="shared" si="83"/>
        <v>0</v>
      </c>
      <c r="Y158" s="166">
        <f t="shared" si="84"/>
        <v>0</v>
      </c>
      <c r="Z158" s="166">
        <f t="shared" si="85"/>
        <v>0</v>
      </c>
      <c r="AA158" s="166">
        <f t="shared" si="86"/>
        <v>0</v>
      </c>
      <c r="AB158" s="166">
        <f t="shared" si="87"/>
        <v>0</v>
      </c>
      <c r="AC158" s="167"/>
      <c r="AE158" s="166" t="str" cm="1">
        <f t="array" ref="AE158">IF($E158&lt;&gt;"", IF(ISTEXT(E158), "| Veld '"&amp;AE$4&amp;ROW()&amp;"': "&amp;Fout_datum, IF(F158&lt;&gt;"", IF(E158&gt;F158, "| Velden '"&amp;$AE$4&amp;ROW()&amp;"' en '"&amp;$AF$4&amp;ROW()&amp;"': De datum uit dienst mag niet voor de datum in dienst vallen.", ""), IF(E158&gt;Datum_werkingsjaar_einde, "| Veld '"&amp;$AE$4&amp;ROW()&amp;"': De datum in dienst mag niet na 31/12/"&amp;Datum_werkingsjaar&amp;" vallen.  ", ""))), "")</f>
        <v/>
      </c>
      <c r="AF158" s="166" t="str" cm="1">
        <f t="array" ref="AF158">IF($F158&lt;&gt;"", IF(ISTEXT(F158), "| Veld '"&amp;AF$4&amp;ROW()&amp;"': "&amp;Fout_datum, IF(E158&gt;F158, IF(F158&lt;&gt;"", "  ", ""), IF(F158&lt;&gt;"", IF(F158&lt;Datum_werkingsjaar_begin, "| Veld '"&amp;$AF$4&amp;ROW()&amp;"': De datum uit dienst mag niet vóór 1/01/"&amp;Datum_werkingsjaar&amp;" vallen.  ", ""), ""))), "")</f>
        <v/>
      </c>
      <c r="AG158" s="166" t="str">
        <f ca="1">IF(W158&lt;0, "", IF(G158&lt;&gt;"", _xlfn.IFNA(IF(MATCH(G158, OFFSET(Keuzelijsten!$A$1, 0, MATCH(O158, Keuzelijsten!$A$1:$AA$1, 0)-1, 50, 1), 0)&lt;&gt;"", ""), "| Veld '"&amp;AG$4&amp;ROW()&amp;"': de selectie komt niet overeen met een keuze in een afhankelijk veld.  "), ""))</f>
        <v/>
      </c>
      <c r="AH158" s="166" t="str">
        <f ca="1">IF(X158&lt;0, "", IF(H158&lt;&gt;"", _xlfn.IFNA(IF(MATCH(H158, OFFSET(Keuzelijsten!$A$1, 0, MATCH(P158, Keuzelijsten!$A$1:$AA$1, 0)-1, 50, 1), 0)&lt;&gt;"", ""), "| Veld '"&amp;AH$4&amp;ROW()&amp;"': de selectie komt niet overeen met een keuze in een afhankelijk veld.  "), ""))</f>
        <v/>
      </c>
      <c r="AI158" s="166" t="str">
        <f ca="1">IF(Y158&lt;0, "", IF(I158&lt;&gt;"", _xlfn.IFNA(IF(MATCH(I158, OFFSET(Keuzelijsten!$A$1, 0, MATCH(Q158, Keuzelijsten!$A$1:$AA$1, 0)-1, 50, 1), 0)&lt;&gt;"", ""), "| Veld '"&amp;AI$4&amp;ROW()&amp;"': de selectie komt niet overeen met een keuze in een afhankelijk veld.  "), ""))</f>
        <v/>
      </c>
      <c r="AJ158" s="166" t="str">
        <f ca="1">IF(Z158&lt;0, "", IF(J158&lt;&gt;"", _xlfn.IFNA(IF(MATCH(J158, OFFSET(Keuzelijsten!$A$1, 0, MATCH(R158, Keuzelijsten!$A$1:$AA$1, 0)-1, 50, 1), 0)&lt;&gt;"", ""), "| Veld '"&amp;AJ$4&amp;ROW()&amp;"': de selectie komt niet overeen met een keuze in een afhankelijk veld.  "), ""))</f>
        <v/>
      </c>
      <c r="AK158" s="166" t="str">
        <f t="shared" si="71"/>
        <v/>
      </c>
      <c r="AL158" s="166" t="str">
        <f t="shared" si="72"/>
        <v/>
      </c>
      <c r="AM158" s="167" t="str">
        <f t="shared" si="88"/>
        <v/>
      </c>
      <c r="AN158" s="166" t="str">
        <f t="shared" si="89"/>
        <v/>
      </c>
      <c r="AO158" s="166" t="str">
        <f t="shared" si="90"/>
        <v/>
      </c>
      <c r="AP158" s="166" t="str">
        <f t="shared" si="91"/>
        <v/>
      </c>
      <c r="AQ158" s="166" t="str">
        <f t="shared" si="92"/>
        <v/>
      </c>
      <c r="AR158" s="166" t="str">
        <f t="shared" si="93"/>
        <v/>
      </c>
      <c r="AS158" s="166" t="str">
        <f t="shared" si="94"/>
        <v/>
      </c>
      <c r="AT158" s="166" t="str">
        <f t="shared" si="95"/>
        <v/>
      </c>
      <c r="AU158" s="166" t="str">
        <f t="shared" si="96"/>
        <v/>
      </c>
      <c r="AV158" s="166" t="str">
        <f t="shared" si="97"/>
        <v/>
      </c>
      <c r="AW158" s="167" t="str">
        <f t="shared" si="98"/>
        <v/>
      </c>
      <c r="AX158" s="166" t="str">
        <f>IF(N158&lt;&gt;1, IF(SUM(N158:$N$504)&lt;&gt;0, "| Laat geen witruimte tussen ingevulde rijen.", ""), "")</f>
        <v/>
      </c>
      <c r="AZ158" s="75" t="str">
        <f t="shared" ca="1" si="99"/>
        <v/>
      </c>
    </row>
    <row r="159" spans="1:52" s="166" customFormat="1" ht="14.45" customHeight="1" x14ac:dyDescent="0.25">
      <c r="A159" s="172" t="str">
        <f t="shared" ca="1" si="73"/>
        <v/>
      </c>
      <c r="B159" s="164" t="str">
        <f t="shared" si="69"/>
        <v/>
      </c>
      <c r="C159" s="176" t="str">
        <f t="shared" si="70"/>
        <v/>
      </c>
      <c r="D159" s="177"/>
      <c r="E159" s="178"/>
      <c r="F159" s="178"/>
      <c r="G159" s="179"/>
      <c r="H159" s="180"/>
      <c r="I159" s="179"/>
      <c r="J159" s="181"/>
      <c r="K159" s="182"/>
      <c r="L159" s="183"/>
      <c r="M159" s="165" t="s">
        <v>85</v>
      </c>
      <c r="N159" s="166">
        <f t="shared" si="74"/>
        <v>0</v>
      </c>
      <c r="O159" s="167" t="s">
        <v>387</v>
      </c>
      <c r="P159" s="166" t="str">
        <f t="shared" si="75"/>
        <v/>
      </c>
      <c r="Q159" s="166" t="str">
        <f t="shared" si="76"/>
        <v/>
      </c>
      <c r="R159" s="166" t="str">
        <f t="shared" si="77"/>
        <v/>
      </c>
      <c r="S159" s="167">
        <f t="shared" si="78"/>
        <v>0</v>
      </c>
      <c r="T159" s="166">
        <f t="shared" si="79"/>
        <v>0</v>
      </c>
      <c r="U159" s="166">
        <f t="shared" si="80"/>
        <v>0</v>
      </c>
      <c r="V159" s="166">
        <f t="shared" si="81"/>
        <v>0</v>
      </c>
      <c r="W159" s="166">
        <f t="shared" si="82"/>
        <v>0</v>
      </c>
      <c r="X159" s="166">
        <f t="shared" si="83"/>
        <v>0</v>
      </c>
      <c r="Y159" s="166">
        <f t="shared" si="84"/>
        <v>0</v>
      </c>
      <c r="Z159" s="166">
        <f t="shared" si="85"/>
        <v>0</v>
      </c>
      <c r="AA159" s="166">
        <f t="shared" si="86"/>
        <v>0</v>
      </c>
      <c r="AB159" s="166">
        <f t="shared" si="87"/>
        <v>0</v>
      </c>
      <c r="AC159" s="167"/>
      <c r="AE159" s="166" t="str" cm="1">
        <f t="array" ref="AE159">IF($E159&lt;&gt;"", IF(ISTEXT(E159), "| Veld '"&amp;AE$4&amp;ROW()&amp;"': "&amp;Fout_datum, IF(F159&lt;&gt;"", IF(E159&gt;F159, "| Velden '"&amp;$AE$4&amp;ROW()&amp;"' en '"&amp;$AF$4&amp;ROW()&amp;"': De datum uit dienst mag niet voor de datum in dienst vallen.", ""), IF(E159&gt;Datum_werkingsjaar_einde, "| Veld '"&amp;$AE$4&amp;ROW()&amp;"': De datum in dienst mag niet na 31/12/"&amp;Datum_werkingsjaar&amp;" vallen.  ", ""))), "")</f>
        <v/>
      </c>
      <c r="AF159" s="166" t="str" cm="1">
        <f t="array" ref="AF159">IF($F159&lt;&gt;"", IF(ISTEXT(F159), "| Veld '"&amp;AF$4&amp;ROW()&amp;"': "&amp;Fout_datum, IF(E159&gt;F159, IF(F159&lt;&gt;"", "  ", ""), IF(F159&lt;&gt;"", IF(F159&lt;Datum_werkingsjaar_begin, "| Veld '"&amp;$AF$4&amp;ROW()&amp;"': De datum uit dienst mag niet vóór 1/01/"&amp;Datum_werkingsjaar&amp;" vallen.  ", ""), ""))), "")</f>
        <v/>
      </c>
      <c r="AG159" s="166" t="str">
        <f ca="1">IF(W159&lt;0, "", IF(G159&lt;&gt;"", _xlfn.IFNA(IF(MATCH(G159, OFFSET(Keuzelijsten!$A$1, 0, MATCH(O159, Keuzelijsten!$A$1:$AA$1, 0)-1, 50, 1), 0)&lt;&gt;"", ""), "| Veld '"&amp;AG$4&amp;ROW()&amp;"': de selectie komt niet overeen met een keuze in een afhankelijk veld.  "), ""))</f>
        <v/>
      </c>
      <c r="AH159" s="166" t="str">
        <f ca="1">IF(X159&lt;0, "", IF(H159&lt;&gt;"", _xlfn.IFNA(IF(MATCH(H159, OFFSET(Keuzelijsten!$A$1, 0, MATCH(P159, Keuzelijsten!$A$1:$AA$1, 0)-1, 50, 1), 0)&lt;&gt;"", ""), "| Veld '"&amp;AH$4&amp;ROW()&amp;"': de selectie komt niet overeen met een keuze in een afhankelijk veld.  "), ""))</f>
        <v/>
      </c>
      <c r="AI159" s="166" t="str">
        <f ca="1">IF(Y159&lt;0, "", IF(I159&lt;&gt;"", _xlfn.IFNA(IF(MATCH(I159, OFFSET(Keuzelijsten!$A$1, 0, MATCH(Q159, Keuzelijsten!$A$1:$AA$1, 0)-1, 50, 1), 0)&lt;&gt;"", ""), "| Veld '"&amp;AI$4&amp;ROW()&amp;"': de selectie komt niet overeen met een keuze in een afhankelijk veld.  "), ""))</f>
        <v/>
      </c>
      <c r="AJ159" s="166" t="str">
        <f ca="1">IF(Z159&lt;0, "", IF(J159&lt;&gt;"", _xlfn.IFNA(IF(MATCH(J159, OFFSET(Keuzelijsten!$A$1, 0, MATCH(R159, Keuzelijsten!$A$1:$AA$1, 0)-1, 50, 1), 0)&lt;&gt;"", ""), "| Veld '"&amp;AJ$4&amp;ROW()&amp;"': de selectie komt niet overeen met een keuze in een afhankelijk veld.  "), ""))</f>
        <v/>
      </c>
      <c r="AK159" s="166" t="str">
        <f t="shared" si="71"/>
        <v/>
      </c>
      <c r="AL159" s="166" t="str">
        <f t="shared" si="72"/>
        <v/>
      </c>
      <c r="AM159" s="167" t="str">
        <f t="shared" si="88"/>
        <v/>
      </c>
      <c r="AN159" s="166" t="str">
        <f t="shared" si="89"/>
        <v/>
      </c>
      <c r="AO159" s="166" t="str">
        <f t="shared" si="90"/>
        <v/>
      </c>
      <c r="AP159" s="166" t="str">
        <f t="shared" si="91"/>
        <v/>
      </c>
      <c r="AQ159" s="166" t="str">
        <f t="shared" si="92"/>
        <v/>
      </c>
      <c r="AR159" s="166" t="str">
        <f t="shared" si="93"/>
        <v/>
      </c>
      <c r="AS159" s="166" t="str">
        <f t="shared" si="94"/>
        <v/>
      </c>
      <c r="AT159" s="166" t="str">
        <f t="shared" si="95"/>
        <v/>
      </c>
      <c r="AU159" s="166" t="str">
        <f t="shared" si="96"/>
        <v/>
      </c>
      <c r="AV159" s="166" t="str">
        <f t="shared" si="97"/>
        <v/>
      </c>
      <c r="AW159" s="167" t="str">
        <f t="shared" si="98"/>
        <v/>
      </c>
      <c r="AX159" s="166" t="str">
        <f>IF(N159&lt;&gt;1, IF(SUM(N159:$N$504)&lt;&gt;0, "| Laat geen witruimte tussen ingevulde rijen.", ""), "")</f>
        <v/>
      </c>
      <c r="AZ159" s="75" t="str">
        <f t="shared" ca="1" si="99"/>
        <v/>
      </c>
    </row>
    <row r="160" spans="1:52" s="166" customFormat="1" ht="14.45" customHeight="1" x14ac:dyDescent="0.25">
      <c r="A160" s="172" t="str">
        <f t="shared" ca="1" si="73"/>
        <v/>
      </c>
      <c r="B160" s="164" t="str">
        <f t="shared" si="69"/>
        <v/>
      </c>
      <c r="C160" s="176" t="str">
        <f t="shared" si="70"/>
        <v/>
      </c>
      <c r="D160" s="177"/>
      <c r="E160" s="178"/>
      <c r="F160" s="178"/>
      <c r="G160" s="179"/>
      <c r="H160" s="180"/>
      <c r="I160" s="179"/>
      <c r="J160" s="181"/>
      <c r="K160" s="182"/>
      <c r="L160" s="183"/>
      <c r="M160" s="165" t="s">
        <v>85</v>
      </c>
      <c r="N160" s="166">
        <f t="shared" si="74"/>
        <v>0</v>
      </c>
      <c r="O160" s="167" t="s">
        <v>387</v>
      </c>
      <c r="P160" s="166" t="str">
        <f t="shared" si="75"/>
        <v/>
      </c>
      <c r="Q160" s="166" t="str">
        <f t="shared" si="76"/>
        <v/>
      </c>
      <c r="R160" s="166" t="str">
        <f t="shared" si="77"/>
        <v/>
      </c>
      <c r="S160" s="167">
        <f t="shared" si="78"/>
        <v>0</v>
      </c>
      <c r="T160" s="166">
        <f t="shared" si="79"/>
        <v>0</v>
      </c>
      <c r="U160" s="166">
        <f t="shared" si="80"/>
        <v>0</v>
      </c>
      <c r="V160" s="166">
        <f t="shared" si="81"/>
        <v>0</v>
      </c>
      <c r="W160" s="166">
        <f t="shared" si="82"/>
        <v>0</v>
      </c>
      <c r="X160" s="166">
        <f t="shared" si="83"/>
        <v>0</v>
      </c>
      <c r="Y160" s="166">
        <f t="shared" si="84"/>
        <v>0</v>
      </c>
      <c r="Z160" s="166">
        <f t="shared" si="85"/>
        <v>0</v>
      </c>
      <c r="AA160" s="166">
        <f t="shared" si="86"/>
        <v>0</v>
      </c>
      <c r="AB160" s="166">
        <f t="shared" si="87"/>
        <v>0</v>
      </c>
      <c r="AC160" s="167"/>
      <c r="AE160" s="166" t="str" cm="1">
        <f t="array" ref="AE160">IF($E160&lt;&gt;"", IF(ISTEXT(E160), "| Veld '"&amp;AE$4&amp;ROW()&amp;"': "&amp;Fout_datum, IF(F160&lt;&gt;"", IF(E160&gt;F160, "| Velden '"&amp;$AE$4&amp;ROW()&amp;"' en '"&amp;$AF$4&amp;ROW()&amp;"': De datum uit dienst mag niet voor de datum in dienst vallen.", ""), IF(E160&gt;Datum_werkingsjaar_einde, "| Veld '"&amp;$AE$4&amp;ROW()&amp;"': De datum in dienst mag niet na 31/12/"&amp;Datum_werkingsjaar&amp;" vallen.  ", ""))), "")</f>
        <v/>
      </c>
      <c r="AF160" s="166" t="str" cm="1">
        <f t="array" ref="AF160">IF($F160&lt;&gt;"", IF(ISTEXT(F160), "| Veld '"&amp;AF$4&amp;ROW()&amp;"': "&amp;Fout_datum, IF(E160&gt;F160, IF(F160&lt;&gt;"", "  ", ""), IF(F160&lt;&gt;"", IF(F160&lt;Datum_werkingsjaar_begin, "| Veld '"&amp;$AF$4&amp;ROW()&amp;"': De datum uit dienst mag niet vóór 1/01/"&amp;Datum_werkingsjaar&amp;" vallen.  ", ""), ""))), "")</f>
        <v/>
      </c>
      <c r="AG160" s="166" t="str">
        <f ca="1">IF(W160&lt;0, "", IF(G160&lt;&gt;"", _xlfn.IFNA(IF(MATCH(G160, OFFSET(Keuzelijsten!$A$1, 0, MATCH(O160, Keuzelijsten!$A$1:$AA$1, 0)-1, 50, 1), 0)&lt;&gt;"", ""), "| Veld '"&amp;AG$4&amp;ROW()&amp;"': de selectie komt niet overeen met een keuze in een afhankelijk veld.  "), ""))</f>
        <v/>
      </c>
      <c r="AH160" s="166" t="str">
        <f ca="1">IF(X160&lt;0, "", IF(H160&lt;&gt;"", _xlfn.IFNA(IF(MATCH(H160, OFFSET(Keuzelijsten!$A$1, 0, MATCH(P160, Keuzelijsten!$A$1:$AA$1, 0)-1, 50, 1), 0)&lt;&gt;"", ""), "| Veld '"&amp;AH$4&amp;ROW()&amp;"': de selectie komt niet overeen met een keuze in een afhankelijk veld.  "), ""))</f>
        <v/>
      </c>
      <c r="AI160" s="166" t="str">
        <f ca="1">IF(Y160&lt;0, "", IF(I160&lt;&gt;"", _xlfn.IFNA(IF(MATCH(I160, OFFSET(Keuzelijsten!$A$1, 0, MATCH(Q160, Keuzelijsten!$A$1:$AA$1, 0)-1, 50, 1), 0)&lt;&gt;"", ""), "| Veld '"&amp;AI$4&amp;ROW()&amp;"': de selectie komt niet overeen met een keuze in een afhankelijk veld.  "), ""))</f>
        <v/>
      </c>
      <c r="AJ160" s="166" t="str">
        <f ca="1">IF(Z160&lt;0, "", IF(J160&lt;&gt;"", _xlfn.IFNA(IF(MATCH(J160, OFFSET(Keuzelijsten!$A$1, 0, MATCH(R160, Keuzelijsten!$A$1:$AA$1, 0)-1, 50, 1), 0)&lt;&gt;"", ""), "| Veld '"&amp;AJ$4&amp;ROW()&amp;"': de selectie komt niet overeen met een keuze in een afhankelijk veld.  "), ""))</f>
        <v/>
      </c>
      <c r="AK160" s="166" t="str">
        <f t="shared" si="71"/>
        <v/>
      </c>
      <c r="AL160" s="166" t="str">
        <f t="shared" si="72"/>
        <v/>
      </c>
      <c r="AM160" s="167" t="str">
        <f t="shared" si="88"/>
        <v/>
      </c>
      <c r="AN160" s="166" t="str">
        <f t="shared" si="89"/>
        <v/>
      </c>
      <c r="AO160" s="166" t="str">
        <f t="shared" si="90"/>
        <v/>
      </c>
      <c r="AP160" s="166" t="str">
        <f t="shared" si="91"/>
        <v/>
      </c>
      <c r="AQ160" s="166" t="str">
        <f t="shared" si="92"/>
        <v/>
      </c>
      <c r="AR160" s="166" t="str">
        <f t="shared" si="93"/>
        <v/>
      </c>
      <c r="AS160" s="166" t="str">
        <f t="shared" si="94"/>
        <v/>
      </c>
      <c r="AT160" s="166" t="str">
        <f t="shared" si="95"/>
        <v/>
      </c>
      <c r="AU160" s="166" t="str">
        <f t="shared" si="96"/>
        <v/>
      </c>
      <c r="AV160" s="166" t="str">
        <f t="shared" si="97"/>
        <v/>
      </c>
      <c r="AW160" s="167" t="str">
        <f t="shared" si="98"/>
        <v/>
      </c>
      <c r="AX160" s="166" t="str">
        <f>IF(N160&lt;&gt;1, IF(SUM(N160:$N$504)&lt;&gt;0, "| Laat geen witruimte tussen ingevulde rijen.", ""), "")</f>
        <v/>
      </c>
      <c r="AZ160" s="75" t="str">
        <f t="shared" ca="1" si="99"/>
        <v/>
      </c>
    </row>
    <row r="161" spans="1:52" s="166" customFormat="1" ht="14.45" customHeight="1" x14ac:dyDescent="0.25">
      <c r="A161" s="172" t="str">
        <f t="shared" ca="1" si="73"/>
        <v/>
      </c>
      <c r="B161" s="164" t="str">
        <f t="shared" si="69"/>
        <v/>
      </c>
      <c r="C161" s="176" t="str">
        <f t="shared" si="70"/>
        <v/>
      </c>
      <c r="D161" s="177"/>
      <c r="E161" s="178"/>
      <c r="F161" s="178"/>
      <c r="G161" s="179"/>
      <c r="H161" s="180"/>
      <c r="I161" s="179"/>
      <c r="J161" s="181"/>
      <c r="K161" s="182"/>
      <c r="L161" s="183"/>
      <c r="M161" s="165" t="s">
        <v>85</v>
      </c>
      <c r="N161" s="166">
        <f t="shared" si="74"/>
        <v>0</v>
      </c>
      <c r="O161" s="167" t="s">
        <v>387</v>
      </c>
      <c r="P161" s="166" t="str">
        <f t="shared" si="75"/>
        <v/>
      </c>
      <c r="Q161" s="166" t="str">
        <f t="shared" si="76"/>
        <v/>
      </c>
      <c r="R161" s="166" t="str">
        <f t="shared" si="77"/>
        <v/>
      </c>
      <c r="S161" s="167">
        <f t="shared" si="78"/>
        <v>0</v>
      </c>
      <c r="T161" s="166">
        <f t="shared" si="79"/>
        <v>0</v>
      </c>
      <c r="U161" s="166">
        <f t="shared" si="80"/>
        <v>0</v>
      </c>
      <c r="V161" s="166">
        <f t="shared" si="81"/>
        <v>0</v>
      </c>
      <c r="W161" s="166">
        <f t="shared" si="82"/>
        <v>0</v>
      </c>
      <c r="X161" s="166">
        <f t="shared" si="83"/>
        <v>0</v>
      </c>
      <c r="Y161" s="166">
        <f t="shared" si="84"/>
        <v>0</v>
      </c>
      <c r="Z161" s="166">
        <f t="shared" si="85"/>
        <v>0</v>
      </c>
      <c r="AA161" s="166">
        <f t="shared" si="86"/>
        <v>0</v>
      </c>
      <c r="AB161" s="166">
        <f t="shared" si="87"/>
        <v>0</v>
      </c>
      <c r="AC161" s="167"/>
      <c r="AE161" s="166" t="str" cm="1">
        <f t="array" ref="AE161">IF($E161&lt;&gt;"", IF(ISTEXT(E161), "| Veld '"&amp;AE$4&amp;ROW()&amp;"': "&amp;Fout_datum, IF(F161&lt;&gt;"", IF(E161&gt;F161, "| Velden '"&amp;$AE$4&amp;ROW()&amp;"' en '"&amp;$AF$4&amp;ROW()&amp;"': De datum uit dienst mag niet voor de datum in dienst vallen.", ""), IF(E161&gt;Datum_werkingsjaar_einde, "| Veld '"&amp;$AE$4&amp;ROW()&amp;"': De datum in dienst mag niet na 31/12/"&amp;Datum_werkingsjaar&amp;" vallen.  ", ""))), "")</f>
        <v/>
      </c>
      <c r="AF161" s="166" t="str" cm="1">
        <f t="array" ref="AF161">IF($F161&lt;&gt;"", IF(ISTEXT(F161), "| Veld '"&amp;AF$4&amp;ROW()&amp;"': "&amp;Fout_datum, IF(E161&gt;F161, IF(F161&lt;&gt;"", "  ", ""), IF(F161&lt;&gt;"", IF(F161&lt;Datum_werkingsjaar_begin, "| Veld '"&amp;$AF$4&amp;ROW()&amp;"': De datum uit dienst mag niet vóór 1/01/"&amp;Datum_werkingsjaar&amp;" vallen.  ", ""), ""))), "")</f>
        <v/>
      </c>
      <c r="AG161" s="166" t="str">
        <f ca="1">IF(W161&lt;0, "", IF(G161&lt;&gt;"", _xlfn.IFNA(IF(MATCH(G161, OFFSET(Keuzelijsten!$A$1, 0, MATCH(O161, Keuzelijsten!$A$1:$AA$1, 0)-1, 50, 1), 0)&lt;&gt;"", ""), "| Veld '"&amp;AG$4&amp;ROW()&amp;"': de selectie komt niet overeen met een keuze in een afhankelijk veld.  "), ""))</f>
        <v/>
      </c>
      <c r="AH161" s="166" t="str">
        <f ca="1">IF(X161&lt;0, "", IF(H161&lt;&gt;"", _xlfn.IFNA(IF(MATCH(H161, OFFSET(Keuzelijsten!$A$1, 0, MATCH(P161, Keuzelijsten!$A$1:$AA$1, 0)-1, 50, 1), 0)&lt;&gt;"", ""), "| Veld '"&amp;AH$4&amp;ROW()&amp;"': de selectie komt niet overeen met een keuze in een afhankelijk veld.  "), ""))</f>
        <v/>
      </c>
      <c r="AI161" s="166" t="str">
        <f ca="1">IF(Y161&lt;0, "", IF(I161&lt;&gt;"", _xlfn.IFNA(IF(MATCH(I161, OFFSET(Keuzelijsten!$A$1, 0, MATCH(Q161, Keuzelijsten!$A$1:$AA$1, 0)-1, 50, 1), 0)&lt;&gt;"", ""), "| Veld '"&amp;AI$4&amp;ROW()&amp;"': de selectie komt niet overeen met een keuze in een afhankelijk veld.  "), ""))</f>
        <v/>
      </c>
      <c r="AJ161" s="166" t="str">
        <f ca="1">IF(Z161&lt;0, "", IF(J161&lt;&gt;"", _xlfn.IFNA(IF(MATCH(J161, OFFSET(Keuzelijsten!$A$1, 0, MATCH(R161, Keuzelijsten!$A$1:$AA$1, 0)-1, 50, 1), 0)&lt;&gt;"", ""), "| Veld '"&amp;AJ$4&amp;ROW()&amp;"': de selectie komt niet overeen met een keuze in een afhankelijk veld.  "), ""))</f>
        <v/>
      </c>
      <c r="AK161" s="166" t="str">
        <f t="shared" si="71"/>
        <v/>
      </c>
      <c r="AL161" s="166" t="str">
        <f t="shared" si="72"/>
        <v/>
      </c>
      <c r="AM161" s="167" t="str">
        <f t="shared" si="88"/>
        <v/>
      </c>
      <c r="AN161" s="166" t="str">
        <f t="shared" si="89"/>
        <v/>
      </c>
      <c r="AO161" s="166" t="str">
        <f t="shared" si="90"/>
        <v/>
      </c>
      <c r="AP161" s="166" t="str">
        <f t="shared" si="91"/>
        <v/>
      </c>
      <c r="AQ161" s="166" t="str">
        <f t="shared" si="92"/>
        <v/>
      </c>
      <c r="AR161" s="166" t="str">
        <f t="shared" si="93"/>
        <v/>
      </c>
      <c r="AS161" s="166" t="str">
        <f t="shared" si="94"/>
        <v/>
      </c>
      <c r="AT161" s="166" t="str">
        <f t="shared" si="95"/>
        <v/>
      </c>
      <c r="AU161" s="166" t="str">
        <f t="shared" si="96"/>
        <v/>
      </c>
      <c r="AV161" s="166" t="str">
        <f t="shared" si="97"/>
        <v/>
      </c>
      <c r="AW161" s="167" t="str">
        <f t="shared" si="98"/>
        <v/>
      </c>
      <c r="AX161" s="166" t="str">
        <f>IF(N161&lt;&gt;1, IF(SUM(N161:$N$504)&lt;&gt;0, "| Laat geen witruimte tussen ingevulde rijen.", ""), "")</f>
        <v/>
      </c>
      <c r="AZ161" s="75" t="str">
        <f t="shared" ca="1" si="99"/>
        <v/>
      </c>
    </row>
    <row r="162" spans="1:52" s="166" customFormat="1" ht="14.45" customHeight="1" x14ac:dyDescent="0.25">
      <c r="A162" s="172" t="str">
        <f t="shared" ca="1" si="73"/>
        <v/>
      </c>
      <c r="B162" s="164" t="str">
        <f t="shared" si="69"/>
        <v/>
      </c>
      <c r="C162" s="176" t="str">
        <f t="shared" si="70"/>
        <v/>
      </c>
      <c r="D162" s="177"/>
      <c r="E162" s="178"/>
      <c r="F162" s="178"/>
      <c r="G162" s="179"/>
      <c r="H162" s="180"/>
      <c r="I162" s="179"/>
      <c r="J162" s="181"/>
      <c r="K162" s="182"/>
      <c r="L162" s="183"/>
      <c r="M162" s="165" t="s">
        <v>85</v>
      </c>
      <c r="N162" s="166">
        <f t="shared" si="74"/>
        <v>0</v>
      </c>
      <c r="O162" s="167" t="s">
        <v>387</v>
      </c>
      <c r="P162" s="166" t="str">
        <f t="shared" si="75"/>
        <v/>
      </c>
      <c r="Q162" s="166" t="str">
        <f t="shared" si="76"/>
        <v/>
      </c>
      <c r="R162" s="166" t="str">
        <f t="shared" si="77"/>
        <v/>
      </c>
      <c r="S162" s="167">
        <f t="shared" si="78"/>
        <v>0</v>
      </c>
      <c r="T162" s="166">
        <f t="shared" si="79"/>
        <v>0</v>
      </c>
      <c r="U162" s="166">
        <f t="shared" si="80"/>
        <v>0</v>
      </c>
      <c r="V162" s="166">
        <f t="shared" si="81"/>
        <v>0</v>
      </c>
      <c r="W162" s="166">
        <f t="shared" si="82"/>
        <v>0</v>
      </c>
      <c r="X162" s="166">
        <f t="shared" si="83"/>
        <v>0</v>
      </c>
      <c r="Y162" s="166">
        <f t="shared" si="84"/>
        <v>0</v>
      </c>
      <c r="Z162" s="166">
        <f t="shared" si="85"/>
        <v>0</v>
      </c>
      <c r="AA162" s="166">
        <f t="shared" si="86"/>
        <v>0</v>
      </c>
      <c r="AB162" s="166">
        <f t="shared" si="87"/>
        <v>0</v>
      </c>
      <c r="AC162" s="167"/>
      <c r="AE162" s="166" t="str" cm="1">
        <f t="array" ref="AE162">IF($E162&lt;&gt;"", IF(ISTEXT(E162), "| Veld '"&amp;AE$4&amp;ROW()&amp;"': "&amp;Fout_datum, IF(F162&lt;&gt;"", IF(E162&gt;F162, "| Velden '"&amp;$AE$4&amp;ROW()&amp;"' en '"&amp;$AF$4&amp;ROW()&amp;"': De datum uit dienst mag niet voor de datum in dienst vallen.", ""), IF(E162&gt;Datum_werkingsjaar_einde, "| Veld '"&amp;$AE$4&amp;ROW()&amp;"': De datum in dienst mag niet na 31/12/"&amp;Datum_werkingsjaar&amp;" vallen.  ", ""))), "")</f>
        <v/>
      </c>
      <c r="AF162" s="166" t="str" cm="1">
        <f t="array" ref="AF162">IF($F162&lt;&gt;"", IF(ISTEXT(F162), "| Veld '"&amp;AF$4&amp;ROW()&amp;"': "&amp;Fout_datum, IF(E162&gt;F162, IF(F162&lt;&gt;"", "  ", ""), IF(F162&lt;&gt;"", IF(F162&lt;Datum_werkingsjaar_begin, "| Veld '"&amp;$AF$4&amp;ROW()&amp;"': De datum uit dienst mag niet vóór 1/01/"&amp;Datum_werkingsjaar&amp;" vallen.  ", ""), ""))), "")</f>
        <v/>
      </c>
      <c r="AG162" s="166" t="str">
        <f ca="1">IF(W162&lt;0, "", IF(G162&lt;&gt;"", _xlfn.IFNA(IF(MATCH(G162, OFFSET(Keuzelijsten!$A$1, 0, MATCH(O162, Keuzelijsten!$A$1:$AA$1, 0)-1, 50, 1), 0)&lt;&gt;"", ""), "| Veld '"&amp;AG$4&amp;ROW()&amp;"': de selectie komt niet overeen met een keuze in een afhankelijk veld.  "), ""))</f>
        <v/>
      </c>
      <c r="AH162" s="166" t="str">
        <f ca="1">IF(X162&lt;0, "", IF(H162&lt;&gt;"", _xlfn.IFNA(IF(MATCH(H162, OFFSET(Keuzelijsten!$A$1, 0, MATCH(P162, Keuzelijsten!$A$1:$AA$1, 0)-1, 50, 1), 0)&lt;&gt;"", ""), "| Veld '"&amp;AH$4&amp;ROW()&amp;"': de selectie komt niet overeen met een keuze in een afhankelijk veld.  "), ""))</f>
        <v/>
      </c>
      <c r="AI162" s="166" t="str">
        <f ca="1">IF(Y162&lt;0, "", IF(I162&lt;&gt;"", _xlfn.IFNA(IF(MATCH(I162, OFFSET(Keuzelijsten!$A$1, 0, MATCH(Q162, Keuzelijsten!$A$1:$AA$1, 0)-1, 50, 1), 0)&lt;&gt;"", ""), "| Veld '"&amp;AI$4&amp;ROW()&amp;"': de selectie komt niet overeen met een keuze in een afhankelijk veld.  "), ""))</f>
        <v/>
      </c>
      <c r="AJ162" s="166" t="str">
        <f ca="1">IF(Z162&lt;0, "", IF(J162&lt;&gt;"", _xlfn.IFNA(IF(MATCH(J162, OFFSET(Keuzelijsten!$A$1, 0, MATCH(R162, Keuzelijsten!$A$1:$AA$1, 0)-1, 50, 1), 0)&lt;&gt;"", ""), "| Veld '"&amp;AJ$4&amp;ROW()&amp;"': de selectie komt niet overeen met een keuze in een afhankelijk veld.  "), ""))</f>
        <v/>
      </c>
      <c r="AK162" s="166" t="str">
        <f t="shared" si="71"/>
        <v/>
      </c>
      <c r="AL162" s="166" t="str">
        <f t="shared" si="72"/>
        <v/>
      </c>
      <c r="AM162" s="167" t="str">
        <f t="shared" si="88"/>
        <v/>
      </c>
      <c r="AN162" s="166" t="str">
        <f t="shared" si="89"/>
        <v/>
      </c>
      <c r="AO162" s="166" t="str">
        <f t="shared" si="90"/>
        <v/>
      </c>
      <c r="AP162" s="166" t="str">
        <f t="shared" si="91"/>
        <v/>
      </c>
      <c r="AQ162" s="166" t="str">
        <f t="shared" si="92"/>
        <v/>
      </c>
      <c r="AR162" s="166" t="str">
        <f t="shared" si="93"/>
        <v/>
      </c>
      <c r="AS162" s="166" t="str">
        <f t="shared" si="94"/>
        <v/>
      </c>
      <c r="AT162" s="166" t="str">
        <f t="shared" si="95"/>
        <v/>
      </c>
      <c r="AU162" s="166" t="str">
        <f t="shared" si="96"/>
        <v/>
      </c>
      <c r="AV162" s="166" t="str">
        <f t="shared" si="97"/>
        <v/>
      </c>
      <c r="AW162" s="167" t="str">
        <f t="shared" si="98"/>
        <v/>
      </c>
      <c r="AX162" s="166" t="str">
        <f>IF(N162&lt;&gt;1, IF(SUM(N162:$N$504)&lt;&gt;0, "| Laat geen witruimte tussen ingevulde rijen.", ""), "")</f>
        <v/>
      </c>
      <c r="AZ162" s="75" t="str">
        <f t="shared" ca="1" si="99"/>
        <v/>
      </c>
    </row>
    <row r="163" spans="1:52" s="166" customFormat="1" ht="14.45" customHeight="1" x14ac:dyDescent="0.25">
      <c r="A163" s="172" t="str">
        <f t="shared" ca="1" si="73"/>
        <v/>
      </c>
      <c r="B163" s="164" t="str">
        <f t="shared" si="69"/>
        <v/>
      </c>
      <c r="C163" s="176" t="str">
        <f t="shared" si="70"/>
        <v/>
      </c>
      <c r="D163" s="177"/>
      <c r="E163" s="178"/>
      <c r="F163" s="178"/>
      <c r="G163" s="179"/>
      <c r="H163" s="180"/>
      <c r="I163" s="179"/>
      <c r="J163" s="181"/>
      <c r="K163" s="182"/>
      <c r="L163" s="183"/>
      <c r="M163" s="165" t="s">
        <v>85</v>
      </c>
      <c r="N163" s="166">
        <f t="shared" si="74"/>
        <v>0</v>
      </c>
      <c r="O163" s="167" t="s">
        <v>387</v>
      </c>
      <c r="P163" s="166" t="str">
        <f t="shared" si="75"/>
        <v/>
      </c>
      <c r="Q163" s="166" t="str">
        <f t="shared" si="76"/>
        <v/>
      </c>
      <c r="R163" s="166" t="str">
        <f t="shared" si="77"/>
        <v/>
      </c>
      <c r="S163" s="167">
        <f t="shared" si="78"/>
        <v>0</v>
      </c>
      <c r="T163" s="166">
        <f t="shared" si="79"/>
        <v>0</v>
      </c>
      <c r="U163" s="166">
        <f t="shared" si="80"/>
        <v>0</v>
      </c>
      <c r="V163" s="166">
        <f t="shared" si="81"/>
        <v>0</v>
      </c>
      <c r="W163" s="166">
        <f t="shared" si="82"/>
        <v>0</v>
      </c>
      <c r="X163" s="166">
        <f t="shared" si="83"/>
        <v>0</v>
      </c>
      <c r="Y163" s="166">
        <f t="shared" si="84"/>
        <v>0</v>
      </c>
      <c r="Z163" s="166">
        <f t="shared" si="85"/>
        <v>0</v>
      </c>
      <c r="AA163" s="166">
        <f t="shared" si="86"/>
        <v>0</v>
      </c>
      <c r="AB163" s="166">
        <f t="shared" si="87"/>
        <v>0</v>
      </c>
      <c r="AC163" s="167"/>
      <c r="AE163" s="166" t="str" cm="1">
        <f t="array" ref="AE163">IF($E163&lt;&gt;"", IF(ISTEXT(E163), "| Veld '"&amp;AE$4&amp;ROW()&amp;"': "&amp;Fout_datum, IF(F163&lt;&gt;"", IF(E163&gt;F163, "| Velden '"&amp;$AE$4&amp;ROW()&amp;"' en '"&amp;$AF$4&amp;ROW()&amp;"': De datum uit dienst mag niet voor de datum in dienst vallen.", ""), IF(E163&gt;Datum_werkingsjaar_einde, "| Veld '"&amp;$AE$4&amp;ROW()&amp;"': De datum in dienst mag niet na 31/12/"&amp;Datum_werkingsjaar&amp;" vallen.  ", ""))), "")</f>
        <v/>
      </c>
      <c r="AF163" s="166" t="str" cm="1">
        <f t="array" ref="AF163">IF($F163&lt;&gt;"", IF(ISTEXT(F163), "| Veld '"&amp;AF$4&amp;ROW()&amp;"': "&amp;Fout_datum, IF(E163&gt;F163, IF(F163&lt;&gt;"", "  ", ""), IF(F163&lt;&gt;"", IF(F163&lt;Datum_werkingsjaar_begin, "| Veld '"&amp;$AF$4&amp;ROW()&amp;"': De datum uit dienst mag niet vóór 1/01/"&amp;Datum_werkingsjaar&amp;" vallen.  ", ""), ""))), "")</f>
        <v/>
      </c>
      <c r="AG163" s="166" t="str">
        <f ca="1">IF(W163&lt;0, "", IF(G163&lt;&gt;"", _xlfn.IFNA(IF(MATCH(G163, OFFSET(Keuzelijsten!$A$1, 0, MATCH(O163, Keuzelijsten!$A$1:$AA$1, 0)-1, 50, 1), 0)&lt;&gt;"", ""), "| Veld '"&amp;AG$4&amp;ROW()&amp;"': de selectie komt niet overeen met een keuze in een afhankelijk veld.  "), ""))</f>
        <v/>
      </c>
      <c r="AH163" s="166" t="str">
        <f ca="1">IF(X163&lt;0, "", IF(H163&lt;&gt;"", _xlfn.IFNA(IF(MATCH(H163, OFFSET(Keuzelijsten!$A$1, 0, MATCH(P163, Keuzelijsten!$A$1:$AA$1, 0)-1, 50, 1), 0)&lt;&gt;"", ""), "| Veld '"&amp;AH$4&amp;ROW()&amp;"': de selectie komt niet overeen met een keuze in een afhankelijk veld.  "), ""))</f>
        <v/>
      </c>
      <c r="AI163" s="166" t="str">
        <f ca="1">IF(Y163&lt;0, "", IF(I163&lt;&gt;"", _xlfn.IFNA(IF(MATCH(I163, OFFSET(Keuzelijsten!$A$1, 0, MATCH(Q163, Keuzelijsten!$A$1:$AA$1, 0)-1, 50, 1), 0)&lt;&gt;"", ""), "| Veld '"&amp;AI$4&amp;ROW()&amp;"': de selectie komt niet overeen met een keuze in een afhankelijk veld.  "), ""))</f>
        <v/>
      </c>
      <c r="AJ163" s="166" t="str">
        <f ca="1">IF(Z163&lt;0, "", IF(J163&lt;&gt;"", _xlfn.IFNA(IF(MATCH(J163, OFFSET(Keuzelijsten!$A$1, 0, MATCH(R163, Keuzelijsten!$A$1:$AA$1, 0)-1, 50, 1), 0)&lt;&gt;"", ""), "| Veld '"&amp;AJ$4&amp;ROW()&amp;"': de selectie komt niet overeen met een keuze in een afhankelijk veld.  "), ""))</f>
        <v/>
      </c>
      <c r="AK163" s="166" t="str">
        <f t="shared" si="71"/>
        <v/>
      </c>
      <c r="AL163" s="166" t="str">
        <f t="shared" si="72"/>
        <v/>
      </c>
      <c r="AM163" s="167" t="str">
        <f t="shared" si="88"/>
        <v/>
      </c>
      <c r="AN163" s="166" t="str">
        <f t="shared" si="89"/>
        <v/>
      </c>
      <c r="AO163" s="166" t="str">
        <f t="shared" si="90"/>
        <v/>
      </c>
      <c r="AP163" s="166" t="str">
        <f t="shared" si="91"/>
        <v/>
      </c>
      <c r="AQ163" s="166" t="str">
        <f t="shared" si="92"/>
        <v/>
      </c>
      <c r="AR163" s="166" t="str">
        <f t="shared" si="93"/>
        <v/>
      </c>
      <c r="AS163" s="166" t="str">
        <f t="shared" si="94"/>
        <v/>
      </c>
      <c r="AT163" s="166" t="str">
        <f t="shared" si="95"/>
        <v/>
      </c>
      <c r="AU163" s="166" t="str">
        <f t="shared" si="96"/>
        <v/>
      </c>
      <c r="AV163" s="166" t="str">
        <f t="shared" si="97"/>
        <v/>
      </c>
      <c r="AW163" s="167" t="str">
        <f t="shared" si="98"/>
        <v/>
      </c>
      <c r="AX163" s="166" t="str">
        <f>IF(N163&lt;&gt;1, IF(SUM(N163:$N$504)&lt;&gt;0, "| Laat geen witruimte tussen ingevulde rijen.", ""), "")</f>
        <v/>
      </c>
      <c r="AZ163" s="75" t="str">
        <f t="shared" ca="1" si="99"/>
        <v/>
      </c>
    </row>
    <row r="164" spans="1:52" s="166" customFormat="1" ht="14.45" customHeight="1" x14ac:dyDescent="0.25">
      <c r="A164" s="172" t="str">
        <f t="shared" ca="1" si="73"/>
        <v/>
      </c>
      <c r="B164" s="164" t="str">
        <f t="shared" si="69"/>
        <v/>
      </c>
      <c r="C164" s="176" t="str">
        <f t="shared" si="70"/>
        <v/>
      </c>
      <c r="D164" s="177"/>
      <c r="E164" s="178"/>
      <c r="F164" s="178"/>
      <c r="G164" s="179"/>
      <c r="H164" s="180"/>
      <c r="I164" s="179"/>
      <c r="J164" s="181"/>
      <c r="K164" s="182"/>
      <c r="L164" s="183"/>
      <c r="M164" s="165" t="s">
        <v>85</v>
      </c>
      <c r="N164" s="166">
        <f t="shared" si="74"/>
        <v>0</v>
      </c>
      <c r="O164" s="167" t="s">
        <v>387</v>
      </c>
      <c r="P164" s="166" t="str">
        <f t="shared" si="75"/>
        <v/>
      </c>
      <c r="Q164" s="166" t="str">
        <f t="shared" si="76"/>
        <v/>
      </c>
      <c r="R164" s="166" t="str">
        <f t="shared" si="77"/>
        <v/>
      </c>
      <c r="S164" s="167">
        <f t="shared" si="78"/>
        <v>0</v>
      </c>
      <c r="T164" s="166">
        <f t="shared" si="79"/>
        <v>0</v>
      </c>
      <c r="U164" s="166">
        <f t="shared" si="80"/>
        <v>0</v>
      </c>
      <c r="V164" s="166">
        <f t="shared" si="81"/>
        <v>0</v>
      </c>
      <c r="W164" s="166">
        <f t="shared" si="82"/>
        <v>0</v>
      </c>
      <c r="X164" s="166">
        <f t="shared" si="83"/>
        <v>0</v>
      </c>
      <c r="Y164" s="166">
        <f t="shared" si="84"/>
        <v>0</v>
      </c>
      <c r="Z164" s="166">
        <f t="shared" si="85"/>
        <v>0</v>
      </c>
      <c r="AA164" s="166">
        <f t="shared" si="86"/>
        <v>0</v>
      </c>
      <c r="AB164" s="166">
        <f t="shared" si="87"/>
        <v>0</v>
      </c>
      <c r="AC164" s="167"/>
      <c r="AE164" s="166" t="str" cm="1">
        <f t="array" ref="AE164">IF($E164&lt;&gt;"", IF(ISTEXT(E164), "| Veld '"&amp;AE$4&amp;ROW()&amp;"': "&amp;Fout_datum, IF(F164&lt;&gt;"", IF(E164&gt;F164, "| Velden '"&amp;$AE$4&amp;ROW()&amp;"' en '"&amp;$AF$4&amp;ROW()&amp;"': De datum uit dienst mag niet voor de datum in dienst vallen.", ""), IF(E164&gt;Datum_werkingsjaar_einde, "| Veld '"&amp;$AE$4&amp;ROW()&amp;"': De datum in dienst mag niet na 31/12/"&amp;Datum_werkingsjaar&amp;" vallen.  ", ""))), "")</f>
        <v/>
      </c>
      <c r="AF164" s="166" t="str" cm="1">
        <f t="array" ref="AF164">IF($F164&lt;&gt;"", IF(ISTEXT(F164), "| Veld '"&amp;AF$4&amp;ROW()&amp;"': "&amp;Fout_datum, IF(E164&gt;F164, IF(F164&lt;&gt;"", "  ", ""), IF(F164&lt;&gt;"", IF(F164&lt;Datum_werkingsjaar_begin, "| Veld '"&amp;$AF$4&amp;ROW()&amp;"': De datum uit dienst mag niet vóór 1/01/"&amp;Datum_werkingsjaar&amp;" vallen.  ", ""), ""))), "")</f>
        <v/>
      </c>
      <c r="AG164" s="166" t="str">
        <f ca="1">IF(W164&lt;0, "", IF(G164&lt;&gt;"", _xlfn.IFNA(IF(MATCH(G164, OFFSET(Keuzelijsten!$A$1, 0, MATCH(O164, Keuzelijsten!$A$1:$AA$1, 0)-1, 50, 1), 0)&lt;&gt;"", ""), "| Veld '"&amp;AG$4&amp;ROW()&amp;"': de selectie komt niet overeen met een keuze in een afhankelijk veld.  "), ""))</f>
        <v/>
      </c>
      <c r="AH164" s="166" t="str">
        <f ca="1">IF(X164&lt;0, "", IF(H164&lt;&gt;"", _xlfn.IFNA(IF(MATCH(H164, OFFSET(Keuzelijsten!$A$1, 0, MATCH(P164, Keuzelijsten!$A$1:$AA$1, 0)-1, 50, 1), 0)&lt;&gt;"", ""), "| Veld '"&amp;AH$4&amp;ROW()&amp;"': de selectie komt niet overeen met een keuze in een afhankelijk veld.  "), ""))</f>
        <v/>
      </c>
      <c r="AI164" s="166" t="str">
        <f ca="1">IF(Y164&lt;0, "", IF(I164&lt;&gt;"", _xlfn.IFNA(IF(MATCH(I164, OFFSET(Keuzelijsten!$A$1, 0, MATCH(Q164, Keuzelijsten!$A$1:$AA$1, 0)-1, 50, 1), 0)&lt;&gt;"", ""), "| Veld '"&amp;AI$4&amp;ROW()&amp;"': de selectie komt niet overeen met een keuze in een afhankelijk veld.  "), ""))</f>
        <v/>
      </c>
      <c r="AJ164" s="166" t="str">
        <f ca="1">IF(Z164&lt;0, "", IF(J164&lt;&gt;"", _xlfn.IFNA(IF(MATCH(J164, OFFSET(Keuzelijsten!$A$1, 0, MATCH(R164, Keuzelijsten!$A$1:$AA$1, 0)-1, 50, 1), 0)&lt;&gt;"", ""), "| Veld '"&amp;AJ$4&amp;ROW()&amp;"': de selectie komt niet overeen met een keuze in een afhankelijk veld.  "), ""))</f>
        <v/>
      </c>
      <c r="AK164" s="166" t="str">
        <f t="shared" si="71"/>
        <v/>
      </c>
      <c r="AL164" s="166" t="str">
        <f t="shared" si="72"/>
        <v/>
      </c>
      <c r="AM164" s="167" t="str">
        <f t="shared" si="88"/>
        <v/>
      </c>
      <c r="AN164" s="166" t="str">
        <f t="shared" si="89"/>
        <v/>
      </c>
      <c r="AO164" s="166" t="str">
        <f t="shared" si="90"/>
        <v/>
      </c>
      <c r="AP164" s="166" t="str">
        <f t="shared" si="91"/>
        <v/>
      </c>
      <c r="AQ164" s="166" t="str">
        <f t="shared" si="92"/>
        <v/>
      </c>
      <c r="AR164" s="166" t="str">
        <f t="shared" si="93"/>
        <v/>
      </c>
      <c r="AS164" s="166" t="str">
        <f t="shared" si="94"/>
        <v/>
      </c>
      <c r="AT164" s="166" t="str">
        <f t="shared" si="95"/>
        <v/>
      </c>
      <c r="AU164" s="166" t="str">
        <f t="shared" si="96"/>
        <v/>
      </c>
      <c r="AV164" s="166" t="str">
        <f t="shared" si="97"/>
        <v/>
      </c>
      <c r="AW164" s="167" t="str">
        <f t="shared" si="98"/>
        <v/>
      </c>
      <c r="AX164" s="166" t="str">
        <f>IF(N164&lt;&gt;1, IF(SUM(N164:$N$504)&lt;&gt;0, "| Laat geen witruimte tussen ingevulde rijen.", ""), "")</f>
        <v/>
      </c>
      <c r="AZ164" s="75" t="str">
        <f t="shared" ca="1" si="99"/>
        <v/>
      </c>
    </row>
    <row r="165" spans="1:52" s="166" customFormat="1" ht="14.45" customHeight="1" x14ac:dyDescent="0.25">
      <c r="A165" s="172" t="str">
        <f t="shared" ca="1" si="73"/>
        <v/>
      </c>
      <c r="B165" s="164" t="str">
        <f t="shared" si="69"/>
        <v/>
      </c>
      <c r="C165" s="176" t="str">
        <f t="shared" si="70"/>
        <v/>
      </c>
      <c r="D165" s="177"/>
      <c r="E165" s="178"/>
      <c r="F165" s="178"/>
      <c r="G165" s="179"/>
      <c r="H165" s="180"/>
      <c r="I165" s="179"/>
      <c r="J165" s="181"/>
      <c r="K165" s="182"/>
      <c r="L165" s="183"/>
      <c r="M165" s="165" t="s">
        <v>85</v>
      </c>
      <c r="N165" s="166">
        <f t="shared" si="74"/>
        <v>0</v>
      </c>
      <c r="O165" s="167" t="s">
        <v>387</v>
      </c>
      <c r="P165" s="166" t="str">
        <f t="shared" si="75"/>
        <v/>
      </c>
      <c r="Q165" s="166" t="str">
        <f t="shared" si="76"/>
        <v/>
      </c>
      <c r="R165" s="166" t="str">
        <f t="shared" si="77"/>
        <v/>
      </c>
      <c r="S165" s="167">
        <f t="shared" si="78"/>
        <v>0</v>
      </c>
      <c r="T165" s="166">
        <f t="shared" si="79"/>
        <v>0</v>
      </c>
      <c r="U165" s="166">
        <f t="shared" si="80"/>
        <v>0</v>
      </c>
      <c r="V165" s="166">
        <f t="shared" si="81"/>
        <v>0</v>
      </c>
      <c r="W165" s="166">
        <f t="shared" si="82"/>
        <v>0</v>
      </c>
      <c r="X165" s="166">
        <f t="shared" si="83"/>
        <v>0</v>
      </c>
      <c r="Y165" s="166">
        <f t="shared" si="84"/>
        <v>0</v>
      </c>
      <c r="Z165" s="166">
        <f t="shared" si="85"/>
        <v>0</v>
      </c>
      <c r="AA165" s="166">
        <f t="shared" si="86"/>
        <v>0</v>
      </c>
      <c r="AB165" s="166">
        <f t="shared" si="87"/>
        <v>0</v>
      </c>
      <c r="AC165" s="167"/>
      <c r="AE165" s="166" t="str" cm="1">
        <f t="array" ref="AE165">IF($E165&lt;&gt;"", IF(ISTEXT(E165), "| Veld '"&amp;AE$4&amp;ROW()&amp;"': "&amp;Fout_datum, IF(F165&lt;&gt;"", IF(E165&gt;F165, "| Velden '"&amp;$AE$4&amp;ROW()&amp;"' en '"&amp;$AF$4&amp;ROW()&amp;"': De datum uit dienst mag niet voor de datum in dienst vallen.", ""), IF(E165&gt;Datum_werkingsjaar_einde, "| Veld '"&amp;$AE$4&amp;ROW()&amp;"': De datum in dienst mag niet na 31/12/"&amp;Datum_werkingsjaar&amp;" vallen.  ", ""))), "")</f>
        <v/>
      </c>
      <c r="AF165" s="166" t="str" cm="1">
        <f t="array" ref="AF165">IF($F165&lt;&gt;"", IF(ISTEXT(F165), "| Veld '"&amp;AF$4&amp;ROW()&amp;"': "&amp;Fout_datum, IF(E165&gt;F165, IF(F165&lt;&gt;"", "  ", ""), IF(F165&lt;&gt;"", IF(F165&lt;Datum_werkingsjaar_begin, "| Veld '"&amp;$AF$4&amp;ROW()&amp;"': De datum uit dienst mag niet vóór 1/01/"&amp;Datum_werkingsjaar&amp;" vallen.  ", ""), ""))), "")</f>
        <v/>
      </c>
      <c r="AG165" s="166" t="str">
        <f ca="1">IF(W165&lt;0, "", IF(G165&lt;&gt;"", _xlfn.IFNA(IF(MATCH(G165, OFFSET(Keuzelijsten!$A$1, 0, MATCH(O165, Keuzelijsten!$A$1:$AA$1, 0)-1, 50, 1), 0)&lt;&gt;"", ""), "| Veld '"&amp;AG$4&amp;ROW()&amp;"': de selectie komt niet overeen met een keuze in een afhankelijk veld.  "), ""))</f>
        <v/>
      </c>
      <c r="AH165" s="166" t="str">
        <f ca="1">IF(X165&lt;0, "", IF(H165&lt;&gt;"", _xlfn.IFNA(IF(MATCH(H165, OFFSET(Keuzelijsten!$A$1, 0, MATCH(P165, Keuzelijsten!$A$1:$AA$1, 0)-1, 50, 1), 0)&lt;&gt;"", ""), "| Veld '"&amp;AH$4&amp;ROW()&amp;"': de selectie komt niet overeen met een keuze in een afhankelijk veld.  "), ""))</f>
        <v/>
      </c>
      <c r="AI165" s="166" t="str">
        <f ca="1">IF(Y165&lt;0, "", IF(I165&lt;&gt;"", _xlfn.IFNA(IF(MATCH(I165, OFFSET(Keuzelijsten!$A$1, 0, MATCH(Q165, Keuzelijsten!$A$1:$AA$1, 0)-1, 50, 1), 0)&lt;&gt;"", ""), "| Veld '"&amp;AI$4&amp;ROW()&amp;"': de selectie komt niet overeen met een keuze in een afhankelijk veld.  "), ""))</f>
        <v/>
      </c>
      <c r="AJ165" s="166" t="str">
        <f ca="1">IF(Z165&lt;0, "", IF(J165&lt;&gt;"", _xlfn.IFNA(IF(MATCH(J165, OFFSET(Keuzelijsten!$A$1, 0, MATCH(R165, Keuzelijsten!$A$1:$AA$1, 0)-1, 50, 1), 0)&lt;&gt;"", ""), "| Veld '"&amp;AJ$4&amp;ROW()&amp;"': de selectie komt niet overeen met een keuze in een afhankelijk veld.  "), ""))</f>
        <v/>
      </c>
      <c r="AK165" s="166" t="str">
        <f t="shared" si="71"/>
        <v/>
      </c>
      <c r="AL165" s="166" t="str">
        <f t="shared" si="72"/>
        <v/>
      </c>
      <c r="AM165" s="167" t="str">
        <f t="shared" si="88"/>
        <v/>
      </c>
      <c r="AN165" s="166" t="str">
        <f t="shared" si="89"/>
        <v/>
      </c>
      <c r="AO165" s="166" t="str">
        <f t="shared" si="90"/>
        <v/>
      </c>
      <c r="AP165" s="166" t="str">
        <f t="shared" si="91"/>
        <v/>
      </c>
      <c r="AQ165" s="166" t="str">
        <f t="shared" si="92"/>
        <v/>
      </c>
      <c r="AR165" s="166" t="str">
        <f t="shared" si="93"/>
        <v/>
      </c>
      <c r="AS165" s="166" t="str">
        <f t="shared" si="94"/>
        <v/>
      </c>
      <c r="AT165" s="166" t="str">
        <f t="shared" si="95"/>
        <v/>
      </c>
      <c r="AU165" s="166" t="str">
        <f t="shared" si="96"/>
        <v/>
      </c>
      <c r="AV165" s="166" t="str">
        <f t="shared" si="97"/>
        <v/>
      </c>
      <c r="AW165" s="167" t="str">
        <f t="shared" si="98"/>
        <v/>
      </c>
      <c r="AX165" s="166" t="str">
        <f>IF(N165&lt;&gt;1, IF(SUM(N165:$N$504)&lt;&gt;0, "| Laat geen witruimte tussen ingevulde rijen.", ""), "")</f>
        <v/>
      </c>
      <c r="AZ165" s="75" t="str">
        <f t="shared" ca="1" si="99"/>
        <v/>
      </c>
    </row>
    <row r="166" spans="1:52" s="166" customFormat="1" ht="14.45" customHeight="1" x14ac:dyDescent="0.25">
      <c r="A166" s="172" t="str">
        <f t="shared" ca="1" si="73"/>
        <v/>
      </c>
      <c r="B166" s="164" t="str">
        <f t="shared" si="69"/>
        <v/>
      </c>
      <c r="C166" s="176" t="str">
        <f t="shared" si="70"/>
        <v/>
      </c>
      <c r="D166" s="177"/>
      <c r="E166" s="178"/>
      <c r="F166" s="178"/>
      <c r="G166" s="179"/>
      <c r="H166" s="180"/>
      <c r="I166" s="179"/>
      <c r="J166" s="181"/>
      <c r="K166" s="182"/>
      <c r="L166" s="183"/>
      <c r="M166" s="165" t="s">
        <v>85</v>
      </c>
      <c r="N166" s="166">
        <f t="shared" si="74"/>
        <v>0</v>
      </c>
      <c r="O166" s="167" t="s">
        <v>387</v>
      </c>
      <c r="P166" s="166" t="str">
        <f t="shared" si="75"/>
        <v/>
      </c>
      <c r="Q166" s="166" t="str">
        <f t="shared" si="76"/>
        <v/>
      </c>
      <c r="R166" s="166" t="str">
        <f t="shared" si="77"/>
        <v/>
      </c>
      <c r="S166" s="167">
        <f t="shared" si="78"/>
        <v>0</v>
      </c>
      <c r="T166" s="166">
        <f t="shared" si="79"/>
        <v>0</v>
      </c>
      <c r="U166" s="166">
        <f t="shared" si="80"/>
        <v>0</v>
      </c>
      <c r="V166" s="166">
        <f t="shared" si="81"/>
        <v>0</v>
      </c>
      <c r="W166" s="166">
        <f t="shared" si="82"/>
        <v>0</v>
      </c>
      <c r="X166" s="166">
        <f t="shared" si="83"/>
        <v>0</v>
      </c>
      <c r="Y166" s="166">
        <f t="shared" si="84"/>
        <v>0</v>
      </c>
      <c r="Z166" s="166">
        <f t="shared" si="85"/>
        <v>0</v>
      </c>
      <c r="AA166" s="166">
        <f t="shared" si="86"/>
        <v>0</v>
      </c>
      <c r="AB166" s="166">
        <f t="shared" si="87"/>
        <v>0</v>
      </c>
      <c r="AC166" s="167"/>
      <c r="AE166" s="166" t="str" cm="1">
        <f t="array" ref="AE166">IF($E166&lt;&gt;"", IF(ISTEXT(E166), "| Veld '"&amp;AE$4&amp;ROW()&amp;"': "&amp;Fout_datum, IF(F166&lt;&gt;"", IF(E166&gt;F166, "| Velden '"&amp;$AE$4&amp;ROW()&amp;"' en '"&amp;$AF$4&amp;ROW()&amp;"': De datum uit dienst mag niet voor de datum in dienst vallen.", ""), IF(E166&gt;Datum_werkingsjaar_einde, "| Veld '"&amp;$AE$4&amp;ROW()&amp;"': De datum in dienst mag niet na 31/12/"&amp;Datum_werkingsjaar&amp;" vallen.  ", ""))), "")</f>
        <v/>
      </c>
      <c r="AF166" s="166" t="str" cm="1">
        <f t="array" ref="AF166">IF($F166&lt;&gt;"", IF(ISTEXT(F166), "| Veld '"&amp;AF$4&amp;ROW()&amp;"': "&amp;Fout_datum, IF(E166&gt;F166, IF(F166&lt;&gt;"", "  ", ""), IF(F166&lt;&gt;"", IF(F166&lt;Datum_werkingsjaar_begin, "| Veld '"&amp;$AF$4&amp;ROW()&amp;"': De datum uit dienst mag niet vóór 1/01/"&amp;Datum_werkingsjaar&amp;" vallen.  ", ""), ""))), "")</f>
        <v/>
      </c>
      <c r="AG166" s="166" t="str">
        <f ca="1">IF(W166&lt;0, "", IF(G166&lt;&gt;"", _xlfn.IFNA(IF(MATCH(G166, OFFSET(Keuzelijsten!$A$1, 0, MATCH(O166, Keuzelijsten!$A$1:$AA$1, 0)-1, 50, 1), 0)&lt;&gt;"", ""), "| Veld '"&amp;AG$4&amp;ROW()&amp;"': de selectie komt niet overeen met een keuze in een afhankelijk veld.  "), ""))</f>
        <v/>
      </c>
      <c r="AH166" s="166" t="str">
        <f ca="1">IF(X166&lt;0, "", IF(H166&lt;&gt;"", _xlfn.IFNA(IF(MATCH(H166, OFFSET(Keuzelijsten!$A$1, 0, MATCH(P166, Keuzelijsten!$A$1:$AA$1, 0)-1, 50, 1), 0)&lt;&gt;"", ""), "| Veld '"&amp;AH$4&amp;ROW()&amp;"': de selectie komt niet overeen met een keuze in een afhankelijk veld.  "), ""))</f>
        <v/>
      </c>
      <c r="AI166" s="166" t="str">
        <f ca="1">IF(Y166&lt;0, "", IF(I166&lt;&gt;"", _xlfn.IFNA(IF(MATCH(I166, OFFSET(Keuzelijsten!$A$1, 0, MATCH(Q166, Keuzelijsten!$A$1:$AA$1, 0)-1, 50, 1), 0)&lt;&gt;"", ""), "| Veld '"&amp;AI$4&amp;ROW()&amp;"': de selectie komt niet overeen met een keuze in een afhankelijk veld.  "), ""))</f>
        <v/>
      </c>
      <c r="AJ166" s="166" t="str">
        <f ca="1">IF(Z166&lt;0, "", IF(J166&lt;&gt;"", _xlfn.IFNA(IF(MATCH(J166, OFFSET(Keuzelijsten!$A$1, 0, MATCH(R166, Keuzelijsten!$A$1:$AA$1, 0)-1, 50, 1), 0)&lt;&gt;"", ""), "| Veld '"&amp;AJ$4&amp;ROW()&amp;"': de selectie komt niet overeen met een keuze in een afhankelijk veld.  "), ""))</f>
        <v/>
      </c>
      <c r="AK166" s="166" t="str">
        <f t="shared" si="71"/>
        <v/>
      </c>
      <c r="AL166" s="166" t="str">
        <f t="shared" si="72"/>
        <v/>
      </c>
      <c r="AM166" s="167" t="str">
        <f t="shared" si="88"/>
        <v/>
      </c>
      <c r="AN166" s="166" t="str">
        <f t="shared" si="89"/>
        <v/>
      </c>
      <c r="AO166" s="166" t="str">
        <f t="shared" si="90"/>
        <v/>
      </c>
      <c r="AP166" s="166" t="str">
        <f t="shared" si="91"/>
        <v/>
      </c>
      <c r="AQ166" s="166" t="str">
        <f t="shared" si="92"/>
        <v/>
      </c>
      <c r="AR166" s="166" t="str">
        <f t="shared" si="93"/>
        <v/>
      </c>
      <c r="AS166" s="166" t="str">
        <f t="shared" si="94"/>
        <v/>
      </c>
      <c r="AT166" s="166" t="str">
        <f t="shared" si="95"/>
        <v/>
      </c>
      <c r="AU166" s="166" t="str">
        <f t="shared" si="96"/>
        <v/>
      </c>
      <c r="AV166" s="166" t="str">
        <f t="shared" si="97"/>
        <v/>
      </c>
      <c r="AW166" s="167" t="str">
        <f t="shared" si="98"/>
        <v/>
      </c>
      <c r="AX166" s="166" t="str">
        <f>IF(N166&lt;&gt;1, IF(SUM(N166:$N$504)&lt;&gt;0, "| Laat geen witruimte tussen ingevulde rijen.", ""), "")</f>
        <v/>
      </c>
      <c r="AZ166" s="75" t="str">
        <f t="shared" ca="1" si="99"/>
        <v/>
      </c>
    </row>
    <row r="167" spans="1:52" s="166" customFormat="1" ht="14.45" customHeight="1" x14ac:dyDescent="0.25">
      <c r="A167" s="172" t="str">
        <f t="shared" ca="1" si="73"/>
        <v/>
      </c>
      <c r="B167" s="164" t="str">
        <f t="shared" si="69"/>
        <v/>
      </c>
      <c r="C167" s="176" t="str">
        <f t="shared" si="70"/>
        <v/>
      </c>
      <c r="D167" s="177"/>
      <c r="E167" s="178"/>
      <c r="F167" s="178"/>
      <c r="G167" s="179"/>
      <c r="H167" s="180"/>
      <c r="I167" s="179"/>
      <c r="J167" s="181"/>
      <c r="K167" s="182"/>
      <c r="L167" s="183"/>
      <c r="M167" s="165" t="s">
        <v>85</v>
      </c>
      <c r="N167" s="166">
        <f t="shared" si="74"/>
        <v>0</v>
      </c>
      <c r="O167" s="167" t="s">
        <v>387</v>
      </c>
      <c r="P167" s="166" t="str">
        <f t="shared" si="75"/>
        <v/>
      </c>
      <c r="Q167" s="166" t="str">
        <f t="shared" si="76"/>
        <v/>
      </c>
      <c r="R167" s="166" t="str">
        <f t="shared" si="77"/>
        <v/>
      </c>
      <c r="S167" s="167">
        <f t="shared" si="78"/>
        <v>0</v>
      </c>
      <c r="T167" s="166">
        <f t="shared" si="79"/>
        <v>0</v>
      </c>
      <c r="U167" s="166">
        <f t="shared" si="80"/>
        <v>0</v>
      </c>
      <c r="V167" s="166">
        <f t="shared" si="81"/>
        <v>0</v>
      </c>
      <c r="W167" s="166">
        <f t="shared" si="82"/>
        <v>0</v>
      </c>
      <c r="X167" s="166">
        <f t="shared" si="83"/>
        <v>0</v>
      </c>
      <c r="Y167" s="166">
        <f t="shared" si="84"/>
        <v>0</v>
      </c>
      <c r="Z167" s="166">
        <f t="shared" si="85"/>
        <v>0</v>
      </c>
      <c r="AA167" s="166">
        <f t="shared" si="86"/>
        <v>0</v>
      </c>
      <c r="AB167" s="166">
        <f t="shared" si="87"/>
        <v>0</v>
      </c>
      <c r="AC167" s="167"/>
      <c r="AE167" s="166" t="str" cm="1">
        <f t="array" ref="AE167">IF($E167&lt;&gt;"", IF(ISTEXT(E167), "| Veld '"&amp;AE$4&amp;ROW()&amp;"': "&amp;Fout_datum, IF(F167&lt;&gt;"", IF(E167&gt;F167, "| Velden '"&amp;$AE$4&amp;ROW()&amp;"' en '"&amp;$AF$4&amp;ROW()&amp;"': De datum uit dienst mag niet voor de datum in dienst vallen.", ""), IF(E167&gt;Datum_werkingsjaar_einde, "| Veld '"&amp;$AE$4&amp;ROW()&amp;"': De datum in dienst mag niet na 31/12/"&amp;Datum_werkingsjaar&amp;" vallen.  ", ""))), "")</f>
        <v/>
      </c>
      <c r="AF167" s="166" t="str" cm="1">
        <f t="array" ref="AF167">IF($F167&lt;&gt;"", IF(ISTEXT(F167), "| Veld '"&amp;AF$4&amp;ROW()&amp;"': "&amp;Fout_datum, IF(E167&gt;F167, IF(F167&lt;&gt;"", "  ", ""), IF(F167&lt;&gt;"", IF(F167&lt;Datum_werkingsjaar_begin, "| Veld '"&amp;$AF$4&amp;ROW()&amp;"': De datum uit dienst mag niet vóór 1/01/"&amp;Datum_werkingsjaar&amp;" vallen.  ", ""), ""))), "")</f>
        <v/>
      </c>
      <c r="AG167" s="166" t="str">
        <f ca="1">IF(W167&lt;0, "", IF(G167&lt;&gt;"", _xlfn.IFNA(IF(MATCH(G167, OFFSET(Keuzelijsten!$A$1, 0, MATCH(O167, Keuzelijsten!$A$1:$AA$1, 0)-1, 50, 1), 0)&lt;&gt;"", ""), "| Veld '"&amp;AG$4&amp;ROW()&amp;"': de selectie komt niet overeen met een keuze in een afhankelijk veld.  "), ""))</f>
        <v/>
      </c>
      <c r="AH167" s="166" t="str">
        <f ca="1">IF(X167&lt;0, "", IF(H167&lt;&gt;"", _xlfn.IFNA(IF(MATCH(H167, OFFSET(Keuzelijsten!$A$1, 0, MATCH(P167, Keuzelijsten!$A$1:$AA$1, 0)-1, 50, 1), 0)&lt;&gt;"", ""), "| Veld '"&amp;AH$4&amp;ROW()&amp;"': de selectie komt niet overeen met een keuze in een afhankelijk veld.  "), ""))</f>
        <v/>
      </c>
      <c r="AI167" s="166" t="str">
        <f ca="1">IF(Y167&lt;0, "", IF(I167&lt;&gt;"", _xlfn.IFNA(IF(MATCH(I167, OFFSET(Keuzelijsten!$A$1, 0, MATCH(Q167, Keuzelijsten!$A$1:$AA$1, 0)-1, 50, 1), 0)&lt;&gt;"", ""), "| Veld '"&amp;AI$4&amp;ROW()&amp;"': de selectie komt niet overeen met een keuze in een afhankelijk veld.  "), ""))</f>
        <v/>
      </c>
      <c r="AJ167" s="166" t="str">
        <f ca="1">IF(Z167&lt;0, "", IF(J167&lt;&gt;"", _xlfn.IFNA(IF(MATCH(J167, OFFSET(Keuzelijsten!$A$1, 0, MATCH(R167, Keuzelijsten!$A$1:$AA$1, 0)-1, 50, 1), 0)&lt;&gt;"", ""), "| Veld '"&amp;AJ$4&amp;ROW()&amp;"': de selectie komt niet overeen met een keuze in een afhankelijk veld.  "), ""))</f>
        <v/>
      </c>
      <c r="AK167" s="166" t="str">
        <f t="shared" si="71"/>
        <v/>
      </c>
      <c r="AL167" s="166" t="str">
        <f t="shared" si="72"/>
        <v/>
      </c>
      <c r="AM167" s="167" t="str">
        <f t="shared" si="88"/>
        <v/>
      </c>
      <c r="AN167" s="166" t="str">
        <f t="shared" si="89"/>
        <v/>
      </c>
      <c r="AO167" s="166" t="str">
        <f t="shared" si="90"/>
        <v/>
      </c>
      <c r="AP167" s="166" t="str">
        <f t="shared" si="91"/>
        <v/>
      </c>
      <c r="AQ167" s="166" t="str">
        <f t="shared" si="92"/>
        <v/>
      </c>
      <c r="AR167" s="166" t="str">
        <f t="shared" si="93"/>
        <v/>
      </c>
      <c r="AS167" s="166" t="str">
        <f t="shared" si="94"/>
        <v/>
      </c>
      <c r="AT167" s="166" t="str">
        <f t="shared" si="95"/>
        <v/>
      </c>
      <c r="AU167" s="166" t="str">
        <f t="shared" si="96"/>
        <v/>
      </c>
      <c r="AV167" s="166" t="str">
        <f t="shared" si="97"/>
        <v/>
      </c>
      <c r="AW167" s="167" t="str">
        <f t="shared" si="98"/>
        <v/>
      </c>
      <c r="AX167" s="166" t="str">
        <f>IF(N167&lt;&gt;1, IF(SUM(N167:$N$504)&lt;&gt;0, "| Laat geen witruimte tussen ingevulde rijen.", ""), "")</f>
        <v/>
      </c>
      <c r="AZ167" s="75" t="str">
        <f t="shared" ca="1" si="99"/>
        <v/>
      </c>
    </row>
    <row r="168" spans="1:52" s="166" customFormat="1" ht="14.45" customHeight="1" x14ac:dyDescent="0.25">
      <c r="A168" s="172" t="str">
        <f t="shared" ca="1" si="73"/>
        <v/>
      </c>
      <c r="B168" s="164" t="str">
        <f t="shared" si="69"/>
        <v/>
      </c>
      <c r="C168" s="176" t="str">
        <f t="shared" si="70"/>
        <v/>
      </c>
      <c r="D168" s="177"/>
      <c r="E168" s="178"/>
      <c r="F168" s="178"/>
      <c r="G168" s="179"/>
      <c r="H168" s="180"/>
      <c r="I168" s="179"/>
      <c r="J168" s="181"/>
      <c r="K168" s="182"/>
      <c r="L168" s="183"/>
      <c r="M168" s="165" t="s">
        <v>85</v>
      </c>
      <c r="N168" s="166">
        <f t="shared" si="74"/>
        <v>0</v>
      </c>
      <c r="O168" s="167" t="s">
        <v>387</v>
      </c>
      <c r="P168" s="166" t="str">
        <f t="shared" si="75"/>
        <v/>
      </c>
      <c r="Q168" s="166" t="str">
        <f t="shared" si="76"/>
        <v/>
      </c>
      <c r="R168" s="166" t="str">
        <f t="shared" si="77"/>
        <v/>
      </c>
      <c r="S168" s="167">
        <f t="shared" si="78"/>
        <v>0</v>
      </c>
      <c r="T168" s="166">
        <f t="shared" si="79"/>
        <v>0</v>
      </c>
      <c r="U168" s="166">
        <f t="shared" si="80"/>
        <v>0</v>
      </c>
      <c r="V168" s="166">
        <f t="shared" si="81"/>
        <v>0</v>
      </c>
      <c r="W168" s="166">
        <f t="shared" si="82"/>
        <v>0</v>
      </c>
      <c r="X168" s="166">
        <f t="shared" si="83"/>
        <v>0</v>
      </c>
      <c r="Y168" s="166">
        <f t="shared" si="84"/>
        <v>0</v>
      </c>
      <c r="Z168" s="166">
        <f t="shared" si="85"/>
        <v>0</v>
      </c>
      <c r="AA168" s="166">
        <f t="shared" si="86"/>
        <v>0</v>
      </c>
      <c r="AB168" s="166">
        <f t="shared" si="87"/>
        <v>0</v>
      </c>
      <c r="AC168" s="167"/>
      <c r="AE168" s="166" t="str" cm="1">
        <f t="array" ref="AE168">IF($E168&lt;&gt;"", IF(ISTEXT(E168), "| Veld '"&amp;AE$4&amp;ROW()&amp;"': "&amp;Fout_datum, IF(F168&lt;&gt;"", IF(E168&gt;F168, "| Velden '"&amp;$AE$4&amp;ROW()&amp;"' en '"&amp;$AF$4&amp;ROW()&amp;"': De datum uit dienst mag niet voor de datum in dienst vallen.", ""), IF(E168&gt;Datum_werkingsjaar_einde, "| Veld '"&amp;$AE$4&amp;ROW()&amp;"': De datum in dienst mag niet na 31/12/"&amp;Datum_werkingsjaar&amp;" vallen.  ", ""))), "")</f>
        <v/>
      </c>
      <c r="AF168" s="166" t="str" cm="1">
        <f t="array" ref="AF168">IF($F168&lt;&gt;"", IF(ISTEXT(F168), "| Veld '"&amp;AF$4&amp;ROW()&amp;"': "&amp;Fout_datum, IF(E168&gt;F168, IF(F168&lt;&gt;"", "  ", ""), IF(F168&lt;&gt;"", IF(F168&lt;Datum_werkingsjaar_begin, "| Veld '"&amp;$AF$4&amp;ROW()&amp;"': De datum uit dienst mag niet vóór 1/01/"&amp;Datum_werkingsjaar&amp;" vallen.  ", ""), ""))), "")</f>
        <v/>
      </c>
      <c r="AG168" s="166" t="str">
        <f ca="1">IF(W168&lt;0, "", IF(G168&lt;&gt;"", _xlfn.IFNA(IF(MATCH(G168, OFFSET(Keuzelijsten!$A$1, 0, MATCH(O168, Keuzelijsten!$A$1:$AA$1, 0)-1, 50, 1), 0)&lt;&gt;"", ""), "| Veld '"&amp;AG$4&amp;ROW()&amp;"': de selectie komt niet overeen met een keuze in een afhankelijk veld.  "), ""))</f>
        <v/>
      </c>
      <c r="AH168" s="166" t="str">
        <f ca="1">IF(X168&lt;0, "", IF(H168&lt;&gt;"", _xlfn.IFNA(IF(MATCH(H168, OFFSET(Keuzelijsten!$A$1, 0, MATCH(P168, Keuzelijsten!$A$1:$AA$1, 0)-1, 50, 1), 0)&lt;&gt;"", ""), "| Veld '"&amp;AH$4&amp;ROW()&amp;"': de selectie komt niet overeen met een keuze in een afhankelijk veld.  "), ""))</f>
        <v/>
      </c>
      <c r="AI168" s="166" t="str">
        <f ca="1">IF(Y168&lt;0, "", IF(I168&lt;&gt;"", _xlfn.IFNA(IF(MATCH(I168, OFFSET(Keuzelijsten!$A$1, 0, MATCH(Q168, Keuzelijsten!$A$1:$AA$1, 0)-1, 50, 1), 0)&lt;&gt;"", ""), "| Veld '"&amp;AI$4&amp;ROW()&amp;"': de selectie komt niet overeen met een keuze in een afhankelijk veld.  "), ""))</f>
        <v/>
      </c>
      <c r="AJ168" s="166" t="str">
        <f ca="1">IF(Z168&lt;0, "", IF(J168&lt;&gt;"", _xlfn.IFNA(IF(MATCH(J168, OFFSET(Keuzelijsten!$A$1, 0, MATCH(R168, Keuzelijsten!$A$1:$AA$1, 0)-1, 50, 1), 0)&lt;&gt;"", ""), "| Veld '"&amp;AJ$4&amp;ROW()&amp;"': de selectie komt niet overeen met een keuze in een afhankelijk veld.  "), ""))</f>
        <v/>
      </c>
      <c r="AK168" s="166" t="str">
        <f t="shared" si="71"/>
        <v/>
      </c>
      <c r="AL168" s="166" t="str">
        <f t="shared" si="72"/>
        <v/>
      </c>
      <c r="AM168" s="167" t="str">
        <f t="shared" si="88"/>
        <v/>
      </c>
      <c r="AN168" s="166" t="str">
        <f t="shared" si="89"/>
        <v/>
      </c>
      <c r="AO168" s="166" t="str">
        <f t="shared" si="90"/>
        <v/>
      </c>
      <c r="AP168" s="166" t="str">
        <f t="shared" si="91"/>
        <v/>
      </c>
      <c r="AQ168" s="166" t="str">
        <f t="shared" si="92"/>
        <v/>
      </c>
      <c r="AR168" s="166" t="str">
        <f t="shared" si="93"/>
        <v/>
      </c>
      <c r="AS168" s="166" t="str">
        <f t="shared" si="94"/>
        <v/>
      </c>
      <c r="AT168" s="166" t="str">
        <f t="shared" si="95"/>
        <v/>
      </c>
      <c r="AU168" s="166" t="str">
        <f t="shared" si="96"/>
        <v/>
      </c>
      <c r="AV168" s="166" t="str">
        <f t="shared" si="97"/>
        <v/>
      </c>
      <c r="AW168" s="167" t="str">
        <f t="shared" si="98"/>
        <v/>
      </c>
      <c r="AX168" s="166" t="str">
        <f>IF(N168&lt;&gt;1, IF(SUM(N168:$N$504)&lt;&gt;0, "| Laat geen witruimte tussen ingevulde rijen.", ""), "")</f>
        <v/>
      </c>
      <c r="AZ168" s="75" t="str">
        <f t="shared" ca="1" si="99"/>
        <v/>
      </c>
    </row>
    <row r="169" spans="1:52" s="166" customFormat="1" ht="14.45" customHeight="1" x14ac:dyDescent="0.25">
      <c r="A169" s="172" t="str">
        <f t="shared" ca="1" si="73"/>
        <v/>
      </c>
      <c r="B169" s="164" t="str">
        <f t="shared" si="69"/>
        <v/>
      </c>
      <c r="C169" s="176" t="str">
        <f t="shared" si="70"/>
        <v/>
      </c>
      <c r="D169" s="177"/>
      <c r="E169" s="178"/>
      <c r="F169" s="178"/>
      <c r="G169" s="179"/>
      <c r="H169" s="180"/>
      <c r="I169" s="179"/>
      <c r="J169" s="181"/>
      <c r="K169" s="182"/>
      <c r="L169" s="183"/>
      <c r="M169" s="165" t="s">
        <v>85</v>
      </c>
      <c r="N169" s="166">
        <f t="shared" si="74"/>
        <v>0</v>
      </c>
      <c r="O169" s="167" t="s">
        <v>387</v>
      </c>
      <c r="P169" s="166" t="str">
        <f t="shared" si="75"/>
        <v/>
      </c>
      <c r="Q169" s="166" t="str">
        <f t="shared" si="76"/>
        <v/>
      </c>
      <c r="R169" s="166" t="str">
        <f t="shared" si="77"/>
        <v/>
      </c>
      <c r="S169" s="167">
        <f t="shared" si="78"/>
        <v>0</v>
      </c>
      <c r="T169" s="166">
        <f t="shared" si="79"/>
        <v>0</v>
      </c>
      <c r="U169" s="166">
        <f t="shared" si="80"/>
        <v>0</v>
      </c>
      <c r="V169" s="166">
        <f t="shared" si="81"/>
        <v>0</v>
      </c>
      <c r="W169" s="166">
        <f t="shared" si="82"/>
        <v>0</v>
      </c>
      <c r="X169" s="166">
        <f t="shared" si="83"/>
        <v>0</v>
      </c>
      <c r="Y169" s="166">
        <f t="shared" si="84"/>
        <v>0</v>
      </c>
      <c r="Z169" s="166">
        <f t="shared" si="85"/>
        <v>0</v>
      </c>
      <c r="AA169" s="166">
        <f t="shared" si="86"/>
        <v>0</v>
      </c>
      <c r="AB169" s="166">
        <f t="shared" si="87"/>
        <v>0</v>
      </c>
      <c r="AC169" s="167"/>
      <c r="AE169" s="166" t="str" cm="1">
        <f t="array" ref="AE169">IF($E169&lt;&gt;"", IF(ISTEXT(E169), "| Veld '"&amp;AE$4&amp;ROW()&amp;"': "&amp;Fout_datum, IF(F169&lt;&gt;"", IF(E169&gt;F169, "| Velden '"&amp;$AE$4&amp;ROW()&amp;"' en '"&amp;$AF$4&amp;ROW()&amp;"': De datum uit dienst mag niet voor de datum in dienst vallen.", ""), IF(E169&gt;Datum_werkingsjaar_einde, "| Veld '"&amp;$AE$4&amp;ROW()&amp;"': De datum in dienst mag niet na 31/12/"&amp;Datum_werkingsjaar&amp;" vallen.  ", ""))), "")</f>
        <v/>
      </c>
      <c r="AF169" s="166" t="str" cm="1">
        <f t="array" ref="AF169">IF($F169&lt;&gt;"", IF(ISTEXT(F169), "| Veld '"&amp;AF$4&amp;ROW()&amp;"': "&amp;Fout_datum, IF(E169&gt;F169, IF(F169&lt;&gt;"", "  ", ""), IF(F169&lt;&gt;"", IF(F169&lt;Datum_werkingsjaar_begin, "| Veld '"&amp;$AF$4&amp;ROW()&amp;"': De datum uit dienst mag niet vóór 1/01/"&amp;Datum_werkingsjaar&amp;" vallen.  ", ""), ""))), "")</f>
        <v/>
      </c>
      <c r="AG169" s="166" t="str">
        <f ca="1">IF(W169&lt;0, "", IF(G169&lt;&gt;"", _xlfn.IFNA(IF(MATCH(G169, OFFSET(Keuzelijsten!$A$1, 0, MATCH(O169, Keuzelijsten!$A$1:$AA$1, 0)-1, 50, 1), 0)&lt;&gt;"", ""), "| Veld '"&amp;AG$4&amp;ROW()&amp;"': de selectie komt niet overeen met een keuze in een afhankelijk veld.  "), ""))</f>
        <v/>
      </c>
      <c r="AH169" s="166" t="str">
        <f ca="1">IF(X169&lt;0, "", IF(H169&lt;&gt;"", _xlfn.IFNA(IF(MATCH(H169, OFFSET(Keuzelijsten!$A$1, 0, MATCH(P169, Keuzelijsten!$A$1:$AA$1, 0)-1, 50, 1), 0)&lt;&gt;"", ""), "| Veld '"&amp;AH$4&amp;ROW()&amp;"': de selectie komt niet overeen met een keuze in een afhankelijk veld.  "), ""))</f>
        <v/>
      </c>
      <c r="AI169" s="166" t="str">
        <f ca="1">IF(Y169&lt;0, "", IF(I169&lt;&gt;"", _xlfn.IFNA(IF(MATCH(I169, OFFSET(Keuzelijsten!$A$1, 0, MATCH(Q169, Keuzelijsten!$A$1:$AA$1, 0)-1, 50, 1), 0)&lt;&gt;"", ""), "| Veld '"&amp;AI$4&amp;ROW()&amp;"': de selectie komt niet overeen met een keuze in een afhankelijk veld.  "), ""))</f>
        <v/>
      </c>
      <c r="AJ169" s="166" t="str">
        <f ca="1">IF(Z169&lt;0, "", IF(J169&lt;&gt;"", _xlfn.IFNA(IF(MATCH(J169, OFFSET(Keuzelijsten!$A$1, 0, MATCH(R169, Keuzelijsten!$A$1:$AA$1, 0)-1, 50, 1), 0)&lt;&gt;"", ""), "| Veld '"&amp;AJ$4&amp;ROW()&amp;"': de selectie komt niet overeen met een keuze in een afhankelijk veld.  "), ""))</f>
        <v/>
      </c>
      <c r="AK169" s="166" t="str">
        <f t="shared" si="71"/>
        <v/>
      </c>
      <c r="AL169" s="166" t="str">
        <f t="shared" si="72"/>
        <v/>
      </c>
      <c r="AM169" s="167" t="str">
        <f t="shared" si="88"/>
        <v/>
      </c>
      <c r="AN169" s="166" t="str">
        <f t="shared" si="89"/>
        <v/>
      </c>
      <c r="AO169" s="166" t="str">
        <f t="shared" si="90"/>
        <v/>
      </c>
      <c r="AP169" s="166" t="str">
        <f t="shared" si="91"/>
        <v/>
      </c>
      <c r="AQ169" s="166" t="str">
        <f t="shared" si="92"/>
        <v/>
      </c>
      <c r="AR169" s="166" t="str">
        <f t="shared" si="93"/>
        <v/>
      </c>
      <c r="AS169" s="166" t="str">
        <f t="shared" si="94"/>
        <v/>
      </c>
      <c r="AT169" s="166" t="str">
        <f t="shared" si="95"/>
        <v/>
      </c>
      <c r="AU169" s="166" t="str">
        <f t="shared" si="96"/>
        <v/>
      </c>
      <c r="AV169" s="166" t="str">
        <f t="shared" si="97"/>
        <v/>
      </c>
      <c r="AW169" s="167" t="str">
        <f t="shared" si="98"/>
        <v/>
      </c>
      <c r="AX169" s="166" t="str">
        <f>IF(N169&lt;&gt;1, IF(SUM(N169:$N$504)&lt;&gt;0, "| Laat geen witruimte tussen ingevulde rijen.", ""), "")</f>
        <v/>
      </c>
      <c r="AZ169" s="75" t="str">
        <f t="shared" ca="1" si="99"/>
        <v/>
      </c>
    </row>
    <row r="170" spans="1:52" s="166" customFormat="1" ht="14.45" customHeight="1" x14ac:dyDescent="0.25">
      <c r="A170" s="172" t="str">
        <f t="shared" ca="1" si="73"/>
        <v/>
      </c>
      <c r="B170" s="164" t="str">
        <f t="shared" si="69"/>
        <v/>
      </c>
      <c r="C170" s="176" t="str">
        <f t="shared" si="70"/>
        <v/>
      </c>
      <c r="D170" s="177"/>
      <c r="E170" s="178"/>
      <c r="F170" s="178"/>
      <c r="G170" s="179"/>
      <c r="H170" s="180"/>
      <c r="I170" s="179"/>
      <c r="J170" s="181"/>
      <c r="K170" s="182"/>
      <c r="L170" s="183"/>
      <c r="M170" s="165" t="s">
        <v>85</v>
      </c>
      <c r="N170" s="166">
        <f t="shared" si="74"/>
        <v>0</v>
      </c>
      <c r="O170" s="167" t="s">
        <v>387</v>
      </c>
      <c r="P170" s="166" t="str">
        <f t="shared" si="75"/>
        <v/>
      </c>
      <c r="Q170" s="166" t="str">
        <f t="shared" si="76"/>
        <v/>
      </c>
      <c r="R170" s="166" t="str">
        <f t="shared" si="77"/>
        <v/>
      </c>
      <c r="S170" s="167">
        <f t="shared" si="78"/>
        <v>0</v>
      </c>
      <c r="T170" s="166">
        <f t="shared" si="79"/>
        <v>0</v>
      </c>
      <c r="U170" s="166">
        <f t="shared" si="80"/>
        <v>0</v>
      </c>
      <c r="V170" s="166">
        <f t="shared" si="81"/>
        <v>0</v>
      </c>
      <c r="W170" s="166">
        <f t="shared" si="82"/>
        <v>0</v>
      </c>
      <c r="X170" s="166">
        <f t="shared" si="83"/>
        <v>0</v>
      </c>
      <c r="Y170" s="166">
        <f t="shared" si="84"/>
        <v>0</v>
      </c>
      <c r="Z170" s="166">
        <f t="shared" si="85"/>
        <v>0</v>
      </c>
      <c r="AA170" s="166">
        <f t="shared" si="86"/>
        <v>0</v>
      </c>
      <c r="AB170" s="166">
        <f t="shared" si="87"/>
        <v>0</v>
      </c>
      <c r="AC170" s="167"/>
      <c r="AE170" s="166" t="str" cm="1">
        <f t="array" ref="AE170">IF($E170&lt;&gt;"", IF(ISTEXT(E170), "| Veld '"&amp;AE$4&amp;ROW()&amp;"': "&amp;Fout_datum, IF(F170&lt;&gt;"", IF(E170&gt;F170, "| Velden '"&amp;$AE$4&amp;ROW()&amp;"' en '"&amp;$AF$4&amp;ROW()&amp;"': De datum uit dienst mag niet voor de datum in dienst vallen.", ""), IF(E170&gt;Datum_werkingsjaar_einde, "| Veld '"&amp;$AE$4&amp;ROW()&amp;"': De datum in dienst mag niet na 31/12/"&amp;Datum_werkingsjaar&amp;" vallen.  ", ""))), "")</f>
        <v/>
      </c>
      <c r="AF170" s="166" t="str" cm="1">
        <f t="array" ref="AF170">IF($F170&lt;&gt;"", IF(ISTEXT(F170), "| Veld '"&amp;AF$4&amp;ROW()&amp;"': "&amp;Fout_datum, IF(E170&gt;F170, IF(F170&lt;&gt;"", "  ", ""), IF(F170&lt;&gt;"", IF(F170&lt;Datum_werkingsjaar_begin, "| Veld '"&amp;$AF$4&amp;ROW()&amp;"': De datum uit dienst mag niet vóór 1/01/"&amp;Datum_werkingsjaar&amp;" vallen.  ", ""), ""))), "")</f>
        <v/>
      </c>
      <c r="AG170" s="166" t="str">
        <f ca="1">IF(W170&lt;0, "", IF(G170&lt;&gt;"", _xlfn.IFNA(IF(MATCH(G170, OFFSET(Keuzelijsten!$A$1, 0, MATCH(O170, Keuzelijsten!$A$1:$AA$1, 0)-1, 50, 1), 0)&lt;&gt;"", ""), "| Veld '"&amp;AG$4&amp;ROW()&amp;"': de selectie komt niet overeen met een keuze in een afhankelijk veld.  "), ""))</f>
        <v/>
      </c>
      <c r="AH170" s="166" t="str">
        <f ca="1">IF(X170&lt;0, "", IF(H170&lt;&gt;"", _xlfn.IFNA(IF(MATCH(H170, OFFSET(Keuzelijsten!$A$1, 0, MATCH(P170, Keuzelijsten!$A$1:$AA$1, 0)-1, 50, 1), 0)&lt;&gt;"", ""), "| Veld '"&amp;AH$4&amp;ROW()&amp;"': de selectie komt niet overeen met een keuze in een afhankelijk veld.  "), ""))</f>
        <v/>
      </c>
      <c r="AI170" s="166" t="str">
        <f ca="1">IF(Y170&lt;0, "", IF(I170&lt;&gt;"", _xlfn.IFNA(IF(MATCH(I170, OFFSET(Keuzelijsten!$A$1, 0, MATCH(Q170, Keuzelijsten!$A$1:$AA$1, 0)-1, 50, 1), 0)&lt;&gt;"", ""), "| Veld '"&amp;AI$4&amp;ROW()&amp;"': de selectie komt niet overeen met een keuze in een afhankelijk veld.  "), ""))</f>
        <v/>
      </c>
      <c r="AJ170" s="166" t="str">
        <f ca="1">IF(Z170&lt;0, "", IF(J170&lt;&gt;"", _xlfn.IFNA(IF(MATCH(J170, OFFSET(Keuzelijsten!$A$1, 0, MATCH(R170, Keuzelijsten!$A$1:$AA$1, 0)-1, 50, 1), 0)&lt;&gt;"", ""), "| Veld '"&amp;AJ$4&amp;ROW()&amp;"': de selectie komt niet overeen met een keuze in een afhankelijk veld.  "), ""))</f>
        <v/>
      </c>
      <c r="AK170" s="166" t="str">
        <f t="shared" si="71"/>
        <v/>
      </c>
      <c r="AL170" s="166" t="str">
        <f t="shared" si="72"/>
        <v/>
      </c>
      <c r="AM170" s="167" t="str">
        <f t="shared" si="88"/>
        <v/>
      </c>
      <c r="AN170" s="166" t="str">
        <f t="shared" si="89"/>
        <v/>
      </c>
      <c r="AO170" s="166" t="str">
        <f t="shared" si="90"/>
        <v/>
      </c>
      <c r="AP170" s="166" t="str">
        <f t="shared" si="91"/>
        <v/>
      </c>
      <c r="AQ170" s="166" t="str">
        <f t="shared" si="92"/>
        <v/>
      </c>
      <c r="AR170" s="166" t="str">
        <f t="shared" si="93"/>
        <v/>
      </c>
      <c r="AS170" s="166" t="str">
        <f t="shared" si="94"/>
        <v/>
      </c>
      <c r="AT170" s="166" t="str">
        <f t="shared" si="95"/>
        <v/>
      </c>
      <c r="AU170" s="166" t="str">
        <f t="shared" si="96"/>
        <v/>
      </c>
      <c r="AV170" s="166" t="str">
        <f t="shared" si="97"/>
        <v/>
      </c>
      <c r="AW170" s="167" t="str">
        <f t="shared" si="98"/>
        <v/>
      </c>
      <c r="AX170" s="166" t="str">
        <f>IF(N170&lt;&gt;1, IF(SUM(N170:$N$504)&lt;&gt;0, "| Laat geen witruimte tussen ingevulde rijen.", ""), "")</f>
        <v/>
      </c>
      <c r="AZ170" s="75" t="str">
        <f t="shared" ca="1" si="99"/>
        <v/>
      </c>
    </row>
    <row r="171" spans="1:52" s="166" customFormat="1" ht="14.45" customHeight="1" x14ac:dyDescent="0.25">
      <c r="A171" s="172" t="str">
        <f t="shared" ca="1" si="73"/>
        <v/>
      </c>
      <c r="B171" s="164" t="str">
        <f t="shared" si="69"/>
        <v/>
      </c>
      <c r="C171" s="176" t="str">
        <f t="shared" si="70"/>
        <v/>
      </c>
      <c r="D171" s="177"/>
      <c r="E171" s="178"/>
      <c r="F171" s="178"/>
      <c r="G171" s="179"/>
      <c r="H171" s="180"/>
      <c r="I171" s="179"/>
      <c r="J171" s="181"/>
      <c r="K171" s="182"/>
      <c r="L171" s="183"/>
      <c r="M171" s="165" t="s">
        <v>85</v>
      </c>
      <c r="N171" s="166">
        <f t="shared" si="74"/>
        <v>0</v>
      </c>
      <c r="O171" s="167" t="s">
        <v>387</v>
      </c>
      <c r="P171" s="166" t="str">
        <f t="shared" si="75"/>
        <v/>
      </c>
      <c r="Q171" s="166" t="str">
        <f t="shared" si="76"/>
        <v/>
      </c>
      <c r="R171" s="166" t="str">
        <f t="shared" si="77"/>
        <v/>
      </c>
      <c r="S171" s="167">
        <f t="shared" si="78"/>
        <v>0</v>
      </c>
      <c r="T171" s="166">
        <f t="shared" si="79"/>
        <v>0</v>
      </c>
      <c r="U171" s="166">
        <f t="shared" si="80"/>
        <v>0</v>
      </c>
      <c r="V171" s="166">
        <f t="shared" si="81"/>
        <v>0</v>
      </c>
      <c r="W171" s="166">
        <f t="shared" si="82"/>
        <v>0</v>
      </c>
      <c r="X171" s="166">
        <f t="shared" si="83"/>
        <v>0</v>
      </c>
      <c r="Y171" s="166">
        <f t="shared" si="84"/>
        <v>0</v>
      </c>
      <c r="Z171" s="166">
        <f t="shared" si="85"/>
        <v>0</v>
      </c>
      <c r="AA171" s="166">
        <f t="shared" si="86"/>
        <v>0</v>
      </c>
      <c r="AB171" s="166">
        <f t="shared" si="87"/>
        <v>0</v>
      </c>
      <c r="AC171" s="167"/>
      <c r="AE171" s="166" t="str" cm="1">
        <f t="array" ref="AE171">IF($E171&lt;&gt;"", IF(ISTEXT(E171), "| Veld '"&amp;AE$4&amp;ROW()&amp;"': "&amp;Fout_datum, IF(F171&lt;&gt;"", IF(E171&gt;F171, "| Velden '"&amp;$AE$4&amp;ROW()&amp;"' en '"&amp;$AF$4&amp;ROW()&amp;"': De datum uit dienst mag niet voor de datum in dienst vallen.", ""), IF(E171&gt;Datum_werkingsjaar_einde, "| Veld '"&amp;$AE$4&amp;ROW()&amp;"': De datum in dienst mag niet na 31/12/"&amp;Datum_werkingsjaar&amp;" vallen.  ", ""))), "")</f>
        <v/>
      </c>
      <c r="AF171" s="166" t="str" cm="1">
        <f t="array" ref="AF171">IF($F171&lt;&gt;"", IF(ISTEXT(F171), "| Veld '"&amp;AF$4&amp;ROW()&amp;"': "&amp;Fout_datum, IF(E171&gt;F171, IF(F171&lt;&gt;"", "  ", ""), IF(F171&lt;&gt;"", IF(F171&lt;Datum_werkingsjaar_begin, "| Veld '"&amp;$AF$4&amp;ROW()&amp;"': De datum uit dienst mag niet vóór 1/01/"&amp;Datum_werkingsjaar&amp;" vallen.  ", ""), ""))), "")</f>
        <v/>
      </c>
      <c r="AG171" s="166" t="str">
        <f ca="1">IF(W171&lt;0, "", IF(G171&lt;&gt;"", _xlfn.IFNA(IF(MATCH(G171, OFFSET(Keuzelijsten!$A$1, 0, MATCH(O171, Keuzelijsten!$A$1:$AA$1, 0)-1, 50, 1), 0)&lt;&gt;"", ""), "| Veld '"&amp;AG$4&amp;ROW()&amp;"': de selectie komt niet overeen met een keuze in een afhankelijk veld.  "), ""))</f>
        <v/>
      </c>
      <c r="AH171" s="166" t="str">
        <f ca="1">IF(X171&lt;0, "", IF(H171&lt;&gt;"", _xlfn.IFNA(IF(MATCH(H171, OFFSET(Keuzelijsten!$A$1, 0, MATCH(P171, Keuzelijsten!$A$1:$AA$1, 0)-1, 50, 1), 0)&lt;&gt;"", ""), "| Veld '"&amp;AH$4&amp;ROW()&amp;"': de selectie komt niet overeen met een keuze in een afhankelijk veld.  "), ""))</f>
        <v/>
      </c>
      <c r="AI171" s="166" t="str">
        <f ca="1">IF(Y171&lt;0, "", IF(I171&lt;&gt;"", _xlfn.IFNA(IF(MATCH(I171, OFFSET(Keuzelijsten!$A$1, 0, MATCH(Q171, Keuzelijsten!$A$1:$AA$1, 0)-1, 50, 1), 0)&lt;&gt;"", ""), "| Veld '"&amp;AI$4&amp;ROW()&amp;"': de selectie komt niet overeen met een keuze in een afhankelijk veld.  "), ""))</f>
        <v/>
      </c>
      <c r="AJ171" s="166" t="str">
        <f ca="1">IF(Z171&lt;0, "", IF(J171&lt;&gt;"", _xlfn.IFNA(IF(MATCH(J171, OFFSET(Keuzelijsten!$A$1, 0, MATCH(R171, Keuzelijsten!$A$1:$AA$1, 0)-1, 50, 1), 0)&lt;&gt;"", ""), "| Veld '"&amp;AJ$4&amp;ROW()&amp;"': de selectie komt niet overeen met een keuze in een afhankelijk veld.  "), ""))</f>
        <v/>
      </c>
      <c r="AK171" s="166" t="str">
        <f t="shared" si="71"/>
        <v/>
      </c>
      <c r="AL171" s="166" t="str">
        <f t="shared" si="72"/>
        <v/>
      </c>
      <c r="AM171" s="167" t="str">
        <f t="shared" si="88"/>
        <v/>
      </c>
      <c r="AN171" s="166" t="str">
        <f t="shared" si="89"/>
        <v/>
      </c>
      <c r="AO171" s="166" t="str">
        <f t="shared" si="90"/>
        <v/>
      </c>
      <c r="AP171" s="166" t="str">
        <f t="shared" si="91"/>
        <v/>
      </c>
      <c r="AQ171" s="166" t="str">
        <f t="shared" si="92"/>
        <v/>
      </c>
      <c r="AR171" s="166" t="str">
        <f t="shared" si="93"/>
        <v/>
      </c>
      <c r="AS171" s="166" t="str">
        <f t="shared" si="94"/>
        <v/>
      </c>
      <c r="AT171" s="166" t="str">
        <f t="shared" si="95"/>
        <v/>
      </c>
      <c r="AU171" s="166" t="str">
        <f t="shared" si="96"/>
        <v/>
      </c>
      <c r="AV171" s="166" t="str">
        <f t="shared" si="97"/>
        <v/>
      </c>
      <c r="AW171" s="167" t="str">
        <f t="shared" si="98"/>
        <v/>
      </c>
      <c r="AX171" s="166" t="str">
        <f>IF(N171&lt;&gt;1, IF(SUM(N171:$N$504)&lt;&gt;0, "| Laat geen witruimte tussen ingevulde rijen.", ""), "")</f>
        <v/>
      </c>
      <c r="AZ171" s="75" t="str">
        <f t="shared" ca="1" si="99"/>
        <v/>
      </c>
    </row>
    <row r="172" spans="1:52" s="166" customFormat="1" ht="14.45" customHeight="1" x14ac:dyDescent="0.25">
      <c r="A172" s="172" t="str">
        <f t="shared" ca="1" si="73"/>
        <v/>
      </c>
      <c r="B172" s="164" t="str">
        <f t="shared" si="69"/>
        <v/>
      </c>
      <c r="C172" s="176" t="str">
        <f t="shared" si="70"/>
        <v/>
      </c>
      <c r="D172" s="177"/>
      <c r="E172" s="178"/>
      <c r="F172" s="178"/>
      <c r="G172" s="179"/>
      <c r="H172" s="180"/>
      <c r="I172" s="179"/>
      <c r="J172" s="181"/>
      <c r="K172" s="182"/>
      <c r="L172" s="183"/>
      <c r="M172" s="165" t="s">
        <v>85</v>
      </c>
      <c r="N172" s="166">
        <f t="shared" si="74"/>
        <v>0</v>
      </c>
      <c r="O172" s="167" t="s">
        <v>387</v>
      </c>
      <c r="P172" s="166" t="str">
        <f t="shared" si="75"/>
        <v/>
      </c>
      <c r="Q172" s="166" t="str">
        <f t="shared" si="76"/>
        <v/>
      </c>
      <c r="R172" s="166" t="str">
        <f t="shared" si="77"/>
        <v/>
      </c>
      <c r="S172" s="167">
        <f t="shared" si="78"/>
        <v>0</v>
      </c>
      <c r="T172" s="166">
        <f t="shared" si="79"/>
        <v>0</v>
      </c>
      <c r="U172" s="166">
        <f t="shared" si="80"/>
        <v>0</v>
      </c>
      <c r="V172" s="166">
        <f t="shared" si="81"/>
        <v>0</v>
      </c>
      <c r="W172" s="166">
        <f t="shared" si="82"/>
        <v>0</v>
      </c>
      <c r="X172" s="166">
        <f t="shared" si="83"/>
        <v>0</v>
      </c>
      <c r="Y172" s="166">
        <f t="shared" si="84"/>
        <v>0</v>
      </c>
      <c r="Z172" s="166">
        <f t="shared" si="85"/>
        <v>0</v>
      </c>
      <c r="AA172" s="166">
        <f t="shared" si="86"/>
        <v>0</v>
      </c>
      <c r="AB172" s="166">
        <f t="shared" si="87"/>
        <v>0</v>
      </c>
      <c r="AC172" s="167"/>
      <c r="AE172" s="166" t="str" cm="1">
        <f t="array" ref="AE172">IF($E172&lt;&gt;"", IF(ISTEXT(E172), "| Veld '"&amp;AE$4&amp;ROW()&amp;"': "&amp;Fout_datum, IF(F172&lt;&gt;"", IF(E172&gt;F172, "| Velden '"&amp;$AE$4&amp;ROW()&amp;"' en '"&amp;$AF$4&amp;ROW()&amp;"': De datum uit dienst mag niet voor de datum in dienst vallen.", ""), IF(E172&gt;Datum_werkingsjaar_einde, "| Veld '"&amp;$AE$4&amp;ROW()&amp;"': De datum in dienst mag niet na 31/12/"&amp;Datum_werkingsjaar&amp;" vallen.  ", ""))), "")</f>
        <v/>
      </c>
      <c r="AF172" s="166" t="str" cm="1">
        <f t="array" ref="AF172">IF($F172&lt;&gt;"", IF(ISTEXT(F172), "| Veld '"&amp;AF$4&amp;ROW()&amp;"': "&amp;Fout_datum, IF(E172&gt;F172, IF(F172&lt;&gt;"", "  ", ""), IF(F172&lt;&gt;"", IF(F172&lt;Datum_werkingsjaar_begin, "| Veld '"&amp;$AF$4&amp;ROW()&amp;"': De datum uit dienst mag niet vóór 1/01/"&amp;Datum_werkingsjaar&amp;" vallen.  ", ""), ""))), "")</f>
        <v/>
      </c>
      <c r="AG172" s="166" t="str">
        <f ca="1">IF(W172&lt;0, "", IF(G172&lt;&gt;"", _xlfn.IFNA(IF(MATCH(G172, OFFSET(Keuzelijsten!$A$1, 0, MATCH(O172, Keuzelijsten!$A$1:$AA$1, 0)-1, 50, 1), 0)&lt;&gt;"", ""), "| Veld '"&amp;AG$4&amp;ROW()&amp;"': de selectie komt niet overeen met een keuze in een afhankelijk veld.  "), ""))</f>
        <v/>
      </c>
      <c r="AH172" s="166" t="str">
        <f ca="1">IF(X172&lt;0, "", IF(H172&lt;&gt;"", _xlfn.IFNA(IF(MATCH(H172, OFFSET(Keuzelijsten!$A$1, 0, MATCH(P172, Keuzelijsten!$A$1:$AA$1, 0)-1, 50, 1), 0)&lt;&gt;"", ""), "| Veld '"&amp;AH$4&amp;ROW()&amp;"': de selectie komt niet overeen met een keuze in een afhankelijk veld.  "), ""))</f>
        <v/>
      </c>
      <c r="AI172" s="166" t="str">
        <f ca="1">IF(Y172&lt;0, "", IF(I172&lt;&gt;"", _xlfn.IFNA(IF(MATCH(I172, OFFSET(Keuzelijsten!$A$1, 0, MATCH(Q172, Keuzelijsten!$A$1:$AA$1, 0)-1, 50, 1), 0)&lt;&gt;"", ""), "| Veld '"&amp;AI$4&amp;ROW()&amp;"': de selectie komt niet overeen met een keuze in een afhankelijk veld.  "), ""))</f>
        <v/>
      </c>
      <c r="AJ172" s="166" t="str">
        <f ca="1">IF(Z172&lt;0, "", IF(J172&lt;&gt;"", _xlfn.IFNA(IF(MATCH(J172, OFFSET(Keuzelijsten!$A$1, 0, MATCH(R172, Keuzelijsten!$A$1:$AA$1, 0)-1, 50, 1), 0)&lt;&gt;"", ""), "| Veld '"&amp;AJ$4&amp;ROW()&amp;"': de selectie komt niet overeen met een keuze in een afhankelijk veld.  "), ""))</f>
        <v/>
      </c>
      <c r="AK172" s="166" t="str">
        <f t="shared" si="71"/>
        <v/>
      </c>
      <c r="AL172" s="166" t="str">
        <f t="shared" si="72"/>
        <v/>
      </c>
      <c r="AM172" s="167" t="str">
        <f t="shared" si="88"/>
        <v/>
      </c>
      <c r="AN172" s="166" t="str">
        <f t="shared" si="89"/>
        <v/>
      </c>
      <c r="AO172" s="166" t="str">
        <f t="shared" si="90"/>
        <v/>
      </c>
      <c r="AP172" s="166" t="str">
        <f t="shared" si="91"/>
        <v/>
      </c>
      <c r="AQ172" s="166" t="str">
        <f t="shared" si="92"/>
        <v/>
      </c>
      <c r="AR172" s="166" t="str">
        <f t="shared" si="93"/>
        <v/>
      </c>
      <c r="AS172" s="166" t="str">
        <f t="shared" si="94"/>
        <v/>
      </c>
      <c r="AT172" s="166" t="str">
        <f t="shared" si="95"/>
        <v/>
      </c>
      <c r="AU172" s="166" t="str">
        <f t="shared" si="96"/>
        <v/>
      </c>
      <c r="AV172" s="166" t="str">
        <f t="shared" si="97"/>
        <v/>
      </c>
      <c r="AW172" s="167" t="str">
        <f t="shared" si="98"/>
        <v/>
      </c>
      <c r="AX172" s="166" t="str">
        <f>IF(N172&lt;&gt;1, IF(SUM(N172:$N$504)&lt;&gt;0, "| Laat geen witruimte tussen ingevulde rijen.", ""), "")</f>
        <v/>
      </c>
      <c r="AZ172" s="75" t="str">
        <f t="shared" ca="1" si="99"/>
        <v/>
      </c>
    </row>
    <row r="173" spans="1:52" s="166" customFormat="1" ht="14.45" customHeight="1" x14ac:dyDescent="0.25">
      <c r="A173" s="172" t="str">
        <f t="shared" ca="1" si="73"/>
        <v/>
      </c>
      <c r="B173" s="164" t="str">
        <f t="shared" si="69"/>
        <v/>
      </c>
      <c r="C173" s="176" t="str">
        <f t="shared" si="70"/>
        <v/>
      </c>
      <c r="D173" s="177"/>
      <c r="E173" s="178"/>
      <c r="F173" s="178"/>
      <c r="G173" s="179"/>
      <c r="H173" s="180"/>
      <c r="I173" s="179"/>
      <c r="J173" s="181"/>
      <c r="K173" s="182"/>
      <c r="L173" s="183"/>
      <c r="M173" s="165" t="s">
        <v>85</v>
      </c>
      <c r="N173" s="166">
        <f t="shared" si="74"/>
        <v>0</v>
      </c>
      <c r="O173" s="167" t="s">
        <v>387</v>
      </c>
      <c r="P173" s="166" t="str">
        <f t="shared" si="75"/>
        <v/>
      </c>
      <c r="Q173" s="166" t="str">
        <f t="shared" si="76"/>
        <v/>
      </c>
      <c r="R173" s="166" t="str">
        <f t="shared" si="77"/>
        <v/>
      </c>
      <c r="S173" s="167">
        <f t="shared" si="78"/>
        <v>0</v>
      </c>
      <c r="T173" s="166">
        <f t="shared" si="79"/>
        <v>0</v>
      </c>
      <c r="U173" s="166">
        <f t="shared" si="80"/>
        <v>0</v>
      </c>
      <c r="V173" s="166">
        <f t="shared" si="81"/>
        <v>0</v>
      </c>
      <c r="W173" s="166">
        <f t="shared" si="82"/>
        <v>0</v>
      </c>
      <c r="X173" s="166">
        <f t="shared" si="83"/>
        <v>0</v>
      </c>
      <c r="Y173" s="166">
        <f t="shared" si="84"/>
        <v>0</v>
      </c>
      <c r="Z173" s="166">
        <f t="shared" si="85"/>
        <v>0</v>
      </c>
      <c r="AA173" s="166">
        <f t="shared" si="86"/>
        <v>0</v>
      </c>
      <c r="AB173" s="166">
        <f t="shared" si="87"/>
        <v>0</v>
      </c>
      <c r="AC173" s="167"/>
      <c r="AE173" s="166" t="str" cm="1">
        <f t="array" ref="AE173">IF($E173&lt;&gt;"", IF(ISTEXT(E173), "| Veld '"&amp;AE$4&amp;ROW()&amp;"': "&amp;Fout_datum, IF(F173&lt;&gt;"", IF(E173&gt;F173, "| Velden '"&amp;$AE$4&amp;ROW()&amp;"' en '"&amp;$AF$4&amp;ROW()&amp;"': De datum uit dienst mag niet voor de datum in dienst vallen.", ""), IF(E173&gt;Datum_werkingsjaar_einde, "| Veld '"&amp;$AE$4&amp;ROW()&amp;"': De datum in dienst mag niet na 31/12/"&amp;Datum_werkingsjaar&amp;" vallen.  ", ""))), "")</f>
        <v/>
      </c>
      <c r="AF173" s="166" t="str" cm="1">
        <f t="array" ref="AF173">IF($F173&lt;&gt;"", IF(ISTEXT(F173), "| Veld '"&amp;AF$4&amp;ROW()&amp;"': "&amp;Fout_datum, IF(E173&gt;F173, IF(F173&lt;&gt;"", "  ", ""), IF(F173&lt;&gt;"", IF(F173&lt;Datum_werkingsjaar_begin, "| Veld '"&amp;$AF$4&amp;ROW()&amp;"': De datum uit dienst mag niet vóór 1/01/"&amp;Datum_werkingsjaar&amp;" vallen.  ", ""), ""))), "")</f>
        <v/>
      </c>
      <c r="AG173" s="166" t="str">
        <f ca="1">IF(W173&lt;0, "", IF(G173&lt;&gt;"", _xlfn.IFNA(IF(MATCH(G173, OFFSET(Keuzelijsten!$A$1, 0, MATCH(O173, Keuzelijsten!$A$1:$AA$1, 0)-1, 50, 1), 0)&lt;&gt;"", ""), "| Veld '"&amp;AG$4&amp;ROW()&amp;"': de selectie komt niet overeen met een keuze in een afhankelijk veld.  "), ""))</f>
        <v/>
      </c>
      <c r="AH173" s="166" t="str">
        <f ca="1">IF(X173&lt;0, "", IF(H173&lt;&gt;"", _xlfn.IFNA(IF(MATCH(H173, OFFSET(Keuzelijsten!$A$1, 0, MATCH(P173, Keuzelijsten!$A$1:$AA$1, 0)-1, 50, 1), 0)&lt;&gt;"", ""), "| Veld '"&amp;AH$4&amp;ROW()&amp;"': de selectie komt niet overeen met een keuze in een afhankelijk veld.  "), ""))</f>
        <v/>
      </c>
      <c r="AI173" s="166" t="str">
        <f ca="1">IF(Y173&lt;0, "", IF(I173&lt;&gt;"", _xlfn.IFNA(IF(MATCH(I173, OFFSET(Keuzelijsten!$A$1, 0, MATCH(Q173, Keuzelijsten!$A$1:$AA$1, 0)-1, 50, 1), 0)&lt;&gt;"", ""), "| Veld '"&amp;AI$4&amp;ROW()&amp;"': de selectie komt niet overeen met een keuze in een afhankelijk veld.  "), ""))</f>
        <v/>
      </c>
      <c r="AJ173" s="166" t="str">
        <f ca="1">IF(Z173&lt;0, "", IF(J173&lt;&gt;"", _xlfn.IFNA(IF(MATCH(J173, OFFSET(Keuzelijsten!$A$1, 0, MATCH(R173, Keuzelijsten!$A$1:$AA$1, 0)-1, 50, 1), 0)&lt;&gt;"", ""), "| Veld '"&amp;AJ$4&amp;ROW()&amp;"': de selectie komt niet overeen met een keuze in een afhankelijk veld.  "), ""))</f>
        <v/>
      </c>
      <c r="AK173" s="166" t="str">
        <f t="shared" si="71"/>
        <v/>
      </c>
      <c r="AL173" s="166" t="str">
        <f t="shared" si="72"/>
        <v/>
      </c>
      <c r="AM173" s="167" t="str">
        <f t="shared" si="88"/>
        <v/>
      </c>
      <c r="AN173" s="166" t="str">
        <f t="shared" si="89"/>
        <v/>
      </c>
      <c r="AO173" s="166" t="str">
        <f t="shared" si="90"/>
        <v/>
      </c>
      <c r="AP173" s="166" t="str">
        <f t="shared" si="91"/>
        <v/>
      </c>
      <c r="AQ173" s="166" t="str">
        <f t="shared" si="92"/>
        <v/>
      </c>
      <c r="AR173" s="166" t="str">
        <f t="shared" si="93"/>
        <v/>
      </c>
      <c r="AS173" s="166" t="str">
        <f t="shared" si="94"/>
        <v/>
      </c>
      <c r="AT173" s="166" t="str">
        <f t="shared" si="95"/>
        <v/>
      </c>
      <c r="AU173" s="166" t="str">
        <f t="shared" si="96"/>
        <v/>
      </c>
      <c r="AV173" s="166" t="str">
        <f t="shared" si="97"/>
        <v/>
      </c>
      <c r="AW173" s="167" t="str">
        <f t="shared" si="98"/>
        <v/>
      </c>
      <c r="AX173" s="166" t="str">
        <f>IF(N173&lt;&gt;1, IF(SUM(N173:$N$504)&lt;&gt;0, "| Laat geen witruimte tussen ingevulde rijen.", ""), "")</f>
        <v/>
      </c>
      <c r="AZ173" s="75" t="str">
        <f t="shared" ca="1" si="99"/>
        <v/>
      </c>
    </row>
    <row r="174" spans="1:52" s="166" customFormat="1" ht="14.45" customHeight="1" x14ac:dyDescent="0.25">
      <c r="A174" s="172" t="str">
        <f t="shared" ca="1" si="73"/>
        <v/>
      </c>
      <c r="B174" s="164" t="str">
        <f t="shared" si="69"/>
        <v/>
      </c>
      <c r="C174" s="176" t="str">
        <f t="shared" si="70"/>
        <v/>
      </c>
      <c r="D174" s="177"/>
      <c r="E174" s="178"/>
      <c r="F174" s="178"/>
      <c r="G174" s="179"/>
      <c r="H174" s="180"/>
      <c r="I174" s="179"/>
      <c r="J174" s="181"/>
      <c r="K174" s="182"/>
      <c r="L174" s="183"/>
      <c r="M174" s="165" t="s">
        <v>85</v>
      </c>
      <c r="N174" s="166">
        <f t="shared" si="74"/>
        <v>0</v>
      </c>
      <c r="O174" s="167" t="s">
        <v>387</v>
      </c>
      <c r="P174" s="166" t="str">
        <f t="shared" si="75"/>
        <v/>
      </c>
      <c r="Q174" s="166" t="str">
        <f t="shared" si="76"/>
        <v/>
      </c>
      <c r="R174" s="166" t="str">
        <f t="shared" si="77"/>
        <v/>
      </c>
      <c r="S174" s="167">
        <f t="shared" si="78"/>
        <v>0</v>
      </c>
      <c r="T174" s="166">
        <f t="shared" si="79"/>
        <v>0</v>
      </c>
      <c r="U174" s="166">
        <f t="shared" si="80"/>
        <v>0</v>
      </c>
      <c r="V174" s="166">
        <f t="shared" si="81"/>
        <v>0</v>
      </c>
      <c r="W174" s="166">
        <f t="shared" si="82"/>
        <v>0</v>
      </c>
      <c r="X174" s="166">
        <f t="shared" si="83"/>
        <v>0</v>
      </c>
      <c r="Y174" s="166">
        <f t="shared" si="84"/>
        <v>0</v>
      </c>
      <c r="Z174" s="166">
        <f t="shared" si="85"/>
        <v>0</v>
      </c>
      <c r="AA174" s="166">
        <f t="shared" si="86"/>
        <v>0</v>
      </c>
      <c r="AB174" s="166">
        <f t="shared" si="87"/>
        <v>0</v>
      </c>
      <c r="AC174" s="167"/>
      <c r="AE174" s="166" t="str" cm="1">
        <f t="array" ref="AE174">IF($E174&lt;&gt;"", IF(ISTEXT(E174), "| Veld '"&amp;AE$4&amp;ROW()&amp;"': "&amp;Fout_datum, IF(F174&lt;&gt;"", IF(E174&gt;F174, "| Velden '"&amp;$AE$4&amp;ROW()&amp;"' en '"&amp;$AF$4&amp;ROW()&amp;"': De datum uit dienst mag niet voor de datum in dienst vallen.", ""), IF(E174&gt;Datum_werkingsjaar_einde, "| Veld '"&amp;$AE$4&amp;ROW()&amp;"': De datum in dienst mag niet na 31/12/"&amp;Datum_werkingsjaar&amp;" vallen.  ", ""))), "")</f>
        <v/>
      </c>
      <c r="AF174" s="166" t="str" cm="1">
        <f t="array" ref="AF174">IF($F174&lt;&gt;"", IF(ISTEXT(F174), "| Veld '"&amp;AF$4&amp;ROW()&amp;"': "&amp;Fout_datum, IF(E174&gt;F174, IF(F174&lt;&gt;"", "  ", ""), IF(F174&lt;&gt;"", IF(F174&lt;Datum_werkingsjaar_begin, "| Veld '"&amp;$AF$4&amp;ROW()&amp;"': De datum uit dienst mag niet vóór 1/01/"&amp;Datum_werkingsjaar&amp;" vallen.  ", ""), ""))), "")</f>
        <v/>
      </c>
      <c r="AG174" s="166" t="str">
        <f ca="1">IF(W174&lt;0, "", IF(G174&lt;&gt;"", _xlfn.IFNA(IF(MATCH(G174, OFFSET(Keuzelijsten!$A$1, 0, MATCH(O174, Keuzelijsten!$A$1:$AA$1, 0)-1, 50, 1), 0)&lt;&gt;"", ""), "| Veld '"&amp;AG$4&amp;ROW()&amp;"': de selectie komt niet overeen met een keuze in een afhankelijk veld.  "), ""))</f>
        <v/>
      </c>
      <c r="AH174" s="166" t="str">
        <f ca="1">IF(X174&lt;0, "", IF(H174&lt;&gt;"", _xlfn.IFNA(IF(MATCH(H174, OFFSET(Keuzelijsten!$A$1, 0, MATCH(P174, Keuzelijsten!$A$1:$AA$1, 0)-1, 50, 1), 0)&lt;&gt;"", ""), "| Veld '"&amp;AH$4&amp;ROW()&amp;"': de selectie komt niet overeen met een keuze in een afhankelijk veld.  "), ""))</f>
        <v/>
      </c>
      <c r="AI174" s="166" t="str">
        <f ca="1">IF(Y174&lt;0, "", IF(I174&lt;&gt;"", _xlfn.IFNA(IF(MATCH(I174, OFFSET(Keuzelijsten!$A$1, 0, MATCH(Q174, Keuzelijsten!$A$1:$AA$1, 0)-1, 50, 1), 0)&lt;&gt;"", ""), "| Veld '"&amp;AI$4&amp;ROW()&amp;"': de selectie komt niet overeen met een keuze in een afhankelijk veld.  "), ""))</f>
        <v/>
      </c>
      <c r="AJ174" s="166" t="str">
        <f ca="1">IF(Z174&lt;0, "", IF(J174&lt;&gt;"", _xlfn.IFNA(IF(MATCH(J174, OFFSET(Keuzelijsten!$A$1, 0, MATCH(R174, Keuzelijsten!$A$1:$AA$1, 0)-1, 50, 1), 0)&lt;&gt;"", ""), "| Veld '"&amp;AJ$4&amp;ROW()&amp;"': de selectie komt niet overeen met een keuze in een afhankelijk veld.  "), ""))</f>
        <v/>
      </c>
      <c r="AK174" s="166" t="str">
        <f t="shared" si="71"/>
        <v/>
      </c>
      <c r="AL174" s="166" t="str">
        <f t="shared" si="72"/>
        <v/>
      </c>
      <c r="AM174" s="167" t="str">
        <f t="shared" si="88"/>
        <v/>
      </c>
      <c r="AN174" s="166" t="str">
        <f t="shared" si="89"/>
        <v/>
      </c>
      <c r="AO174" s="166" t="str">
        <f t="shared" si="90"/>
        <v/>
      </c>
      <c r="AP174" s="166" t="str">
        <f t="shared" si="91"/>
        <v/>
      </c>
      <c r="AQ174" s="166" t="str">
        <f t="shared" si="92"/>
        <v/>
      </c>
      <c r="AR174" s="166" t="str">
        <f t="shared" si="93"/>
        <v/>
      </c>
      <c r="AS174" s="166" t="str">
        <f t="shared" si="94"/>
        <v/>
      </c>
      <c r="AT174" s="166" t="str">
        <f t="shared" si="95"/>
        <v/>
      </c>
      <c r="AU174" s="166" t="str">
        <f t="shared" si="96"/>
        <v/>
      </c>
      <c r="AV174" s="166" t="str">
        <f t="shared" si="97"/>
        <v/>
      </c>
      <c r="AW174" s="167" t="str">
        <f t="shared" si="98"/>
        <v/>
      </c>
      <c r="AX174" s="166" t="str">
        <f>IF(N174&lt;&gt;1, IF(SUM(N174:$N$504)&lt;&gt;0, "| Laat geen witruimte tussen ingevulde rijen.", ""), "")</f>
        <v/>
      </c>
      <c r="AZ174" s="75" t="str">
        <f t="shared" ca="1" si="99"/>
        <v/>
      </c>
    </row>
    <row r="175" spans="1:52" s="166" customFormat="1" ht="14.45" customHeight="1" x14ac:dyDescent="0.25">
      <c r="A175" s="172" t="str">
        <f t="shared" ca="1" si="73"/>
        <v/>
      </c>
      <c r="B175" s="164" t="str">
        <f t="shared" si="69"/>
        <v/>
      </c>
      <c r="C175" s="176" t="str">
        <f t="shared" si="70"/>
        <v/>
      </c>
      <c r="D175" s="177"/>
      <c r="E175" s="178"/>
      <c r="F175" s="178"/>
      <c r="G175" s="179"/>
      <c r="H175" s="180"/>
      <c r="I175" s="179"/>
      <c r="J175" s="181"/>
      <c r="K175" s="182"/>
      <c r="L175" s="183"/>
      <c r="M175" s="165" t="s">
        <v>85</v>
      </c>
      <c r="N175" s="166">
        <f t="shared" si="74"/>
        <v>0</v>
      </c>
      <c r="O175" s="167" t="s">
        <v>387</v>
      </c>
      <c r="P175" s="166" t="str">
        <f t="shared" si="75"/>
        <v/>
      </c>
      <c r="Q175" s="166" t="str">
        <f t="shared" si="76"/>
        <v/>
      </c>
      <c r="R175" s="166" t="str">
        <f t="shared" si="77"/>
        <v/>
      </c>
      <c r="S175" s="167">
        <f t="shared" si="78"/>
        <v>0</v>
      </c>
      <c r="T175" s="166">
        <f t="shared" si="79"/>
        <v>0</v>
      </c>
      <c r="U175" s="166">
        <f t="shared" si="80"/>
        <v>0</v>
      </c>
      <c r="V175" s="166">
        <f t="shared" si="81"/>
        <v>0</v>
      </c>
      <c r="W175" s="166">
        <f t="shared" si="82"/>
        <v>0</v>
      </c>
      <c r="X175" s="166">
        <f t="shared" si="83"/>
        <v>0</v>
      </c>
      <c r="Y175" s="166">
        <f t="shared" si="84"/>
        <v>0</v>
      </c>
      <c r="Z175" s="166">
        <f t="shared" si="85"/>
        <v>0</v>
      </c>
      <c r="AA175" s="166">
        <f t="shared" si="86"/>
        <v>0</v>
      </c>
      <c r="AB175" s="166">
        <f t="shared" si="87"/>
        <v>0</v>
      </c>
      <c r="AC175" s="167"/>
      <c r="AE175" s="166" t="str" cm="1">
        <f t="array" ref="AE175">IF($E175&lt;&gt;"", IF(ISTEXT(E175), "| Veld '"&amp;AE$4&amp;ROW()&amp;"': "&amp;Fout_datum, IF(F175&lt;&gt;"", IF(E175&gt;F175, "| Velden '"&amp;$AE$4&amp;ROW()&amp;"' en '"&amp;$AF$4&amp;ROW()&amp;"': De datum uit dienst mag niet voor de datum in dienst vallen.", ""), IF(E175&gt;Datum_werkingsjaar_einde, "| Veld '"&amp;$AE$4&amp;ROW()&amp;"': De datum in dienst mag niet na 31/12/"&amp;Datum_werkingsjaar&amp;" vallen.  ", ""))), "")</f>
        <v/>
      </c>
      <c r="AF175" s="166" t="str" cm="1">
        <f t="array" ref="AF175">IF($F175&lt;&gt;"", IF(ISTEXT(F175), "| Veld '"&amp;AF$4&amp;ROW()&amp;"': "&amp;Fout_datum, IF(E175&gt;F175, IF(F175&lt;&gt;"", "  ", ""), IF(F175&lt;&gt;"", IF(F175&lt;Datum_werkingsjaar_begin, "| Veld '"&amp;$AF$4&amp;ROW()&amp;"': De datum uit dienst mag niet vóór 1/01/"&amp;Datum_werkingsjaar&amp;" vallen.  ", ""), ""))), "")</f>
        <v/>
      </c>
      <c r="AG175" s="166" t="str">
        <f ca="1">IF(W175&lt;0, "", IF(G175&lt;&gt;"", _xlfn.IFNA(IF(MATCH(G175, OFFSET(Keuzelijsten!$A$1, 0, MATCH(O175, Keuzelijsten!$A$1:$AA$1, 0)-1, 50, 1), 0)&lt;&gt;"", ""), "| Veld '"&amp;AG$4&amp;ROW()&amp;"': de selectie komt niet overeen met een keuze in een afhankelijk veld.  "), ""))</f>
        <v/>
      </c>
      <c r="AH175" s="166" t="str">
        <f ca="1">IF(X175&lt;0, "", IF(H175&lt;&gt;"", _xlfn.IFNA(IF(MATCH(H175, OFFSET(Keuzelijsten!$A$1, 0, MATCH(P175, Keuzelijsten!$A$1:$AA$1, 0)-1, 50, 1), 0)&lt;&gt;"", ""), "| Veld '"&amp;AH$4&amp;ROW()&amp;"': de selectie komt niet overeen met een keuze in een afhankelijk veld.  "), ""))</f>
        <v/>
      </c>
      <c r="AI175" s="166" t="str">
        <f ca="1">IF(Y175&lt;0, "", IF(I175&lt;&gt;"", _xlfn.IFNA(IF(MATCH(I175, OFFSET(Keuzelijsten!$A$1, 0, MATCH(Q175, Keuzelijsten!$A$1:$AA$1, 0)-1, 50, 1), 0)&lt;&gt;"", ""), "| Veld '"&amp;AI$4&amp;ROW()&amp;"': de selectie komt niet overeen met een keuze in een afhankelijk veld.  "), ""))</f>
        <v/>
      </c>
      <c r="AJ175" s="166" t="str">
        <f ca="1">IF(Z175&lt;0, "", IF(J175&lt;&gt;"", _xlfn.IFNA(IF(MATCH(J175, OFFSET(Keuzelijsten!$A$1, 0, MATCH(R175, Keuzelijsten!$A$1:$AA$1, 0)-1, 50, 1), 0)&lt;&gt;"", ""), "| Veld '"&amp;AJ$4&amp;ROW()&amp;"': de selectie komt niet overeen met een keuze in een afhankelijk veld.  "), ""))</f>
        <v/>
      </c>
      <c r="AK175" s="166" t="str">
        <f t="shared" si="71"/>
        <v/>
      </c>
      <c r="AL175" s="166" t="str">
        <f t="shared" si="72"/>
        <v/>
      </c>
      <c r="AM175" s="167" t="str">
        <f t="shared" si="88"/>
        <v/>
      </c>
      <c r="AN175" s="166" t="str">
        <f t="shared" si="89"/>
        <v/>
      </c>
      <c r="AO175" s="166" t="str">
        <f t="shared" si="90"/>
        <v/>
      </c>
      <c r="AP175" s="166" t="str">
        <f t="shared" si="91"/>
        <v/>
      </c>
      <c r="AQ175" s="166" t="str">
        <f t="shared" si="92"/>
        <v/>
      </c>
      <c r="AR175" s="166" t="str">
        <f t="shared" si="93"/>
        <v/>
      </c>
      <c r="AS175" s="166" t="str">
        <f t="shared" si="94"/>
        <v/>
      </c>
      <c r="AT175" s="166" t="str">
        <f t="shared" si="95"/>
        <v/>
      </c>
      <c r="AU175" s="166" t="str">
        <f t="shared" si="96"/>
        <v/>
      </c>
      <c r="AV175" s="166" t="str">
        <f t="shared" si="97"/>
        <v/>
      </c>
      <c r="AW175" s="167" t="str">
        <f t="shared" si="98"/>
        <v/>
      </c>
      <c r="AX175" s="166" t="str">
        <f>IF(N175&lt;&gt;1, IF(SUM(N175:$N$504)&lt;&gt;0, "| Laat geen witruimte tussen ingevulde rijen.", ""), "")</f>
        <v/>
      </c>
      <c r="AZ175" s="75" t="str">
        <f t="shared" ca="1" si="99"/>
        <v/>
      </c>
    </row>
    <row r="176" spans="1:52" s="166" customFormat="1" ht="14.45" customHeight="1" x14ac:dyDescent="0.25">
      <c r="A176" s="172" t="str">
        <f t="shared" ca="1" si="73"/>
        <v/>
      </c>
      <c r="B176" s="164" t="str">
        <f t="shared" si="69"/>
        <v/>
      </c>
      <c r="C176" s="176" t="str">
        <f t="shared" si="70"/>
        <v/>
      </c>
      <c r="D176" s="177"/>
      <c r="E176" s="178"/>
      <c r="F176" s="178"/>
      <c r="G176" s="179"/>
      <c r="H176" s="180"/>
      <c r="I176" s="179"/>
      <c r="J176" s="181"/>
      <c r="K176" s="182"/>
      <c r="L176" s="183"/>
      <c r="M176" s="165" t="s">
        <v>85</v>
      </c>
      <c r="N176" s="166">
        <f t="shared" si="74"/>
        <v>0</v>
      </c>
      <c r="O176" s="167" t="s">
        <v>387</v>
      </c>
      <c r="P176" s="166" t="str">
        <f t="shared" si="75"/>
        <v/>
      </c>
      <c r="Q176" s="166" t="str">
        <f t="shared" si="76"/>
        <v/>
      </c>
      <c r="R176" s="166" t="str">
        <f t="shared" si="77"/>
        <v/>
      </c>
      <c r="S176" s="167">
        <f t="shared" si="78"/>
        <v>0</v>
      </c>
      <c r="T176" s="166">
        <f t="shared" si="79"/>
        <v>0</v>
      </c>
      <c r="U176" s="166">
        <f t="shared" si="80"/>
        <v>0</v>
      </c>
      <c r="V176" s="166">
        <f t="shared" si="81"/>
        <v>0</v>
      </c>
      <c r="W176" s="166">
        <f t="shared" si="82"/>
        <v>0</v>
      </c>
      <c r="X176" s="166">
        <f t="shared" si="83"/>
        <v>0</v>
      </c>
      <c r="Y176" s="166">
        <f t="shared" si="84"/>
        <v>0</v>
      </c>
      <c r="Z176" s="166">
        <f t="shared" si="85"/>
        <v>0</v>
      </c>
      <c r="AA176" s="166">
        <f t="shared" si="86"/>
        <v>0</v>
      </c>
      <c r="AB176" s="166">
        <f t="shared" si="87"/>
        <v>0</v>
      </c>
      <c r="AC176" s="167"/>
      <c r="AE176" s="166" t="str" cm="1">
        <f t="array" ref="AE176">IF($E176&lt;&gt;"", IF(ISTEXT(E176), "| Veld '"&amp;AE$4&amp;ROW()&amp;"': "&amp;Fout_datum, IF(F176&lt;&gt;"", IF(E176&gt;F176, "| Velden '"&amp;$AE$4&amp;ROW()&amp;"' en '"&amp;$AF$4&amp;ROW()&amp;"': De datum uit dienst mag niet voor de datum in dienst vallen.", ""), IF(E176&gt;Datum_werkingsjaar_einde, "| Veld '"&amp;$AE$4&amp;ROW()&amp;"': De datum in dienst mag niet na 31/12/"&amp;Datum_werkingsjaar&amp;" vallen.  ", ""))), "")</f>
        <v/>
      </c>
      <c r="AF176" s="166" t="str" cm="1">
        <f t="array" ref="AF176">IF($F176&lt;&gt;"", IF(ISTEXT(F176), "| Veld '"&amp;AF$4&amp;ROW()&amp;"': "&amp;Fout_datum, IF(E176&gt;F176, IF(F176&lt;&gt;"", "  ", ""), IF(F176&lt;&gt;"", IF(F176&lt;Datum_werkingsjaar_begin, "| Veld '"&amp;$AF$4&amp;ROW()&amp;"': De datum uit dienst mag niet vóór 1/01/"&amp;Datum_werkingsjaar&amp;" vallen.  ", ""), ""))), "")</f>
        <v/>
      </c>
      <c r="AG176" s="166" t="str">
        <f ca="1">IF(W176&lt;0, "", IF(G176&lt;&gt;"", _xlfn.IFNA(IF(MATCH(G176, OFFSET(Keuzelijsten!$A$1, 0, MATCH(O176, Keuzelijsten!$A$1:$AA$1, 0)-1, 50, 1), 0)&lt;&gt;"", ""), "| Veld '"&amp;AG$4&amp;ROW()&amp;"': de selectie komt niet overeen met een keuze in een afhankelijk veld.  "), ""))</f>
        <v/>
      </c>
      <c r="AH176" s="166" t="str">
        <f ca="1">IF(X176&lt;0, "", IF(H176&lt;&gt;"", _xlfn.IFNA(IF(MATCH(H176, OFFSET(Keuzelijsten!$A$1, 0, MATCH(P176, Keuzelijsten!$A$1:$AA$1, 0)-1, 50, 1), 0)&lt;&gt;"", ""), "| Veld '"&amp;AH$4&amp;ROW()&amp;"': de selectie komt niet overeen met een keuze in een afhankelijk veld.  "), ""))</f>
        <v/>
      </c>
      <c r="AI176" s="166" t="str">
        <f ca="1">IF(Y176&lt;0, "", IF(I176&lt;&gt;"", _xlfn.IFNA(IF(MATCH(I176, OFFSET(Keuzelijsten!$A$1, 0, MATCH(Q176, Keuzelijsten!$A$1:$AA$1, 0)-1, 50, 1), 0)&lt;&gt;"", ""), "| Veld '"&amp;AI$4&amp;ROW()&amp;"': de selectie komt niet overeen met een keuze in een afhankelijk veld.  "), ""))</f>
        <v/>
      </c>
      <c r="AJ176" s="166" t="str">
        <f ca="1">IF(Z176&lt;0, "", IF(J176&lt;&gt;"", _xlfn.IFNA(IF(MATCH(J176, OFFSET(Keuzelijsten!$A$1, 0, MATCH(R176, Keuzelijsten!$A$1:$AA$1, 0)-1, 50, 1), 0)&lt;&gt;"", ""), "| Veld '"&amp;AJ$4&amp;ROW()&amp;"': de selectie komt niet overeen met een keuze in een afhankelijk veld.  "), ""))</f>
        <v/>
      </c>
      <c r="AK176" s="166" t="str">
        <f t="shared" si="71"/>
        <v/>
      </c>
      <c r="AL176" s="166" t="str">
        <f t="shared" si="72"/>
        <v/>
      </c>
      <c r="AM176" s="167" t="str">
        <f t="shared" si="88"/>
        <v/>
      </c>
      <c r="AN176" s="166" t="str">
        <f t="shared" si="89"/>
        <v/>
      </c>
      <c r="AO176" s="166" t="str">
        <f t="shared" si="90"/>
        <v/>
      </c>
      <c r="AP176" s="166" t="str">
        <f t="shared" si="91"/>
        <v/>
      </c>
      <c r="AQ176" s="166" t="str">
        <f t="shared" si="92"/>
        <v/>
      </c>
      <c r="AR176" s="166" t="str">
        <f t="shared" si="93"/>
        <v/>
      </c>
      <c r="AS176" s="166" t="str">
        <f t="shared" si="94"/>
        <v/>
      </c>
      <c r="AT176" s="166" t="str">
        <f t="shared" si="95"/>
        <v/>
      </c>
      <c r="AU176" s="166" t="str">
        <f t="shared" si="96"/>
        <v/>
      </c>
      <c r="AV176" s="166" t="str">
        <f t="shared" si="97"/>
        <v/>
      </c>
      <c r="AW176" s="167" t="str">
        <f t="shared" si="98"/>
        <v/>
      </c>
      <c r="AX176" s="166" t="str">
        <f>IF(N176&lt;&gt;1, IF(SUM(N176:$N$504)&lt;&gt;0, "| Laat geen witruimte tussen ingevulde rijen.", ""), "")</f>
        <v/>
      </c>
      <c r="AZ176" s="75" t="str">
        <f t="shared" ca="1" si="99"/>
        <v/>
      </c>
    </row>
    <row r="177" spans="1:52" s="166" customFormat="1" ht="14.45" customHeight="1" x14ac:dyDescent="0.25">
      <c r="A177" s="172" t="str">
        <f t="shared" ca="1" si="73"/>
        <v/>
      </c>
      <c r="B177" s="164" t="str">
        <f t="shared" si="69"/>
        <v/>
      </c>
      <c r="C177" s="176" t="str">
        <f t="shared" si="70"/>
        <v/>
      </c>
      <c r="D177" s="177"/>
      <c r="E177" s="178"/>
      <c r="F177" s="178"/>
      <c r="G177" s="179"/>
      <c r="H177" s="180"/>
      <c r="I177" s="179"/>
      <c r="J177" s="181"/>
      <c r="K177" s="182"/>
      <c r="L177" s="183"/>
      <c r="M177" s="165" t="s">
        <v>85</v>
      </c>
      <c r="N177" s="166">
        <f t="shared" si="74"/>
        <v>0</v>
      </c>
      <c r="O177" s="167" t="s">
        <v>387</v>
      </c>
      <c r="P177" s="166" t="str">
        <f t="shared" si="75"/>
        <v/>
      </c>
      <c r="Q177" s="166" t="str">
        <f t="shared" si="76"/>
        <v/>
      </c>
      <c r="R177" s="166" t="str">
        <f t="shared" si="77"/>
        <v/>
      </c>
      <c r="S177" s="167">
        <f t="shared" si="78"/>
        <v>0</v>
      </c>
      <c r="T177" s="166">
        <f t="shared" si="79"/>
        <v>0</v>
      </c>
      <c r="U177" s="166">
        <f t="shared" si="80"/>
        <v>0</v>
      </c>
      <c r="V177" s="166">
        <f t="shared" si="81"/>
        <v>0</v>
      </c>
      <c r="W177" s="166">
        <f t="shared" si="82"/>
        <v>0</v>
      </c>
      <c r="X177" s="166">
        <f t="shared" si="83"/>
        <v>0</v>
      </c>
      <c r="Y177" s="166">
        <f t="shared" si="84"/>
        <v>0</v>
      </c>
      <c r="Z177" s="166">
        <f t="shared" si="85"/>
        <v>0</v>
      </c>
      <c r="AA177" s="166">
        <f t="shared" si="86"/>
        <v>0</v>
      </c>
      <c r="AB177" s="166">
        <f t="shared" si="87"/>
        <v>0</v>
      </c>
      <c r="AC177" s="167"/>
      <c r="AE177" s="166" t="str" cm="1">
        <f t="array" ref="AE177">IF($E177&lt;&gt;"", IF(ISTEXT(E177), "| Veld '"&amp;AE$4&amp;ROW()&amp;"': "&amp;Fout_datum, IF(F177&lt;&gt;"", IF(E177&gt;F177, "| Velden '"&amp;$AE$4&amp;ROW()&amp;"' en '"&amp;$AF$4&amp;ROW()&amp;"': De datum uit dienst mag niet voor de datum in dienst vallen.", ""), IF(E177&gt;Datum_werkingsjaar_einde, "| Veld '"&amp;$AE$4&amp;ROW()&amp;"': De datum in dienst mag niet na 31/12/"&amp;Datum_werkingsjaar&amp;" vallen.  ", ""))), "")</f>
        <v/>
      </c>
      <c r="AF177" s="166" t="str" cm="1">
        <f t="array" ref="AF177">IF($F177&lt;&gt;"", IF(ISTEXT(F177), "| Veld '"&amp;AF$4&amp;ROW()&amp;"': "&amp;Fout_datum, IF(E177&gt;F177, IF(F177&lt;&gt;"", "  ", ""), IF(F177&lt;&gt;"", IF(F177&lt;Datum_werkingsjaar_begin, "| Veld '"&amp;$AF$4&amp;ROW()&amp;"': De datum uit dienst mag niet vóór 1/01/"&amp;Datum_werkingsjaar&amp;" vallen.  ", ""), ""))), "")</f>
        <v/>
      </c>
      <c r="AG177" s="166" t="str">
        <f ca="1">IF(W177&lt;0, "", IF(G177&lt;&gt;"", _xlfn.IFNA(IF(MATCH(G177, OFFSET(Keuzelijsten!$A$1, 0, MATCH(O177, Keuzelijsten!$A$1:$AA$1, 0)-1, 50, 1), 0)&lt;&gt;"", ""), "| Veld '"&amp;AG$4&amp;ROW()&amp;"': de selectie komt niet overeen met een keuze in een afhankelijk veld.  "), ""))</f>
        <v/>
      </c>
      <c r="AH177" s="166" t="str">
        <f ca="1">IF(X177&lt;0, "", IF(H177&lt;&gt;"", _xlfn.IFNA(IF(MATCH(H177, OFFSET(Keuzelijsten!$A$1, 0, MATCH(P177, Keuzelijsten!$A$1:$AA$1, 0)-1, 50, 1), 0)&lt;&gt;"", ""), "| Veld '"&amp;AH$4&amp;ROW()&amp;"': de selectie komt niet overeen met een keuze in een afhankelijk veld.  "), ""))</f>
        <v/>
      </c>
      <c r="AI177" s="166" t="str">
        <f ca="1">IF(Y177&lt;0, "", IF(I177&lt;&gt;"", _xlfn.IFNA(IF(MATCH(I177, OFFSET(Keuzelijsten!$A$1, 0, MATCH(Q177, Keuzelijsten!$A$1:$AA$1, 0)-1, 50, 1), 0)&lt;&gt;"", ""), "| Veld '"&amp;AI$4&amp;ROW()&amp;"': de selectie komt niet overeen met een keuze in een afhankelijk veld.  "), ""))</f>
        <v/>
      </c>
      <c r="AJ177" s="166" t="str">
        <f ca="1">IF(Z177&lt;0, "", IF(J177&lt;&gt;"", _xlfn.IFNA(IF(MATCH(J177, OFFSET(Keuzelijsten!$A$1, 0, MATCH(R177, Keuzelijsten!$A$1:$AA$1, 0)-1, 50, 1), 0)&lt;&gt;"", ""), "| Veld '"&amp;AJ$4&amp;ROW()&amp;"': de selectie komt niet overeen met een keuze in een afhankelijk veld.  "), ""))</f>
        <v/>
      </c>
      <c r="AK177" s="166" t="str">
        <f t="shared" si="71"/>
        <v/>
      </c>
      <c r="AL177" s="166" t="str">
        <f t="shared" si="72"/>
        <v/>
      </c>
      <c r="AM177" s="167" t="str">
        <f t="shared" si="88"/>
        <v/>
      </c>
      <c r="AN177" s="166" t="str">
        <f t="shared" si="89"/>
        <v/>
      </c>
      <c r="AO177" s="166" t="str">
        <f t="shared" si="90"/>
        <v/>
      </c>
      <c r="AP177" s="166" t="str">
        <f t="shared" si="91"/>
        <v/>
      </c>
      <c r="AQ177" s="166" t="str">
        <f t="shared" si="92"/>
        <v/>
      </c>
      <c r="AR177" s="166" t="str">
        <f t="shared" si="93"/>
        <v/>
      </c>
      <c r="AS177" s="166" t="str">
        <f t="shared" si="94"/>
        <v/>
      </c>
      <c r="AT177" s="166" t="str">
        <f t="shared" si="95"/>
        <v/>
      </c>
      <c r="AU177" s="166" t="str">
        <f t="shared" si="96"/>
        <v/>
      </c>
      <c r="AV177" s="166" t="str">
        <f t="shared" si="97"/>
        <v/>
      </c>
      <c r="AW177" s="167" t="str">
        <f t="shared" si="98"/>
        <v/>
      </c>
      <c r="AX177" s="166" t="str">
        <f>IF(N177&lt;&gt;1, IF(SUM(N177:$N$504)&lt;&gt;0, "| Laat geen witruimte tussen ingevulde rijen.", ""), "")</f>
        <v/>
      </c>
      <c r="AZ177" s="75" t="str">
        <f t="shared" ca="1" si="99"/>
        <v/>
      </c>
    </row>
    <row r="178" spans="1:52" s="166" customFormat="1" ht="14.45" customHeight="1" x14ac:dyDescent="0.25">
      <c r="A178" s="172" t="str">
        <f t="shared" ca="1" si="73"/>
        <v/>
      </c>
      <c r="B178" s="164" t="str">
        <f t="shared" si="69"/>
        <v/>
      </c>
      <c r="C178" s="176" t="str">
        <f t="shared" si="70"/>
        <v/>
      </c>
      <c r="D178" s="177"/>
      <c r="E178" s="178"/>
      <c r="F178" s="178"/>
      <c r="G178" s="179"/>
      <c r="H178" s="180"/>
      <c r="I178" s="179"/>
      <c r="J178" s="181"/>
      <c r="K178" s="182"/>
      <c r="L178" s="183"/>
      <c r="M178" s="165" t="s">
        <v>85</v>
      </c>
      <c r="N178" s="166">
        <f t="shared" si="74"/>
        <v>0</v>
      </c>
      <c r="O178" s="167" t="s">
        <v>387</v>
      </c>
      <c r="P178" s="166" t="str">
        <f t="shared" si="75"/>
        <v/>
      </c>
      <c r="Q178" s="166" t="str">
        <f t="shared" si="76"/>
        <v/>
      </c>
      <c r="R178" s="166" t="str">
        <f t="shared" si="77"/>
        <v/>
      </c>
      <c r="S178" s="167">
        <f t="shared" si="78"/>
        <v>0</v>
      </c>
      <c r="T178" s="166">
        <f t="shared" si="79"/>
        <v>0</v>
      </c>
      <c r="U178" s="166">
        <f t="shared" si="80"/>
        <v>0</v>
      </c>
      <c r="V178" s="166">
        <f t="shared" si="81"/>
        <v>0</v>
      </c>
      <c r="W178" s="166">
        <f t="shared" si="82"/>
        <v>0</v>
      </c>
      <c r="X178" s="166">
        <f t="shared" si="83"/>
        <v>0</v>
      </c>
      <c r="Y178" s="166">
        <f t="shared" si="84"/>
        <v>0</v>
      </c>
      <c r="Z178" s="166">
        <f t="shared" si="85"/>
        <v>0</v>
      </c>
      <c r="AA178" s="166">
        <f t="shared" si="86"/>
        <v>0</v>
      </c>
      <c r="AB178" s="166">
        <f t="shared" si="87"/>
        <v>0</v>
      </c>
      <c r="AC178" s="167"/>
      <c r="AE178" s="166" t="str" cm="1">
        <f t="array" ref="AE178">IF($E178&lt;&gt;"", IF(ISTEXT(E178), "| Veld '"&amp;AE$4&amp;ROW()&amp;"': "&amp;Fout_datum, IF(F178&lt;&gt;"", IF(E178&gt;F178, "| Velden '"&amp;$AE$4&amp;ROW()&amp;"' en '"&amp;$AF$4&amp;ROW()&amp;"': De datum uit dienst mag niet voor de datum in dienst vallen.", ""), IF(E178&gt;Datum_werkingsjaar_einde, "| Veld '"&amp;$AE$4&amp;ROW()&amp;"': De datum in dienst mag niet na 31/12/"&amp;Datum_werkingsjaar&amp;" vallen.  ", ""))), "")</f>
        <v/>
      </c>
      <c r="AF178" s="166" t="str" cm="1">
        <f t="array" ref="AF178">IF($F178&lt;&gt;"", IF(ISTEXT(F178), "| Veld '"&amp;AF$4&amp;ROW()&amp;"': "&amp;Fout_datum, IF(E178&gt;F178, IF(F178&lt;&gt;"", "  ", ""), IF(F178&lt;&gt;"", IF(F178&lt;Datum_werkingsjaar_begin, "| Veld '"&amp;$AF$4&amp;ROW()&amp;"': De datum uit dienst mag niet vóór 1/01/"&amp;Datum_werkingsjaar&amp;" vallen.  ", ""), ""))), "")</f>
        <v/>
      </c>
      <c r="AG178" s="166" t="str">
        <f ca="1">IF(W178&lt;0, "", IF(G178&lt;&gt;"", _xlfn.IFNA(IF(MATCH(G178, OFFSET(Keuzelijsten!$A$1, 0, MATCH(O178, Keuzelijsten!$A$1:$AA$1, 0)-1, 50, 1), 0)&lt;&gt;"", ""), "| Veld '"&amp;AG$4&amp;ROW()&amp;"': de selectie komt niet overeen met een keuze in een afhankelijk veld.  "), ""))</f>
        <v/>
      </c>
      <c r="AH178" s="166" t="str">
        <f ca="1">IF(X178&lt;0, "", IF(H178&lt;&gt;"", _xlfn.IFNA(IF(MATCH(H178, OFFSET(Keuzelijsten!$A$1, 0, MATCH(P178, Keuzelijsten!$A$1:$AA$1, 0)-1, 50, 1), 0)&lt;&gt;"", ""), "| Veld '"&amp;AH$4&amp;ROW()&amp;"': de selectie komt niet overeen met een keuze in een afhankelijk veld.  "), ""))</f>
        <v/>
      </c>
      <c r="AI178" s="166" t="str">
        <f ca="1">IF(Y178&lt;0, "", IF(I178&lt;&gt;"", _xlfn.IFNA(IF(MATCH(I178, OFFSET(Keuzelijsten!$A$1, 0, MATCH(Q178, Keuzelijsten!$A$1:$AA$1, 0)-1, 50, 1), 0)&lt;&gt;"", ""), "| Veld '"&amp;AI$4&amp;ROW()&amp;"': de selectie komt niet overeen met een keuze in een afhankelijk veld.  "), ""))</f>
        <v/>
      </c>
      <c r="AJ178" s="166" t="str">
        <f ca="1">IF(Z178&lt;0, "", IF(J178&lt;&gt;"", _xlfn.IFNA(IF(MATCH(J178, OFFSET(Keuzelijsten!$A$1, 0, MATCH(R178, Keuzelijsten!$A$1:$AA$1, 0)-1, 50, 1), 0)&lt;&gt;"", ""), "| Veld '"&amp;AJ$4&amp;ROW()&amp;"': de selectie komt niet overeen met een keuze in een afhankelijk veld.  "), ""))</f>
        <v/>
      </c>
      <c r="AK178" s="166" t="str">
        <f t="shared" si="71"/>
        <v/>
      </c>
      <c r="AL178" s="166" t="str">
        <f t="shared" si="72"/>
        <v/>
      </c>
      <c r="AM178" s="167" t="str">
        <f t="shared" si="88"/>
        <v/>
      </c>
      <c r="AN178" s="166" t="str">
        <f t="shared" si="89"/>
        <v/>
      </c>
      <c r="AO178" s="166" t="str">
        <f t="shared" si="90"/>
        <v/>
      </c>
      <c r="AP178" s="166" t="str">
        <f t="shared" si="91"/>
        <v/>
      </c>
      <c r="AQ178" s="166" t="str">
        <f t="shared" si="92"/>
        <v/>
      </c>
      <c r="AR178" s="166" t="str">
        <f t="shared" si="93"/>
        <v/>
      </c>
      <c r="AS178" s="166" t="str">
        <f t="shared" si="94"/>
        <v/>
      </c>
      <c r="AT178" s="166" t="str">
        <f t="shared" si="95"/>
        <v/>
      </c>
      <c r="AU178" s="166" t="str">
        <f t="shared" si="96"/>
        <v/>
      </c>
      <c r="AV178" s="166" t="str">
        <f t="shared" si="97"/>
        <v/>
      </c>
      <c r="AW178" s="167" t="str">
        <f t="shared" si="98"/>
        <v/>
      </c>
      <c r="AX178" s="166" t="str">
        <f>IF(N178&lt;&gt;1, IF(SUM(N178:$N$504)&lt;&gt;0, "| Laat geen witruimte tussen ingevulde rijen.", ""), "")</f>
        <v/>
      </c>
      <c r="AZ178" s="75" t="str">
        <f t="shared" ca="1" si="99"/>
        <v/>
      </c>
    </row>
    <row r="179" spans="1:52" s="166" customFormat="1" ht="14.45" customHeight="1" x14ac:dyDescent="0.25">
      <c r="A179" s="172" t="str">
        <f t="shared" ca="1" si="73"/>
        <v/>
      </c>
      <c r="B179" s="164" t="str">
        <f t="shared" si="69"/>
        <v/>
      </c>
      <c r="C179" s="176" t="str">
        <f t="shared" si="70"/>
        <v/>
      </c>
      <c r="D179" s="177"/>
      <c r="E179" s="178"/>
      <c r="F179" s="178"/>
      <c r="G179" s="179"/>
      <c r="H179" s="180"/>
      <c r="I179" s="179"/>
      <c r="J179" s="181"/>
      <c r="K179" s="182"/>
      <c r="L179" s="183"/>
      <c r="M179" s="165" t="s">
        <v>85</v>
      </c>
      <c r="N179" s="166">
        <f t="shared" si="74"/>
        <v>0</v>
      </c>
      <c r="O179" s="167" t="s">
        <v>387</v>
      </c>
      <c r="P179" s="166" t="str">
        <f t="shared" si="75"/>
        <v/>
      </c>
      <c r="Q179" s="166" t="str">
        <f t="shared" si="76"/>
        <v/>
      </c>
      <c r="R179" s="166" t="str">
        <f t="shared" si="77"/>
        <v/>
      </c>
      <c r="S179" s="167">
        <f t="shared" si="78"/>
        <v>0</v>
      </c>
      <c r="T179" s="166">
        <f t="shared" si="79"/>
        <v>0</v>
      </c>
      <c r="U179" s="166">
        <f t="shared" si="80"/>
        <v>0</v>
      </c>
      <c r="V179" s="166">
        <f t="shared" si="81"/>
        <v>0</v>
      </c>
      <c r="W179" s="166">
        <f t="shared" si="82"/>
        <v>0</v>
      </c>
      <c r="X179" s="166">
        <f t="shared" si="83"/>
        <v>0</v>
      </c>
      <c r="Y179" s="166">
        <f t="shared" si="84"/>
        <v>0</v>
      </c>
      <c r="Z179" s="166">
        <f t="shared" si="85"/>
        <v>0</v>
      </c>
      <c r="AA179" s="166">
        <f t="shared" si="86"/>
        <v>0</v>
      </c>
      <c r="AB179" s="166">
        <f t="shared" si="87"/>
        <v>0</v>
      </c>
      <c r="AC179" s="167"/>
      <c r="AE179" s="166" t="str" cm="1">
        <f t="array" ref="AE179">IF($E179&lt;&gt;"", IF(ISTEXT(E179), "| Veld '"&amp;AE$4&amp;ROW()&amp;"': "&amp;Fout_datum, IF(F179&lt;&gt;"", IF(E179&gt;F179, "| Velden '"&amp;$AE$4&amp;ROW()&amp;"' en '"&amp;$AF$4&amp;ROW()&amp;"': De datum uit dienst mag niet voor de datum in dienst vallen.", ""), IF(E179&gt;Datum_werkingsjaar_einde, "| Veld '"&amp;$AE$4&amp;ROW()&amp;"': De datum in dienst mag niet na 31/12/"&amp;Datum_werkingsjaar&amp;" vallen.  ", ""))), "")</f>
        <v/>
      </c>
      <c r="AF179" s="166" t="str" cm="1">
        <f t="array" ref="AF179">IF($F179&lt;&gt;"", IF(ISTEXT(F179), "| Veld '"&amp;AF$4&amp;ROW()&amp;"': "&amp;Fout_datum, IF(E179&gt;F179, IF(F179&lt;&gt;"", "  ", ""), IF(F179&lt;&gt;"", IF(F179&lt;Datum_werkingsjaar_begin, "| Veld '"&amp;$AF$4&amp;ROW()&amp;"': De datum uit dienst mag niet vóór 1/01/"&amp;Datum_werkingsjaar&amp;" vallen.  ", ""), ""))), "")</f>
        <v/>
      </c>
      <c r="AG179" s="166" t="str">
        <f ca="1">IF(W179&lt;0, "", IF(G179&lt;&gt;"", _xlfn.IFNA(IF(MATCH(G179, OFFSET(Keuzelijsten!$A$1, 0, MATCH(O179, Keuzelijsten!$A$1:$AA$1, 0)-1, 50, 1), 0)&lt;&gt;"", ""), "| Veld '"&amp;AG$4&amp;ROW()&amp;"': de selectie komt niet overeen met een keuze in een afhankelijk veld.  "), ""))</f>
        <v/>
      </c>
      <c r="AH179" s="166" t="str">
        <f ca="1">IF(X179&lt;0, "", IF(H179&lt;&gt;"", _xlfn.IFNA(IF(MATCH(H179, OFFSET(Keuzelijsten!$A$1, 0, MATCH(P179, Keuzelijsten!$A$1:$AA$1, 0)-1, 50, 1), 0)&lt;&gt;"", ""), "| Veld '"&amp;AH$4&amp;ROW()&amp;"': de selectie komt niet overeen met een keuze in een afhankelijk veld.  "), ""))</f>
        <v/>
      </c>
      <c r="AI179" s="166" t="str">
        <f ca="1">IF(Y179&lt;0, "", IF(I179&lt;&gt;"", _xlfn.IFNA(IF(MATCH(I179, OFFSET(Keuzelijsten!$A$1, 0, MATCH(Q179, Keuzelijsten!$A$1:$AA$1, 0)-1, 50, 1), 0)&lt;&gt;"", ""), "| Veld '"&amp;AI$4&amp;ROW()&amp;"': de selectie komt niet overeen met een keuze in een afhankelijk veld.  "), ""))</f>
        <v/>
      </c>
      <c r="AJ179" s="166" t="str">
        <f ca="1">IF(Z179&lt;0, "", IF(J179&lt;&gt;"", _xlfn.IFNA(IF(MATCH(J179, OFFSET(Keuzelijsten!$A$1, 0, MATCH(R179, Keuzelijsten!$A$1:$AA$1, 0)-1, 50, 1), 0)&lt;&gt;"", ""), "| Veld '"&amp;AJ$4&amp;ROW()&amp;"': de selectie komt niet overeen met een keuze in een afhankelijk veld.  "), ""))</f>
        <v/>
      </c>
      <c r="AK179" s="166" t="str">
        <f t="shared" si="71"/>
        <v/>
      </c>
      <c r="AL179" s="166" t="str">
        <f t="shared" si="72"/>
        <v/>
      </c>
      <c r="AM179" s="167" t="str">
        <f t="shared" si="88"/>
        <v/>
      </c>
      <c r="AN179" s="166" t="str">
        <f t="shared" si="89"/>
        <v/>
      </c>
      <c r="AO179" s="166" t="str">
        <f t="shared" si="90"/>
        <v/>
      </c>
      <c r="AP179" s="166" t="str">
        <f t="shared" si="91"/>
        <v/>
      </c>
      <c r="AQ179" s="166" t="str">
        <f t="shared" si="92"/>
        <v/>
      </c>
      <c r="AR179" s="166" t="str">
        <f t="shared" si="93"/>
        <v/>
      </c>
      <c r="AS179" s="166" t="str">
        <f t="shared" si="94"/>
        <v/>
      </c>
      <c r="AT179" s="166" t="str">
        <f t="shared" si="95"/>
        <v/>
      </c>
      <c r="AU179" s="166" t="str">
        <f t="shared" si="96"/>
        <v/>
      </c>
      <c r="AV179" s="166" t="str">
        <f t="shared" si="97"/>
        <v/>
      </c>
      <c r="AW179" s="167" t="str">
        <f t="shared" si="98"/>
        <v/>
      </c>
      <c r="AX179" s="166" t="str">
        <f>IF(N179&lt;&gt;1, IF(SUM(N179:$N$504)&lt;&gt;0, "| Laat geen witruimte tussen ingevulde rijen.", ""), "")</f>
        <v/>
      </c>
      <c r="AZ179" s="75" t="str">
        <f t="shared" ca="1" si="99"/>
        <v/>
      </c>
    </row>
    <row r="180" spans="1:52" s="166" customFormat="1" ht="14.45" customHeight="1" x14ac:dyDescent="0.25">
      <c r="A180" s="172" t="str">
        <f t="shared" ca="1" si="73"/>
        <v/>
      </c>
      <c r="B180" s="164" t="str">
        <f t="shared" si="69"/>
        <v/>
      </c>
      <c r="C180" s="176" t="str">
        <f t="shared" si="70"/>
        <v/>
      </c>
      <c r="D180" s="177"/>
      <c r="E180" s="178"/>
      <c r="F180" s="178"/>
      <c r="G180" s="179"/>
      <c r="H180" s="180"/>
      <c r="I180" s="179"/>
      <c r="J180" s="181"/>
      <c r="K180" s="182"/>
      <c r="L180" s="183"/>
      <c r="M180" s="165" t="s">
        <v>85</v>
      </c>
      <c r="N180" s="166">
        <f t="shared" si="74"/>
        <v>0</v>
      </c>
      <c r="O180" s="167" t="s">
        <v>387</v>
      </c>
      <c r="P180" s="166" t="str">
        <f t="shared" si="75"/>
        <v/>
      </c>
      <c r="Q180" s="166" t="str">
        <f t="shared" si="76"/>
        <v/>
      </c>
      <c r="R180" s="166" t="str">
        <f t="shared" si="77"/>
        <v/>
      </c>
      <c r="S180" s="167">
        <f t="shared" si="78"/>
        <v>0</v>
      </c>
      <c r="T180" s="166">
        <f t="shared" si="79"/>
        <v>0</v>
      </c>
      <c r="U180" s="166">
        <f t="shared" si="80"/>
        <v>0</v>
      </c>
      <c r="V180" s="166">
        <f t="shared" si="81"/>
        <v>0</v>
      </c>
      <c r="W180" s="166">
        <f t="shared" si="82"/>
        <v>0</v>
      </c>
      <c r="X180" s="166">
        <f t="shared" si="83"/>
        <v>0</v>
      </c>
      <c r="Y180" s="166">
        <f t="shared" si="84"/>
        <v>0</v>
      </c>
      <c r="Z180" s="166">
        <f t="shared" si="85"/>
        <v>0</v>
      </c>
      <c r="AA180" s="166">
        <f t="shared" si="86"/>
        <v>0</v>
      </c>
      <c r="AB180" s="166">
        <f t="shared" si="87"/>
        <v>0</v>
      </c>
      <c r="AC180" s="167"/>
      <c r="AE180" s="166" t="str" cm="1">
        <f t="array" ref="AE180">IF($E180&lt;&gt;"", IF(ISTEXT(E180), "| Veld '"&amp;AE$4&amp;ROW()&amp;"': "&amp;Fout_datum, IF(F180&lt;&gt;"", IF(E180&gt;F180, "| Velden '"&amp;$AE$4&amp;ROW()&amp;"' en '"&amp;$AF$4&amp;ROW()&amp;"': De datum uit dienst mag niet voor de datum in dienst vallen.", ""), IF(E180&gt;Datum_werkingsjaar_einde, "| Veld '"&amp;$AE$4&amp;ROW()&amp;"': De datum in dienst mag niet na 31/12/"&amp;Datum_werkingsjaar&amp;" vallen.  ", ""))), "")</f>
        <v/>
      </c>
      <c r="AF180" s="166" t="str" cm="1">
        <f t="array" ref="AF180">IF($F180&lt;&gt;"", IF(ISTEXT(F180), "| Veld '"&amp;AF$4&amp;ROW()&amp;"': "&amp;Fout_datum, IF(E180&gt;F180, IF(F180&lt;&gt;"", "  ", ""), IF(F180&lt;&gt;"", IF(F180&lt;Datum_werkingsjaar_begin, "| Veld '"&amp;$AF$4&amp;ROW()&amp;"': De datum uit dienst mag niet vóór 1/01/"&amp;Datum_werkingsjaar&amp;" vallen.  ", ""), ""))), "")</f>
        <v/>
      </c>
      <c r="AG180" s="166" t="str">
        <f ca="1">IF(W180&lt;0, "", IF(G180&lt;&gt;"", _xlfn.IFNA(IF(MATCH(G180, OFFSET(Keuzelijsten!$A$1, 0, MATCH(O180, Keuzelijsten!$A$1:$AA$1, 0)-1, 50, 1), 0)&lt;&gt;"", ""), "| Veld '"&amp;AG$4&amp;ROW()&amp;"': de selectie komt niet overeen met een keuze in een afhankelijk veld.  "), ""))</f>
        <v/>
      </c>
      <c r="AH180" s="166" t="str">
        <f ca="1">IF(X180&lt;0, "", IF(H180&lt;&gt;"", _xlfn.IFNA(IF(MATCH(H180, OFFSET(Keuzelijsten!$A$1, 0, MATCH(P180, Keuzelijsten!$A$1:$AA$1, 0)-1, 50, 1), 0)&lt;&gt;"", ""), "| Veld '"&amp;AH$4&amp;ROW()&amp;"': de selectie komt niet overeen met een keuze in een afhankelijk veld.  "), ""))</f>
        <v/>
      </c>
      <c r="AI180" s="166" t="str">
        <f ca="1">IF(Y180&lt;0, "", IF(I180&lt;&gt;"", _xlfn.IFNA(IF(MATCH(I180, OFFSET(Keuzelijsten!$A$1, 0, MATCH(Q180, Keuzelijsten!$A$1:$AA$1, 0)-1, 50, 1), 0)&lt;&gt;"", ""), "| Veld '"&amp;AI$4&amp;ROW()&amp;"': de selectie komt niet overeen met een keuze in een afhankelijk veld.  "), ""))</f>
        <v/>
      </c>
      <c r="AJ180" s="166" t="str">
        <f ca="1">IF(Z180&lt;0, "", IF(J180&lt;&gt;"", _xlfn.IFNA(IF(MATCH(J180, OFFSET(Keuzelijsten!$A$1, 0, MATCH(R180, Keuzelijsten!$A$1:$AA$1, 0)-1, 50, 1), 0)&lt;&gt;"", ""), "| Veld '"&amp;AJ$4&amp;ROW()&amp;"': de selectie komt niet overeen met een keuze in een afhankelijk veld.  "), ""))</f>
        <v/>
      </c>
      <c r="AK180" s="166" t="str">
        <f t="shared" si="71"/>
        <v/>
      </c>
      <c r="AL180" s="166" t="str">
        <f t="shared" si="72"/>
        <v/>
      </c>
      <c r="AM180" s="167" t="str">
        <f t="shared" si="88"/>
        <v/>
      </c>
      <c r="AN180" s="166" t="str">
        <f t="shared" si="89"/>
        <v/>
      </c>
      <c r="AO180" s="166" t="str">
        <f t="shared" si="90"/>
        <v/>
      </c>
      <c r="AP180" s="166" t="str">
        <f t="shared" si="91"/>
        <v/>
      </c>
      <c r="AQ180" s="166" t="str">
        <f t="shared" si="92"/>
        <v/>
      </c>
      <c r="AR180" s="166" t="str">
        <f t="shared" si="93"/>
        <v/>
      </c>
      <c r="AS180" s="166" t="str">
        <f t="shared" si="94"/>
        <v/>
      </c>
      <c r="AT180" s="166" t="str">
        <f t="shared" si="95"/>
        <v/>
      </c>
      <c r="AU180" s="166" t="str">
        <f t="shared" si="96"/>
        <v/>
      </c>
      <c r="AV180" s="166" t="str">
        <f t="shared" si="97"/>
        <v/>
      </c>
      <c r="AW180" s="167" t="str">
        <f t="shared" si="98"/>
        <v/>
      </c>
      <c r="AX180" s="166" t="str">
        <f>IF(N180&lt;&gt;1, IF(SUM(N180:$N$504)&lt;&gt;0, "| Laat geen witruimte tussen ingevulde rijen.", ""), "")</f>
        <v/>
      </c>
      <c r="AZ180" s="75" t="str">
        <f t="shared" ca="1" si="99"/>
        <v/>
      </c>
    </row>
    <row r="181" spans="1:52" s="166" customFormat="1" ht="14.45" customHeight="1" x14ac:dyDescent="0.25">
      <c r="A181" s="172" t="str">
        <f t="shared" ca="1" si="73"/>
        <v/>
      </c>
      <c r="B181" s="164" t="str">
        <f t="shared" si="69"/>
        <v/>
      </c>
      <c r="C181" s="176" t="str">
        <f t="shared" si="70"/>
        <v/>
      </c>
      <c r="D181" s="177"/>
      <c r="E181" s="178"/>
      <c r="F181" s="178"/>
      <c r="G181" s="179"/>
      <c r="H181" s="180"/>
      <c r="I181" s="179"/>
      <c r="J181" s="181"/>
      <c r="K181" s="182"/>
      <c r="L181" s="183"/>
      <c r="M181" s="165" t="s">
        <v>85</v>
      </c>
      <c r="N181" s="166">
        <f t="shared" si="74"/>
        <v>0</v>
      </c>
      <c r="O181" s="167" t="s">
        <v>387</v>
      </c>
      <c r="P181" s="166" t="str">
        <f t="shared" si="75"/>
        <v/>
      </c>
      <c r="Q181" s="166" t="str">
        <f t="shared" si="76"/>
        <v/>
      </c>
      <c r="R181" s="166" t="str">
        <f t="shared" si="77"/>
        <v/>
      </c>
      <c r="S181" s="167">
        <f t="shared" si="78"/>
        <v>0</v>
      </c>
      <c r="T181" s="166">
        <f t="shared" si="79"/>
        <v>0</v>
      </c>
      <c r="U181" s="166">
        <f t="shared" si="80"/>
        <v>0</v>
      </c>
      <c r="V181" s="166">
        <f t="shared" si="81"/>
        <v>0</v>
      </c>
      <c r="W181" s="166">
        <f t="shared" si="82"/>
        <v>0</v>
      </c>
      <c r="X181" s="166">
        <f t="shared" si="83"/>
        <v>0</v>
      </c>
      <c r="Y181" s="166">
        <f t="shared" si="84"/>
        <v>0</v>
      </c>
      <c r="Z181" s="166">
        <f t="shared" si="85"/>
        <v>0</v>
      </c>
      <c r="AA181" s="166">
        <f t="shared" si="86"/>
        <v>0</v>
      </c>
      <c r="AB181" s="166">
        <f t="shared" si="87"/>
        <v>0</v>
      </c>
      <c r="AC181" s="167"/>
      <c r="AE181" s="166" t="str" cm="1">
        <f t="array" ref="AE181">IF($E181&lt;&gt;"", IF(ISTEXT(E181), "| Veld '"&amp;AE$4&amp;ROW()&amp;"': "&amp;Fout_datum, IF(F181&lt;&gt;"", IF(E181&gt;F181, "| Velden '"&amp;$AE$4&amp;ROW()&amp;"' en '"&amp;$AF$4&amp;ROW()&amp;"': De datum uit dienst mag niet voor de datum in dienst vallen.", ""), IF(E181&gt;Datum_werkingsjaar_einde, "| Veld '"&amp;$AE$4&amp;ROW()&amp;"': De datum in dienst mag niet na 31/12/"&amp;Datum_werkingsjaar&amp;" vallen.  ", ""))), "")</f>
        <v/>
      </c>
      <c r="AF181" s="166" t="str" cm="1">
        <f t="array" ref="AF181">IF($F181&lt;&gt;"", IF(ISTEXT(F181), "| Veld '"&amp;AF$4&amp;ROW()&amp;"': "&amp;Fout_datum, IF(E181&gt;F181, IF(F181&lt;&gt;"", "  ", ""), IF(F181&lt;&gt;"", IF(F181&lt;Datum_werkingsjaar_begin, "| Veld '"&amp;$AF$4&amp;ROW()&amp;"': De datum uit dienst mag niet vóór 1/01/"&amp;Datum_werkingsjaar&amp;" vallen.  ", ""), ""))), "")</f>
        <v/>
      </c>
      <c r="AG181" s="166" t="str">
        <f ca="1">IF(W181&lt;0, "", IF(G181&lt;&gt;"", _xlfn.IFNA(IF(MATCH(G181, OFFSET(Keuzelijsten!$A$1, 0, MATCH(O181, Keuzelijsten!$A$1:$AA$1, 0)-1, 50, 1), 0)&lt;&gt;"", ""), "| Veld '"&amp;AG$4&amp;ROW()&amp;"': de selectie komt niet overeen met een keuze in een afhankelijk veld.  "), ""))</f>
        <v/>
      </c>
      <c r="AH181" s="166" t="str">
        <f ca="1">IF(X181&lt;0, "", IF(H181&lt;&gt;"", _xlfn.IFNA(IF(MATCH(H181, OFFSET(Keuzelijsten!$A$1, 0, MATCH(P181, Keuzelijsten!$A$1:$AA$1, 0)-1, 50, 1), 0)&lt;&gt;"", ""), "| Veld '"&amp;AH$4&amp;ROW()&amp;"': de selectie komt niet overeen met een keuze in een afhankelijk veld.  "), ""))</f>
        <v/>
      </c>
      <c r="AI181" s="166" t="str">
        <f ca="1">IF(Y181&lt;0, "", IF(I181&lt;&gt;"", _xlfn.IFNA(IF(MATCH(I181, OFFSET(Keuzelijsten!$A$1, 0, MATCH(Q181, Keuzelijsten!$A$1:$AA$1, 0)-1, 50, 1), 0)&lt;&gt;"", ""), "| Veld '"&amp;AI$4&amp;ROW()&amp;"': de selectie komt niet overeen met een keuze in een afhankelijk veld.  "), ""))</f>
        <v/>
      </c>
      <c r="AJ181" s="166" t="str">
        <f ca="1">IF(Z181&lt;0, "", IF(J181&lt;&gt;"", _xlfn.IFNA(IF(MATCH(J181, OFFSET(Keuzelijsten!$A$1, 0, MATCH(R181, Keuzelijsten!$A$1:$AA$1, 0)-1, 50, 1), 0)&lt;&gt;"", ""), "| Veld '"&amp;AJ$4&amp;ROW()&amp;"': de selectie komt niet overeen met een keuze in een afhankelijk veld.  "), ""))</f>
        <v/>
      </c>
      <c r="AK181" s="166" t="str">
        <f t="shared" si="71"/>
        <v/>
      </c>
      <c r="AL181" s="166" t="str">
        <f t="shared" si="72"/>
        <v/>
      </c>
      <c r="AM181" s="167" t="str">
        <f t="shared" si="88"/>
        <v/>
      </c>
      <c r="AN181" s="166" t="str">
        <f t="shared" si="89"/>
        <v/>
      </c>
      <c r="AO181" s="166" t="str">
        <f t="shared" si="90"/>
        <v/>
      </c>
      <c r="AP181" s="166" t="str">
        <f t="shared" si="91"/>
        <v/>
      </c>
      <c r="AQ181" s="166" t="str">
        <f t="shared" si="92"/>
        <v/>
      </c>
      <c r="AR181" s="166" t="str">
        <f t="shared" si="93"/>
        <v/>
      </c>
      <c r="AS181" s="166" t="str">
        <f t="shared" si="94"/>
        <v/>
      </c>
      <c r="AT181" s="166" t="str">
        <f t="shared" si="95"/>
        <v/>
      </c>
      <c r="AU181" s="166" t="str">
        <f t="shared" si="96"/>
        <v/>
      </c>
      <c r="AV181" s="166" t="str">
        <f t="shared" si="97"/>
        <v/>
      </c>
      <c r="AW181" s="167" t="str">
        <f t="shared" si="98"/>
        <v/>
      </c>
      <c r="AX181" s="166" t="str">
        <f>IF(N181&lt;&gt;1, IF(SUM(N181:$N$504)&lt;&gt;0, "| Laat geen witruimte tussen ingevulde rijen.", ""), "")</f>
        <v/>
      </c>
      <c r="AZ181" s="75" t="str">
        <f t="shared" ca="1" si="99"/>
        <v/>
      </c>
    </row>
    <row r="182" spans="1:52" s="166" customFormat="1" ht="14.45" customHeight="1" x14ac:dyDescent="0.25">
      <c r="A182" s="172" t="str">
        <f t="shared" ca="1" si="73"/>
        <v/>
      </c>
      <c r="B182" s="164" t="str">
        <f t="shared" si="69"/>
        <v/>
      </c>
      <c r="C182" s="176" t="str">
        <f t="shared" si="70"/>
        <v/>
      </c>
      <c r="D182" s="177"/>
      <c r="E182" s="178"/>
      <c r="F182" s="178"/>
      <c r="G182" s="179"/>
      <c r="H182" s="180"/>
      <c r="I182" s="179"/>
      <c r="J182" s="181"/>
      <c r="K182" s="182"/>
      <c r="L182" s="183"/>
      <c r="M182" s="165" t="s">
        <v>85</v>
      </c>
      <c r="N182" s="166">
        <f t="shared" si="74"/>
        <v>0</v>
      </c>
      <c r="O182" s="167" t="s">
        <v>387</v>
      </c>
      <c r="P182" s="166" t="str">
        <f t="shared" si="75"/>
        <v/>
      </c>
      <c r="Q182" s="166" t="str">
        <f t="shared" si="76"/>
        <v/>
      </c>
      <c r="R182" s="166" t="str">
        <f t="shared" si="77"/>
        <v/>
      </c>
      <c r="S182" s="167">
        <f t="shared" si="78"/>
        <v>0</v>
      </c>
      <c r="T182" s="166">
        <f t="shared" si="79"/>
        <v>0</v>
      </c>
      <c r="U182" s="166">
        <f t="shared" si="80"/>
        <v>0</v>
      </c>
      <c r="V182" s="166">
        <f t="shared" si="81"/>
        <v>0</v>
      </c>
      <c r="W182" s="166">
        <f t="shared" si="82"/>
        <v>0</v>
      </c>
      <c r="X182" s="166">
        <f t="shared" si="83"/>
        <v>0</v>
      </c>
      <c r="Y182" s="166">
        <f t="shared" si="84"/>
        <v>0</v>
      </c>
      <c r="Z182" s="166">
        <f t="shared" si="85"/>
        <v>0</v>
      </c>
      <c r="AA182" s="166">
        <f t="shared" si="86"/>
        <v>0</v>
      </c>
      <c r="AB182" s="166">
        <f t="shared" si="87"/>
        <v>0</v>
      </c>
      <c r="AC182" s="167"/>
      <c r="AE182" s="166" t="str" cm="1">
        <f t="array" ref="AE182">IF($E182&lt;&gt;"", IF(ISTEXT(E182), "| Veld '"&amp;AE$4&amp;ROW()&amp;"': "&amp;Fout_datum, IF(F182&lt;&gt;"", IF(E182&gt;F182, "| Velden '"&amp;$AE$4&amp;ROW()&amp;"' en '"&amp;$AF$4&amp;ROW()&amp;"': De datum uit dienst mag niet voor de datum in dienst vallen.", ""), IF(E182&gt;Datum_werkingsjaar_einde, "| Veld '"&amp;$AE$4&amp;ROW()&amp;"': De datum in dienst mag niet na 31/12/"&amp;Datum_werkingsjaar&amp;" vallen.  ", ""))), "")</f>
        <v/>
      </c>
      <c r="AF182" s="166" t="str" cm="1">
        <f t="array" ref="AF182">IF($F182&lt;&gt;"", IF(ISTEXT(F182), "| Veld '"&amp;AF$4&amp;ROW()&amp;"': "&amp;Fout_datum, IF(E182&gt;F182, IF(F182&lt;&gt;"", "  ", ""), IF(F182&lt;&gt;"", IF(F182&lt;Datum_werkingsjaar_begin, "| Veld '"&amp;$AF$4&amp;ROW()&amp;"': De datum uit dienst mag niet vóór 1/01/"&amp;Datum_werkingsjaar&amp;" vallen.  ", ""), ""))), "")</f>
        <v/>
      </c>
      <c r="AG182" s="166" t="str">
        <f ca="1">IF(W182&lt;0, "", IF(G182&lt;&gt;"", _xlfn.IFNA(IF(MATCH(G182, OFFSET(Keuzelijsten!$A$1, 0, MATCH(O182, Keuzelijsten!$A$1:$AA$1, 0)-1, 50, 1), 0)&lt;&gt;"", ""), "| Veld '"&amp;AG$4&amp;ROW()&amp;"': de selectie komt niet overeen met een keuze in een afhankelijk veld.  "), ""))</f>
        <v/>
      </c>
      <c r="AH182" s="166" t="str">
        <f ca="1">IF(X182&lt;0, "", IF(H182&lt;&gt;"", _xlfn.IFNA(IF(MATCH(H182, OFFSET(Keuzelijsten!$A$1, 0, MATCH(P182, Keuzelijsten!$A$1:$AA$1, 0)-1, 50, 1), 0)&lt;&gt;"", ""), "| Veld '"&amp;AH$4&amp;ROW()&amp;"': de selectie komt niet overeen met een keuze in een afhankelijk veld.  "), ""))</f>
        <v/>
      </c>
      <c r="AI182" s="166" t="str">
        <f ca="1">IF(Y182&lt;0, "", IF(I182&lt;&gt;"", _xlfn.IFNA(IF(MATCH(I182, OFFSET(Keuzelijsten!$A$1, 0, MATCH(Q182, Keuzelijsten!$A$1:$AA$1, 0)-1, 50, 1), 0)&lt;&gt;"", ""), "| Veld '"&amp;AI$4&amp;ROW()&amp;"': de selectie komt niet overeen met een keuze in een afhankelijk veld.  "), ""))</f>
        <v/>
      </c>
      <c r="AJ182" s="166" t="str">
        <f ca="1">IF(Z182&lt;0, "", IF(J182&lt;&gt;"", _xlfn.IFNA(IF(MATCH(J182, OFFSET(Keuzelijsten!$A$1, 0, MATCH(R182, Keuzelijsten!$A$1:$AA$1, 0)-1, 50, 1), 0)&lt;&gt;"", ""), "| Veld '"&amp;AJ$4&amp;ROW()&amp;"': de selectie komt niet overeen met een keuze in een afhankelijk veld.  "), ""))</f>
        <v/>
      </c>
      <c r="AK182" s="166" t="str">
        <f t="shared" si="71"/>
        <v/>
      </c>
      <c r="AL182" s="166" t="str">
        <f t="shared" si="72"/>
        <v/>
      </c>
      <c r="AM182" s="167" t="str">
        <f t="shared" si="88"/>
        <v/>
      </c>
      <c r="AN182" s="166" t="str">
        <f t="shared" si="89"/>
        <v/>
      </c>
      <c r="AO182" s="166" t="str">
        <f t="shared" si="90"/>
        <v/>
      </c>
      <c r="AP182" s="166" t="str">
        <f t="shared" si="91"/>
        <v/>
      </c>
      <c r="AQ182" s="166" t="str">
        <f t="shared" si="92"/>
        <v/>
      </c>
      <c r="AR182" s="166" t="str">
        <f t="shared" si="93"/>
        <v/>
      </c>
      <c r="AS182" s="166" t="str">
        <f t="shared" si="94"/>
        <v/>
      </c>
      <c r="AT182" s="166" t="str">
        <f t="shared" si="95"/>
        <v/>
      </c>
      <c r="AU182" s="166" t="str">
        <f t="shared" si="96"/>
        <v/>
      </c>
      <c r="AV182" s="166" t="str">
        <f t="shared" si="97"/>
        <v/>
      </c>
      <c r="AW182" s="167" t="str">
        <f t="shared" si="98"/>
        <v/>
      </c>
      <c r="AX182" s="166" t="str">
        <f>IF(N182&lt;&gt;1, IF(SUM(N182:$N$504)&lt;&gt;0, "| Laat geen witruimte tussen ingevulde rijen.", ""), "")</f>
        <v/>
      </c>
      <c r="AZ182" s="75" t="str">
        <f t="shared" ca="1" si="99"/>
        <v/>
      </c>
    </row>
    <row r="183" spans="1:52" s="166" customFormat="1" ht="14.45" customHeight="1" x14ac:dyDescent="0.25">
      <c r="A183" s="172" t="str">
        <f t="shared" ca="1" si="73"/>
        <v/>
      </c>
      <c r="B183" s="164" t="str">
        <f t="shared" si="69"/>
        <v/>
      </c>
      <c r="C183" s="176" t="str">
        <f t="shared" si="70"/>
        <v/>
      </c>
      <c r="D183" s="177"/>
      <c r="E183" s="178"/>
      <c r="F183" s="178"/>
      <c r="G183" s="179"/>
      <c r="H183" s="180"/>
      <c r="I183" s="179"/>
      <c r="J183" s="181"/>
      <c r="K183" s="182"/>
      <c r="L183" s="183"/>
      <c r="M183" s="165" t="s">
        <v>85</v>
      </c>
      <c r="N183" s="166">
        <f t="shared" si="74"/>
        <v>0</v>
      </c>
      <c r="O183" s="167" t="s">
        <v>387</v>
      </c>
      <c r="P183" s="166" t="str">
        <f t="shared" si="75"/>
        <v/>
      </c>
      <c r="Q183" s="166" t="str">
        <f t="shared" si="76"/>
        <v/>
      </c>
      <c r="R183" s="166" t="str">
        <f t="shared" si="77"/>
        <v/>
      </c>
      <c r="S183" s="167">
        <f t="shared" si="78"/>
        <v>0</v>
      </c>
      <c r="T183" s="166">
        <f t="shared" si="79"/>
        <v>0</v>
      </c>
      <c r="U183" s="166">
        <f t="shared" si="80"/>
        <v>0</v>
      </c>
      <c r="V183" s="166">
        <f t="shared" si="81"/>
        <v>0</v>
      </c>
      <c r="W183" s="166">
        <f t="shared" si="82"/>
        <v>0</v>
      </c>
      <c r="X183" s="166">
        <f t="shared" si="83"/>
        <v>0</v>
      </c>
      <c r="Y183" s="166">
        <f t="shared" si="84"/>
        <v>0</v>
      </c>
      <c r="Z183" s="166">
        <f t="shared" si="85"/>
        <v>0</v>
      </c>
      <c r="AA183" s="166">
        <f t="shared" si="86"/>
        <v>0</v>
      </c>
      <c r="AB183" s="166">
        <f t="shared" si="87"/>
        <v>0</v>
      </c>
      <c r="AC183" s="167"/>
      <c r="AE183" s="166" t="str" cm="1">
        <f t="array" ref="AE183">IF($E183&lt;&gt;"", IF(ISTEXT(E183), "| Veld '"&amp;AE$4&amp;ROW()&amp;"': "&amp;Fout_datum, IF(F183&lt;&gt;"", IF(E183&gt;F183, "| Velden '"&amp;$AE$4&amp;ROW()&amp;"' en '"&amp;$AF$4&amp;ROW()&amp;"': De datum uit dienst mag niet voor de datum in dienst vallen.", ""), IF(E183&gt;Datum_werkingsjaar_einde, "| Veld '"&amp;$AE$4&amp;ROW()&amp;"': De datum in dienst mag niet na 31/12/"&amp;Datum_werkingsjaar&amp;" vallen.  ", ""))), "")</f>
        <v/>
      </c>
      <c r="AF183" s="166" t="str" cm="1">
        <f t="array" ref="AF183">IF($F183&lt;&gt;"", IF(ISTEXT(F183), "| Veld '"&amp;AF$4&amp;ROW()&amp;"': "&amp;Fout_datum, IF(E183&gt;F183, IF(F183&lt;&gt;"", "  ", ""), IF(F183&lt;&gt;"", IF(F183&lt;Datum_werkingsjaar_begin, "| Veld '"&amp;$AF$4&amp;ROW()&amp;"': De datum uit dienst mag niet vóór 1/01/"&amp;Datum_werkingsjaar&amp;" vallen.  ", ""), ""))), "")</f>
        <v/>
      </c>
      <c r="AG183" s="166" t="str">
        <f ca="1">IF(W183&lt;0, "", IF(G183&lt;&gt;"", _xlfn.IFNA(IF(MATCH(G183, OFFSET(Keuzelijsten!$A$1, 0, MATCH(O183, Keuzelijsten!$A$1:$AA$1, 0)-1, 50, 1), 0)&lt;&gt;"", ""), "| Veld '"&amp;AG$4&amp;ROW()&amp;"': de selectie komt niet overeen met een keuze in een afhankelijk veld.  "), ""))</f>
        <v/>
      </c>
      <c r="AH183" s="166" t="str">
        <f ca="1">IF(X183&lt;0, "", IF(H183&lt;&gt;"", _xlfn.IFNA(IF(MATCH(H183, OFFSET(Keuzelijsten!$A$1, 0, MATCH(P183, Keuzelijsten!$A$1:$AA$1, 0)-1, 50, 1), 0)&lt;&gt;"", ""), "| Veld '"&amp;AH$4&amp;ROW()&amp;"': de selectie komt niet overeen met een keuze in een afhankelijk veld.  "), ""))</f>
        <v/>
      </c>
      <c r="AI183" s="166" t="str">
        <f ca="1">IF(Y183&lt;0, "", IF(I183&lt;&gt;"", _xlfn.IFNA(IF(MATCH(I183, OFFSET(Keuzelijsten!$A$1, 0, MATCH(Q183, Keuzelijsten!$A$1:$AA$1, 0)-1, 50, 1), 0)&lt;&gt;"", ""), "| Veld '"&amp;AI$4&amp;ROW()&amp;"': de selectie komt niet overeen met een keuze in een afhankelijk veld.  "), ""))</f>
        <v/>
      </c>
      <c r="AJ183" s="166" t="str">
        <f ca="1">IF(Z183&lt;0, "", IF(J183&lt;&gt;"", _xlfn.IFNA(IF(MATCH(J183, OFFSET(Keuzelijsten!$A$1, 0, MATCH(R183, Keuzelijsten!$A$1:$AA$1, 0)-1, 50, 1), 0)&lt;&gt;"", ""), "| Veld '"&amp;AJ$4&amp;ROW()&amp;"': de selectie komt niet overeen met een keuze in een afhankelijk veld.  "), ""))</f>
        <v/>
      </c>
      <c r="AK183" s="166" t="str">
        <f t="shared" si="71"/>
        <v/>
      </c>
      <c r="AL183" s="166" t="str">
        <f t="shared" si="72"/>
        <v/>
      </c>
      <c r="AM183" s="167" t="str">
        <f t="shared" si="88"/>
        <v/>
      </c>
      <c r="AN183" s="166" t="str">
        <f t="shared" si="89"/>
        <v/>
      </c>
      <c r="AO183" s="166" t="str">
        <f t="shared" si="90"/>
        <v/>
      </c>
      <c r="AP183" s="166" t="str">
        <f t="shared" si="91"/>
        <v/>
      </c>
      <c r="AQ183" s="166" t="str">
        <f t="shared" si="92"/>
        <v/>
      </c>
      <c r="AR183" s="166" t="str">
        <f t="shared" si="93"/>
        <v/>
      </c>
      <c r="AS183" s="166" t="str">
        <f t="shared" si="94"/>
        <v/>
      </c>
      <c r="AT183" s="166" t="str">
        <f t="shared" si="95"/>
        <v/>
      </c>
      <c r="AU183" s="166" t="str">
        <f t="shared" si="96"/>
        <v/>
      </c>
      <c r="AV183" s="166" t="str">
        <f t="shared" si="97"/>
        <v/>
      </c>
      <c r="AW183" s="167" t="str">
        <f t="shared" si="98"/>
        <v/>
      </c>
      <c r="AX183" s="166" t="str">
        <f>IF(N183&lt;&gt;1, IF(SUM(N183:$N$504)&lt;&gt;0, "| Laat geen witruimte tussen ingevulde rijen.", ""), "")</f>
        <v/>
      </c>
      <c r="AZ183" s="75" t="str">
        <f t="shared" ca="1" si="99"/>
        <v/>
      </c>
    </row>
    <row r="184" spans="1:52" s="166" customFormat="1" ht="14.45" customHeight="1" x14ac:dyDescent="0.25">
      <c r="A184" s="172" t="str">
        <f t="shared" ca="1" si="73"/>
        <v/>
      </c>
      <c r="B184" s="164" t="str">
        <f t="shared" si="69"/>
        <v/>
      </c>
      <c r="C184" s="176" t="str">
        <f t="shared" si="70"/>
        <v/>
      </c>
      <c r="D184" s="177"/>
      <c r="E184" s="178"/>
      <c r="F184" s="178"/>
      <c r="G184" s="179"/>
      <c r="H184" s="180"/>
      <c r="I184" s="179"/>
      <c r="J184" s="181"/>
      <c r="K184" s="182"/>
      <c r="L184" s="183"/>
      <c r="M184" s="165" t="s">
        <v>85</v>
      </c>
      <c r="N184" s="166">
        <f t="shared" si="74"/>
        <v>0</v>
      </c>
      <c r="O184" s="167" t="s">
        <v>387</v>
      </c>
      <c r="P184" s="166" t="str">
        <f t="shared" si="75"/>
        <v/>
      </c>
      <c r="Q184" s="166" t="str">
        <f t="shared" si="76"/>
        <v/>
      </c>
      <c r="R184" s="166" t="str">
        <f t="shared" si="77"/>
        <v/>
      </c>
      <c r="S184" s="167">
        <f t="shared" si="78"/>
        <v>0</v>
      </c>
      <c r="T184" s="166">
        <f t="shared" si="79"/>
        <v>0</v>
      </c>
      <c r="U184" s="166">
        <f t="shared" si="80"/>
        <v>0</v>
      </c>
      <c r="V184" s="166">
        <f t="shared" si="81"/>
        <v>0</v>
      </c>
      <c r="W184" s="166">
        <f t="shared" si="82"/>
        <v>0</v>
      </c>
      <c r="X184" s="166">
        <f t="shared" si="83"/>
        <v>0</v>
      </c>
      <c r="Y184" s="166">
        <f t="shared" si="84"/>
        <v>0</v>
      </c>
      <c r="Z184" s="166">
        <f t="shared" si="85"/>
        <v>0</v>
      </c>
      <c r="AA184" s="166">
        <f t="shared" si="86"/>
        <v>0</v>
      </c>
      <c r="AB184" s="166">
        <f t="shared" si="87"/>
        <v>0</v>
      </c>
      <c r="AC184" s="167"/>
      <c r="AE184" s="166" t="str" cm="1">
        <f t="array" ref="AE184">IF($E184&lt;&gt;"", IF(ISTEXT(E184), "| Veld '"&amp;AE$4&amp;ROW()&amp;"': "&amp;Fout_datum, IF(F184&lt;&gt;"", IF(E184&gt;F184, "| Velden '"&amp;$AE$4&amp;ROW()&amp;"' en '"&amp;$AF$4&amp;ROW()&amp;"': De datum uit dienst mag niet voor de datum in dienst vallen.", ""), IF(E184&gt;Datum_werkingsjaar_einde, "| Veld '"&amp;$AE$4&amp;ROW()&amp;"': De datum in dienst mag niet na 31/12/"&amp;Datum_werkingsjaar&amp;" vallen.  ", ""))), "")</f>
        <v/>
      </c>
      <c r="AF184" s="166" t="str" cm="1">
        <f t="array" ref="AF184">IF($F184&lt;&gt;"", IF(ISTEXT(F184), "| Veld '"&amp;AF$4&amp;ROW()&amp;"': "&amp;Fout_datum, IF(E184&gt;F184, IF(F184&lt;&gt;"", "  ", ""), IF(F184&lt;&gt;"", IF(F184&lt;Datum_werkingsjaar_begin, "| Veld '"&amp;$AF$4&amp;ROW()&amp;"': De datum uit dienst mag niet vóór 1/01/"&amp;Datum_werkingsjaar&amp;" vallen.  ", ""), ""))), "")</f>
        <v/>
      </c>
      <c r="AG184" s="166" t="str">
        <f ca="1">IF(W184&lt;0, "", IF(G184&lt;&gt;"", _xlfn.IFNA(IF(MATCH(G184, OFFSET(Keuzelijsten!$A$1, 0, MATCH(O184, Keuzelijsten!$A$1:$AA$1, 0)-1, 50, 1), 0)&lt;&gt;"", ""), "| Veld '"&amp;AG$4&amp;ROW()&amp;"': de selectie komt niet overeen met een keuze in een afhankelijk veld.  "), ""))</f>
        <v/>
      </c>
      <c r="AH184" s="166" t="str">
        <f ca="1">IF(X184&lt;0, "", IF(H184&lt;&gt;"", _xlfn.IFNA(IF(MATCH(H184, OFFSET(Keuzelijsten!$A$1, 0, MATCH(P184, Keuzelijsten!$A$1:$AA$1, 0)-1, 50, 1), 0)&lt;&gt;"", ""), "| Veld '"&amp;AH$4&amp;ROW()&amp;"': de selectie komt niet overeen met een keuze in een afhankelijk veld.  "), ""))</f>
        <v/>
      </c>
      <c r="AI184" s="166" t="str">
        <f ca="1">IF(Y184&lt;0, "", IF(I184&lt;&gt;"", _xlfn.IFNA(IF(MATCH(I184, OFFSET(Keuzelijsten!$A$1, 0, MATCH(Q184, Keuzelijsten!$A$1:$AA$1, 0)-1, 50, 1), 0)&lt;&gt;"", ""), "| Veld '"&amp;AI$4&amp;ROW()&amp;"': de selectie komt niet overeen met een keuze in een afhankelijk veld.  "), ""))</f>
        <v/>
      </c>
      <c r="AJ184" s="166" t="str">
        <f ca="1">IF(Z184&lt;0, "", IF(J184&lt;&gt;"", _xlfn.IFNA(IF(MATCH(J184, OFFSET(Keuzelijsten!$A$1, 0, MATCH(R184, Keuzelijsten!$A$1:$AA$1, 0)-1, 50, 1), 0)&lt;&gt;"", ""), "| Veld '"&amp;AJ$4&amp;ROW()&amp;"': de selectie komt niet overeen met een keuze in een afhankelijk veld.  "), ""))</f>
        <v/>
      </c>
      <c r="AK184" s="166" t="str">
        <f t="shared" si="71"/>
        <v/>
      </c>
      <c r="AL184" s="166" t="str">
        <f t="shared" si="72"/>
        <v/>
      </c>
      <c r="AM184" s="167" t="str">
        <f t="shared" si="88"/>
        <v/>
      </c>
      <c r="AN184" s="166" t="str">
        <f t="shared" si="89"/>
        <v/>
      </c>
      <c r="AO184" s="166" t="str">
        <f t="shared" si="90"/>
        <v/>
      </c>
      <c r="AP184" s="166" t="str">
        <f t="shared" si="91"/>
        <v/>
      </c>
      <c r="AQ184" s="166" t="str">
        <f t="shared" si="92"/>
        <v/>
      </c>
      <c r="AR184" s="166" t="str">
        <f t="shared" si="93"/>
        <v/>
      </c>
      <c r="AS184" s="166" t="str">
        <f t="shared" si="94"/>
        <v/>
      </c>
      <c r="AT184" s="166" t="str">
        <f t="shared" si="95"/>
        <v/>
      </c>
      <c r="AU184" s="166" t="str">
        <f t="shared" si="96"/>
        <v/>
      </c>
      <c r="AV184" s="166" t="str">
        <f t="shared" si="97"/>
        <v/>
      </c>
      <c r="AW184" s="167" t="str">
        <f t="shared" si="98"/>
        <v/>
      </c>
      <c r="AX184" s="166" t="str">
        <f>IF(N184&lt;&gt;1, IF(SUM(N184:$N$504)&lt;&gt;0, "| Laat geen witruimte tussen ingevulde rijen.", ""), "")</f>
        <v/>
      </c>
      <c r="AZ184" s="75" t="str">
        <f t="shared" ca="1" si="99"/>
        <v/>
      </c>
    </row>
    <row r="185" spans="1:52" s="166" customFormat="1" ht="14.45" customHeight="1" x14ac:dyDescent="0.25">
      <c r="A185" s="172" t="str">
        <f t="shared" ca="1" si="73"/>
        <v/>
      </c>
      <c r="B185" s="164" t="str">
        <f t="shared" si="69"/>
        <v/>
      </c>
      <c r="C185" s="176" t="str">
        <f t="shared" si="70"/>
        <v/>
      </c>
      <c r="D185" s="177"/>
      <c r="E185" s="178"/>
      <c r="F185" s="178"/>
      <c r="G185" s="179"/>
      <c r="H185" s="180"/>
      <c r="I185" s="179"/>
      <c r="J185" s="181"/>
      <c r="K185" s="182"/>
      <c r="L185" s="183"/>
      <c r="M185" s="165" t="s">
        <v>85</v>
      </c>
      <c r="N185" s="166">
        <f t="shared" si="74"/>
        <v>0</v>
      </c>
      <c r="O185" s="167" t="s">
        <v>387</v>
      </c>
      <c r="P185" s="166" t="str">
        <f t="shared" si="75"/>
        <v/>
      </c>
      <c r="Q185" s="166" t="str">
        <f t="shared" si="76"/>
        <v/>
      </c>
      <c r="R185" s="166" t="str">
        <f t="shared" si="77"/>
        <v/>
      </c>
      <c r="S185" s="167">
        <f t="shared" si="78"/>
        <v>0</v>
      </c>
      <c r="T185" s="166">
        <f t="shared" si="79"/>
        <v>0</v>
      </c>
      <c r="U185" s="166">
        <f t="shared" si="80"/>
        <v>0</v>
      </c>
      <c r="V185" s="166">
        <f t="shared" si="81"/>
        <v>0</v>
      </c>
      <c r="W185" s="166">
        <f t="shared" si="82"/>
        <v>0</v>
      </c>
      <c r="X185" s="166">
        <f t="shared" si="83"/>
        <v>0</v>
      </c>
      <c r="Y185" s="166">
        <f t="shared" si="84"/>
        <v>0</v>
      </c>
      <c r="Z185" s="166">
        <f t="shared" si="85"/>
        <v>0</v>
      </c>
      <c r="AA185" s="166">
        <f t="shared" si="86"/>
        <v>0</v>
      </c>
      <c r="AB185" s="166">
        <f t="shared" si="87"/>
        <v>0</v>
      </c>
      <c r="AC185" s="167"/>
      <c r="AE185" s="166" t="str" cm="1">
        <f t="array" ref="AE185">IF($E185&lt;&gt;"", IF(ISTEXT(E185), "| Veld '"&amp;AE$4&amp;ROW()&amp;"': "&amp;Fout_datum, IF(F185&lt;&gt;"", IF(E185&gt;F185, "| Velden '"&amp;$AE$4&amp;ROW()&amp;"' en '"&amp;$AF$4&amp;ROW()&amp;"': De datum uit dienst mag niet voor de datum in dienst vallen.", ""), IF(E185&gt;Datum_werkingsjaar_einde, "| Veld '"&amp;$AE$4&amp;ROW()&amp;"': De datum in dienst mag niet na 31/12/"&amp;Datum_werkingsjaar&amp;" vallen.  ", ""))), "")</f>
        <v/>
      </c>
      <c r="AF185" s="166" t="str" cm="1">
        <f t="array" ref="AF185">IF($F185&lt;&gt;"", IF(ISTEXT(F185), "| Veld '"&amp;AF$4&amp;ROW()&amp;"': "&amp;Fout_datum, IF(E185&gt;F185, IF(F185&lt;&gt;"", "  ", ""), IF(F185&lt;&gt;"", IF(F185&lt;Datum_werkingsjaar_begin, "| Veld '"&amp;$AF$4&amp;ROW()&amp;"': De datum uit dienst mag niet vóór 1/01/"&amp;Datum_werkingsjaar&amp;" vallen.  ", ""), ""))), "")</f>
        <v/>
      </c>
      <c r="AG185" s="166" t="str">
        <f ca="1">IF(W185&lt;0, "", IF(G185&lt;&gt;"", _xlfn.IFNA(IF(MATCH(G185, OFFSET(Keuzelijsten!$A$1, 0, MATCH(O185, Keuzelijsten!$A$1:$AA$1, 0)-1, 50, 1), 0)&lt;&gt;"", ""), "| Veld '"&amp;AG$4&amp;ROW()&amp;"': de selectie komt niet overeen met een keuze in een afhankelijk veld.  "), ""))</f>
        <v/>
      </c>
      <c r="AH185" s="166" t="str">
        <f ca="1">IF(X185&lt;0, "", IF(H185&lt;&gt;"", _xlfn.IFNA(IF(MATCH(H185, OFFSET(Keuzelijsten!$A$1, 0, MATCH(P185, Keuzelijsten!$A$1:$AA$1, 0)-1, 50, 1), 0)&lt;&gt;"", ""), "| Veld '"&amp;AH$4&amp;ROW()&amp;"': de selectie komt niet overeen met een keuze in een afhankelijk veld.  "), ""))</f>
        <v/>
      </c>
      <c r="AI185" s="166" t="str">
        <f ca="1">IF(Y185&lt;0, "", IF(I185&lt;&gt;"", _xlfn.IFNA(IF(MATCH(I185, OFFSET(Keuzelijsten!$A$1, 0, MATCH(Q185, Keuzelijsten!$A$1:$AA$1, 0)-1, 50, 1), 0)&lt;&gt;"", ""), "| Veld '"&amp;AI$4&amp;ROW()&amp;"': de selectie komt niet overeen met een keuze in een afhankelijk veld.  "), ""))</f>
        <v/>
      </c>
      <c r="AJ185" s="166" t="str">
        <f ca="1">IF(Z185&lt;0, "", IF(J185&lt;&gt;"", _xlfn.IFNA(IF(MATCH(J185, OFFSET(Keuzelijsten!$A$1, 0, MATCH(R185, Keuzelijsten!$A$1:$AA$1, 0)-1, 50, 1), 0)&lt;&gt;"", ""), "| Veld '"&amp;AJ$4&amp;ROW()&amp;"': de selectie komt niet overeen met een keuze in een afhankelijk veld.  "), ""))</f>
        <v/>
      </c>
      <c r="AK185" s="166" t="str">
        <f t="shared" si="71"/>
        <v/>
      </c>
      <c r="AL185" s="166" t="str">
        <f t="shared" si="72"/>
        <v/>
      </c>
      <c r="AM185" s="167" t="str">
        <f t="shared" si="88"/>
        <v/>
      </c>
      <c r="AN185" s="166" t="str">
        <f t="shared" si="89"/>
        <v/>
      </c>
      <c r="AO185" s="166" t="str">
        <f t="shared" si="90"/>
        <v/>
      </c>
      <c r="AP185" s="166" t="str">
        <f t="shared" si="91"/>
        <v/>
      </c>
      <c r="AQ185" s="166" t="str">
        <f t="shared" si="92"/>
        <v/>
      </c>
      <c r="AR185" s="166" t="str">
        <f t="shared" si="93"/>
        <v/>
      </c>
      <c r="AS185" s="166" t="str">
        <f t="shared" si="94"/>
        <v/>
      </c>
      <c r="AT185" s="166" t="str">
        <f t="shared" si="95"/>
        <v/>
      </c>
      <c r="AU185" s="166" t="str">
        <f t="shared" si="96"/>
        <v/>
      </c>
      <c r="AV185" s="166" t="str">
        <f t="shared" si="97"/>
        <v/>
      </c>
      <c r="AW185" s="167" t="str">
        <f t="shared" si="98"/>
        <v/>
      </c>
      <c r="AX185" s="166" t="str">
        <f>IF(N185&lt;&gt;1, IF(SUM(N185:$N$504)&lt;&gt;0, "| Laat geen witruimte tussen ingevulde rijen.", ""), "")</f>
        <v/>
      </c>
      <c r="AZ185" s="75" t="str">
        <f t="shared" ca="1" si="99"/>
        <v/>
      </c>
    </row>
    <row r="186" spans="1:52" s="166" customFormat="1" ht="14.45" customHeight="1" x14ac:dyDescent="0.25">
      <c r="A186" s="172" t="str">
        <f t="shared" ca="1" si="73"/>
        <v/>
      </c>
      <c r="B186" s="164" t="str">
        <f t="shared" si="69"/>
        <v/>
      </c>
      <c r="C186" s="176" t="str">
        <f t="shared" si="70"/>
        <v/>
      </c>
      <c r="D186" s="177"/>
      <c r="E186" s="178"/>
      <c r="F186" s="178"/>
      <c r="G186" s="179"/>
      <c r="H186" s="180"/>
      <c r="I186" s="179"/>
      <c r="J186" s="181"/>
      <c r="K186" s="182"/>
      <c r="L186" s="183"/>
      <c r="M186" s="165" t="s">
        <v>85</v>
      </c>
      <c r="N186" s="166">
        <f t="shared" si="74"/>
        <v>0</v>
      </c>
      <c r="O186" s="167" t="s">
        <v>387</v>
      </c>
      <c r="P186" s="166" t="str">
        <f t="shared" si="75"/>
        <v/>
      </c>
      <c r="Q186" s="166" t="str">
        <f t="shared" si="76"/>
        <v/>
      </c>
      <c r="R186" s="166" t="str">
        <f t="shared" si="77"/>
        <v/>
      </c>
      <c r="S186" s="167">
        <f t="shared" si="78"/>
        <v>0</v>
      </c>
      <c r="T186" s="166">
        <f t="shared" si="79"/>
        <v>0</v>
      </c>
      <c r="U186" s="166">
        <f t="shared" si="80"/>
        <v>0</v>
      </c>
      <c r="V186" s="166">
        <f t="shared" si="81"/>
        <v>0</v>
      </c>
      <c r="W186" s="166">
        <f t="shared" si="82"/>
        <v>0</v>
      </c>
      <c r="X186" s="166">
        <f t="shared" si="83"/>
        <v>0</v>
      </c>
      <c r="Y186" s="166">
        <f t="shared" si="84"/>
        <v>0</v>
      </c>
      <c r="Z186" s="166">
        <f t="shared" si="85"/>
        <v>0</v>
      </c>
      <c r="AA186" s="166">
        <f t="shared" si="86"/>
        <v>0</v>
      </c>
      <c r="AB186" s="166">
        <f t="shared" si="87"/>
        <v>0</v>
      </c>
      <c r="AC186" s="167"/>
      <c r="AE186" s="166" t="str" cm="1">
        <f t="array" ref="AE186">IF($E186&lt;&gt;"", IF(ISTEXT(E186), "| Veld '"&amp;AE$4&amp;ROW()&amp;"': "&amp;Fout_datum, IF(F186&lt;&gt;"", IF(E186&gt;F186, "| Velden '"&amp;$AE$4&amp;ROW()&amp;"' en '"&amp;$AF$4&amp;ROW()&amp;"': De datum uit dienst mag niet voor de datum in dienst vallen.", ""), IF(E186&gt;Datum_werkingsjaar_einde, "| Veld '"&amp;$AE$4&amp;ROW()&amp;"': De datum in dienst mag niet na 31/12/"&amp;Datum_werkingsjaar&amp;" vallen.  ", ""))), "")</f>
        <v/>
      </c>
      <c r="AF186" s="166" t="str" cm="1">
        <f t="array" ref="AF186">IF($F186&lt;&gt;"", IF(ISTEXT(F186), "| Veld '"&amp;AF$4&amp;ROW()&amp;"': "&amp;Fout_datum, IF(E186&gt;F186, IF(F186&lt;&gt;"", "  ", ""), IF(F186&lt;&gt;"", IF(F186&lt;Datum_werkingsjaar_begin, "| Veld '"&amp;$AF$4&amp;ROW()&amp;"': De datum uit dienst mag niet vóór 1/01/"&amp;Datum_werkingsjaar&amp;" vallen.  ", ""), ""))), "")</f>
        <v/>
      </c>
      <c r="AG186" s="166" t="str">
        <f ca="1">IF(W186&lt;0, "", IF(G186&lt;&gt;"", _xlfn.IFNA(IF(MATCH(G186, OFFSET(Keuzelijsten!$A$1, 0, MATCH(O186, Keuzelijsten!$A$1:$AA$1, 0)-1, 50, 1), 0)&lt;&gt;"", ""), "| Veld '"&amp;AG$4&amp;ROW()&amp;"': de selectie komt niet overeen met een keuze in een afhankelijk veld.  "), ""))</f>
        <v/>
      </c>
      <c r="AH186" s="166" t="str">
        <f ca="1">IF(X186&lt;0, "", IF(H186&lt;&gt;"", _xlfn.IFNA(IF(MATCH(H186, OFFSET(Keuzelijsten!$A$1, 0, MATCH(P186, Keuzelijsten!$A$1:$AA$1, 0)-1, 50, 1), 0)&lt;&gt;"", ""), "| Veld '"&amp;AH$4&amp;ROW()&amp;"': de selectie komt niet overeen met een keuze in een afhankelijk veld.  "), ""))</f>
        <v/>
      </c>
      <c r="AI186" s="166" t="str">
        <f ca="1">IF(Y186&lt;0, "", IF(I186&lt;&gt;"", _xlfn.IFNA(IF(MATCH(I186, OFFSET(Keuzelijsten!$A$1, 0, MATCH(Q186, Keuzelijsten!$A$1:$AA$1, 0)-1, 50, 1), 0)&lt;&gt;"", ""), "| Veld '"&amp;AI$4&amp;ROW()&amp;"': de selectie komt niet overeen met een keuze in een afhankelijk veld.  "), ""))</f>
        <v/>
      </c>
      <c r="AJ186" s="166" t="str">
        <f ca="1">IF(Z186&lt;0, "", IF(J186&lt;&gt;"", _xlfn.IFNA(IF(MATCH(J186, OFFSET(Keuzelijsten!$A$1, 0, MATCH(R186, Keuzelijsten!$A$1:$AA$1, 0)-1, 50, 1), 0)&lt;&gt;"", ""), "| Veld '"&amp;AJ$4&amp;ROW()&amp;"': de selectie komt niet overeen met een keuze in een afhankelijk veld.  "), ""))</f>
        <v/>
      </c>
      <c r="AK186" s="166" t="str">
        <f t="shared" si="71"/>
        <v/>
      </c>
      <c r="AL186" s="166" t="str">
        <f t="shared" si="72"/>
        <v/>
      </c>
      <c r="AM186" s="167" t="str">
        <f t="shared" si="88"/>
        <v/>
      </c>
      <c r="AN186" s="166" t="str">
        <f t="shared" si="89"/>
        <v/>
      </c>
      <c r="AO186" s="166" t="str">
        <f t="shared" si="90"/>
        <v/>
      </c>
      <c r="AP186" s="166" t="str">
        <f t="shared" si="91"/>
        <v/>
      </c>
      <c r="AQ186" s="166" t="str">
        <f t="shared" si="92"/>
        <v/>
      </c>
      <c r="AR186" s="166" t="str">
        <f t="shared" si="93"/>
        <v/>
      </c>
      <c r="AS186" s="166" t="str">
        <f t="shared" si="94"/>
        <v/>
      </c>
      <c r="AT186" s="166" t="str">
        <f t="shared" si="95"/>
        <v/>
      </c>
      <c r="AU186" s="166" t="str">
        <f t="shared" si="96"/>
        <v/>
      </c>
      <c r="AV186" s="166" t="str">
        <f t="shared" si="97"/>
        <v/>
      </c>
      <c r="AW186" s="167" t="str">
        <f t="shared" si="98"/>
        <v/>
      </c>
      <c r="AX186" s="166" t="str">
        <f>IF(N186&lt;&gt;1, IF(SUM(N186:$N$504)&lt;&gt;0, "| Laat geen witruimte tussen ingevulde rijen.", ""), "")</f>
        <v/>
      </c>
      <c r="AZ186" s="75" t="str">
        <f t="shared" ca="1" si="99"/>
        <v/>
      </c>
    </row>
    <row r="187" spans="1:52" s="166" customFormat="1" ht="14.45" customHeight="1" x14ac:dyDescent="0.25">
      <c r="A187" s="172" t="str">
        <f t="shared" ca="1" si="73"/>
        <v/>
      </c>
      <c r="B187" s="164" t="str">
        <f t="shared" si="69"/>
        <v/>
      </c>
      <c r="C187" s="176" t="str">
        <f t="shared" si="70"/>
        <v/>
      </c>
      <c r="D187" s="177"/>
      <c r="E187" s="178"/>
      <c r="F187" s="178"/>
      <c r="G187" s="179"/>
      <c r="H187" s="180"/>
      <c r="I187" s="179"/>
      <c r="J187" s="181"/>
      <c r="K187" s="182"/>
      <c r="L187" s="183"/>
      <c r="M187" s="165" t="s">
        <v>85</v>
      </c>
      <c r="N187" s="166">
        <f t="shared" si="74"/>
        <v>0</v>
      </c>
      <c r="O187" s="167" t="s">
        <v>387</v>
      </c>
      <c r="P187" s="166" t="str">
        <f t="shared" si="75"/>
        <v/>
      </c>
      <c r="Q187" s="166" t="str">
        <f t="shared" si="76"/>
        <v/>
      </c>
      <c r="R187" s="166" t="str">
        <f t="shared" si="77"/>
        <v/>
      </c>
      <c r="S187" s="167">
        <f t="shared" si="78"/>
        <v>0</v>
      </c>
      <c r="T187" s="166">
        <f t="shared" si="79"/>
        <v>0</v>
      </c>
      <c r="U187" s="166">
        <f t="shared" si="80"/>
        <v>0</v>
      </c>
      <c r="V187" s="166">
        <f t="shared" si="81"/>
        <v>0</v>
      </c>
      <c r="W187" s="166">
        <f t="shared" si="82"/>
        <v>0</v>
      </c>
      <c r="X187" s="166">
        <f t="shared" si="83"/>
        <v>0</v>
      </c>
      <c r="Y187" s="166">
        <f t="shared" si="84"/>
        <v>0</v>
      </c>
      <c r="Z187" s="166">
        <f t="shared" si="85"/>
        <v>0</v>
      </c>
      <c r="AA187" s="166">
        <f t="shared" si="86"/>
        <v>0</v>
      </c>
      <c r="AB187" s="166">
        <f t="shared" si="87"/>
        <v>0</v>
      </c>
      <c r="AC187" s="167"/>
      <c r="AE187" s="166" t="str" cm="1">
        <f t="array" ref="AE187">IF($E187&lt;&gt;"", IF(ISTEXT(E187), "| Veld '"&amp;AE$4&amp;ROW()&amp;"': "&amp;Fout_datum, IF(F187&lt;&gt;"", IF(E187&gt;F187, "| Velden '"&amp;$AE$4&amp;ROW()&amp;"' en '"&amp;$AF$4&amp;ROW()&amp;"': De datum uit dienst mag niet voor de datum in dienst vallen.", ""), IF(E187&gt;Datum_werkingsjaar_einde, "| Veld '"&amp;$AE$4&amp;ROW()&amp;"': De datum in dienst mag niet na 31/12/"&amp;Datum_werkingsjaar&amp;" vallen.  ", ""))), "")</f>
        <v/>
      </c>
      <c r="AF187" s="166" t="str" cm="1">
        <f t="array" ref="AF187">IF($F187&lt;&gt;"", IF(ISTEXT(F187), "| Veld '"&amp;AF$4&amp;ROW()&amp;"': "&amp;Fout_datum, IF(E187&gt;F187, IF(F187&lt;&gt;"", "  ", ""), IF(F187&lt;&gt;"", IF(F187&lt;Datum_werkingsjaar_begin, "| Veld '"&amp;$AF$4&amp;ROW()&amp;"': De datum uit dienst mag niet vóór 1/01/"&amp;Datum_werkingsjaar&amp;" vallen.  ", ""), ""))), "")</f>
        <v/>
      </c>
      <c r="AG187" s="166" t="str">
        <f ca="1">IF(W187&lt;0, "", IF(G187&lt;&gt;"", _xlfn.IFNA(IF(MATCH(G187, OFFSET(Keuzelijsten!$A$1, 0, MATCH(O187, Keuzelijsten!$A$1:$AA$1, 0)-1, 50, 1), 0)&lt;&gt;"", ""), "| Veld '"&amp;AG$4&amp;ROW()&amp;"': de selectie komt niet overeen met een keuze in een afhankelijk veld.  "), ""))</f>
        <v/>
      </c>
      <c r="AH187" s="166" t="str">
        <f ca="1">IF(X187&lt;0, "", IF(H187&lt;&gt;"", _xlfn.IFNA(IF(MATCH(H187, OFFSET(Keuzelijsten!$A$1, 0, MATCH(P187, Keuzelijsten!$A$1:$AA$1, 0)-1, 50, 1), 0)&lt;&gt;"", ""), "| Veld '"&amp;AH$4&amp;ROW()&amp;"': de selectie komt niet overeen met een keuze in een afhankelijk veld.  "), ""))</f>
        <v/>
      </c>
      <c r="AI187" s="166" t="str">
        <f ca="1">IF(Y187&lt;0, "", IF(I187&lt;&gt;"", _xlfn.IFNA(IF(MATCH(I187, OFFSET(Keuzelijsten!$A$1, 0, MATCH(Q187, Keuzelijsten!$A$1:$AA$1, 0)-1, 50, 1), 0)&lt;&gt;"", ""), "| Veld '"&amp;AI$4&amp;ROW()&amp;"': de selectie komt niet overeen met een keuze in een afhankelijk veld.  "), ""))</f>
        <v/>
      </c>
      <c r="AJ187" s="166" t="str">
        <f ca="1">IF(Z187&lt;0, "", IF(J187&lt;&gt;"", _xlfn.IFNA(IF(MATCH(J187, OFFSET(Keuzelijsten!$A$1, 0, MATCH(R187, Keuzelijsten!$A$1:$AA$1, 0)-1, 50, 1), 0)&lt;&gt;"", ""), "| Veld '"&amp;AJ$4&amp;ROW()&amp;"': de selectie komt niet overeen met een keuze in een afhankelijk veld.  "), ""))</f>
        <v/>
      </c>
      <c r="AK187" s="166" t="str">
        <f t="shared" si="71"/>
        <v/>
      </c>
      <c r="AL187" s="166" t="str">
        <f t="shared" si="72"/>
        <v/>
      </c>
      <c r="AM187" s="167" t="str">
        <f t="shared" si="88"/>
        <v/>
      </c>
      <c r="AN187" s="166" t="str">
        <f t="shared" si="89"/>
        <v/>
      </c>
      <c r="AO187" s="166" t="str">
        <f t="shared" si="90"/>
        <v/>
      </c>
      <c r="AP187" s="166" t="str">
        <f t="shared" si="91"/>
        <v/>
      </c>
      <c r="AQ187" s="166" t="str">
        <f t="shared" si="92"/>
        <v/>
      </c>
      <c r="AR187" s="166" t="str">
        <f t="shared" si="93"/>
        <v/>
      </c>
      <c r="AS187" s="166" t="str">
        <f t="shared" si="94"/>
        <v/>
      </c>
      <c r="AT187" s="166" t="str">
        <f t="shared" si="95"/>
        <v/>
      </c>
      <c r="AU187" s="166" t="str">
        <f t="shared" si="96"/>
        <v/>
      </c>
      <c r="AV187" s="166" t="str">
        <f t="shared" si="97"/>
        <v/>
      </c>
      <c r="AW187" s="167" t="str">
        <f t="shared" si="98"/>
        <v/>
      </c>
      <c r="AX187" s="166" t="str">
        <f>IF(N187&lt;&gt;1, IF(SUM(N187:$N$504)&lt;&gt;0, "| Laat geen witruimte tussen ingevulde rijen.", ""), "")</f>
        <v/>
      </c>
      <c r="AZ187" s="75" t="str">
        <f t="shared" ca="1" si="99"/>
        <v/>
      </c>
    </row>
    <row r="188" spans="1:52" s="166" customFormat="1" ht="14.45" customHeight="1" x14ac:dyDescent="0.25">
      <c r="A188" s="172" t="str">
        <f t="shared" ca="1" si="73"/>
        <v/>
      </c>
      <c r="B188" s="164" t="str">
        <f t="shared" si="69"/>
        <v/>
      </c>
      <c r="C188" s="176" t="str">
        <f t="shared" si="70"/>
        <v/>
      </c>
      <c r="D188" s="177"/>
      <c r="E188" s="178"/>
      <c r="F188" s="178"/>
      <c r="G188" s="179"/>
      <c r="H188" s="180"/>
      <c r="I188" s="179"/>
      <c r="J188" s="181"/>
      <c r="K188" s="182"/>
      <c r="L188" s="183"/>
      <c r="M188" s="165" t="s">
        <v>85</v>
      </c>
      <c r="N188" s="166">
        <f t="shared" si="74"/>
        <v>0</v>
      </c>
      <c r="O188" s="167" t="s">
        <v>387</v>
      </c>
      <c r="P188" s="166" t="str">
        <f t="shared" si="75"/>
        <v/>
      </c>
      <c r="Q188" s="166" t="str">
        <f t="shared" si="76"/>
        <v/>
      </c>
      <c r="R188" s="166" t="str">
        <f t="shared" si="77"/>
        <v/>
      </c>
      <c r="S188" s="167">
        <f t="shared" si="78"/>
        <v>0</v>
      </c>
      <c r="T188" s="166">
        <f t="shared" si="79"/>
        <v>0</v>
      </c>
      <c r="U188" s="166">
        <f t="shared" si="80"/>
        <v>0</v>
      </c>
      <c r="V188" s="166">
        <f t="shared" si="81"/>
        <v>0</v>
      </c>
      <c r="W188" s="166">
        <f t="shared" si="82"/>
        <v>0</v>
      </c>
      <c r="X188" s="166">
        <f t="shared" si="83"/>
        <v>0</v>
      </c>
      <c r="Y188" s="166">
        <f t="shared" si="84"/>
        <v>0</v>
      </c>
      <c r="Z188" s="166">
        <f t="shared" si="85"/>
        <v>0</v>
      </c>
      <c r="AA188" s="166">
        <f t="shared" si="86"/>
        <v>0</v>
      </c>
      <c r="AB188" s="166">
        <f t="shared" si="87"/>
        <v>0</v>
      </c>
      <c r="AC188" s="167"/>
      <c r="AE188" s="166" t="str" cm="1">
        <f t="array" ref="AE188">IF($E188&lt;&gt;"", IF(ISTEXT(E188), "| Veld '"&amp;AE$4&amp;ROW()&amp;"': "&amp;Fout_datum, IF(F188&lt;&gt;"", IF(E188&gt;F188, "| Velden '"&amp;$AE$4&amp;ROW()&amp;"' en '"&amp;$AF$4&amp;ROW()&amp;"': De datum uit dienst mag niet voor de datum in dienst vallen.", ""), IF(E188&gt;Datum_werkingsjaar_einde, "| Veld '"&amp;$AE$4&amp;ROW()&amp;"': De datum in dienst mag niet na 31/12/"&amp;Datum_werkingsjaar&amp;" vallen.  ", ""))), "")</f>
        <v/>
      </c>
      <c r="AF188" s="166" t="str" cm="1">
        <f t="array" ref="AF188">IF($F188&lt;&gt;"", IF(ISTEXT(F188), "| Veld '"&amp;AF$4&amp;ROW()&amp;"': "&amp;Fout_datum, IF(E188&gt;F188, IF(F188&lt;&gt;"", "  ", ""), IF(F188&lt;&gt;"", IF(F188&lt;Datum_werkingsjaar_begin, "| Veld '"&amp;$AF$4&amp;ROW()&amp;"': De datum uit dienst mag niet vóór 1/01/"&amp;Datum_werkingsjaar&amp;" vallen.  ", ""), ""))), "")</f>
        <v/>
      </c>
      <c r="AG188" s="166" t="str">
        <f ca="1">IF(W188&lt;0, "", IF(G188&lt;&gt;"", _xlfn.IFNA(IF(MATCH(G188, OFFSET(Keuzelijsten!$A$1, 0, MATCH(O188, Keuzelijsten!$A$1:$AA$1, 0)-1, 50, 1), 0)&lt;&gt;"", ""), "| Veld '"&amp;AG$4&amp;ROW()&amp;"': de selectie komt niet overeen met een keuze in een afhankelijk veld.  "), ""))</f>
        <v/>
      </c>
      <c r="AH188" s="166" t="str">
        <f ca="1">IF(X188&lt;0, "", IF(H188&lt;&gt;"", _xlfn.IFNA(IF(MATCH(H188, OFFSET(Keuzelijsten!$A$1, 0, MATCH(P188, Keuzelijsten!$A$1:$AA$1, 0)-1, 50, 1), 0)&lt;&gt;"", ""), "| Veld '"&amp;AH$4&amp;ROW()&amp;"': de selectie komt niet overeen met een keuze in een afhankelijk veld.  "), ""))</f>
        <v/>
      </c>
      <c r="AI188" s="166" t="str">
        <f ca="1">IF(Y188&lt;0, "", IF(I188&lt;&gt;"", _xlfn.IFNA(IF(MATCH(I188, OFFSET(Keuzelijsten!$A$1, 0, MATCH(Q188, Keuzelijsten!$A$1:$AA$1, 0)-1, 50, 1), 0)&lt;&gt;"", ""), "| Veld '"&amp;AI$4&amp;ROW()&amp;"': de selectie komt niet overeen met een keuze in een afhankelijk veld.  "), ""))</f>
        <v/>
      </c>
      <c r="AJ188" s="166" t="str">
        <f ca="1">IF(Z188&lt;0, "", IF(J188&lt;&gt;"", _xlfn.IFNA(IF(MATCH(J188, OFFSET(Keuzelijsten!$A$1, 0, MATCH(R188, Keuzelijsten!$A$1:$AA$1, 0)-1, 50, 1), 0)&lt;&gt;"", ""), "| Veld '"&amp;AJ$4&amp;ROW()&amp;"': de selectie komt niet overeen met een keuze in een afhankelijk veld.  "), ""))</f>
        <v/>
      </c>
      <c r="AK188" s="166" t="str">
        <f t="shared" si="71"/>
        <v/>
      </c>
      <c r="AL188" s="166" t="str">
        <f t="shared" si="72"/>
        <v/>
      </c>
      <c r="AM188" s="167" t="str">
        <f t="shared" si="88"/>
        <v/>
      </c>
      <c r="AN188" s="166" t="str">
        <f t="shared" si="89"/>
        <v/>
      </c>
      <c r="AO188" s="166" t="str">
        <f t="shared" si="90"/>
        <v/>
      </c>
      <c r="AP188" s="166" t="str">
        <f t="shared" si="91"/>
        <v/>
      </c>
      <c r="AQ188" s="166" t="str">
        <f t="shared" si="92"/>
        <v/>
      </c>
      <c r="AR188" s="166" t="str">
        <f t="shared" si="93"/>
        <v/>
      </c>
      <c r="AS188" s="166" t="str">
        <f t="shared" si="94"/>
        <v/>
      </c>
      <c r="AT188" s="166" t="str">
        <f t="shared" si="95"/>
        <v/>
      </c>
      <c r="AU188" s="166" t="str">
        <f t="shared" si="96"/>
        <v/>
      </c>
      <c r="AV188" s="166" t="str">
        <f t="shared" si="97"/>
        <v/>
      </c>
      <c r="AW188" s="167" t="str">
        <f t="shared" si="98"/>
        <v/>
      </c>
      <c r="AX188" s="166" t="str">
        <f>IF(N188&lt;&gt;1, IF(SUM(N188:$N$504)&lt;&gt;0, "| Laat geen witruimte tussen ingevulde rijen.", ""), "")</f>
        <v/>
      </c>
      <c r="AZ188" s="75" t="str">
        <f t="shared" ca="1" si="99"/>
        <v/>
      </c>
    </row>
    <row r="189" spans="1:52" s="166" customFormat="1" ht="14.45" customHeight="1" x14ac:dyDescent="0.25">
      <c r="A189" s="172" t="str">
        <f t="shared" ca="1" si="73"/>
        <v/>
      </c>
      <c r="B189" s="164" t="str">
        <f t="shared" si="69"/>
        <v/>
      </c>
      <c r="C189" s="176" t="str">
        <f t="shared" si="70"/>
        <v/>
      </c>
      <c r="D189" s="177"/>
      <c r="E189" s="178"/>
      <c r="F189" s="178"/>
      <c r="G189" s="179"/>
      <c r="H189" s="180"/>
      <c r="I189" s="179"/>
      <c r="J189" s="181"/>
      <c r="K189" s="182"/>
      <c r="L189" s="183"/>
      <c r="M189" s="165" t="s">
        <v>85</v>
      </c>
      <c r="N189" s="166">
        <f t="shared" si="74"/>
        <v>0</v>
      </c>
      <c r="O189" s="167" t="s">
        <v>387</v>
      </c>
      <c r="P189" s="166" t="str">
        <f t="shared" si="75"/>
        <v/>
      </c>
      <c r="Q189" s="166" t="str">
        <f t="shared" si="76"/>
        <v/>
      </c>
      <c r="R189" s="166" t="str">
        <f t="shared" si="77"/>
        <v/>
      </c>
      <c r="S189" s="167">
        <f t="shared" si="78"/>
        <v>0</v>
      </c>
      <c r="T189" s="166">
        <f t="shared" si="79"/>
        <v>0</v>
      </c>
      <c r="U189" s="166">
        <f t="shared" si="80"/>
        <v>0</v>
      </c>
      <c r="V189" s="166">
        <f t="shared" si="81"/>
        <v>0</v>
      </c>
      <c r="W189" s="166">
        <f t="shared" si="82"/>
        <v>0</v>
      </c>
      <c r="X189" s="166">
        <f t="shared" si="83"/>
        <v>0</v>
      </c>
      <c r="Y189" s="166">
        <f t="shared" si="84"/>
        <v>0</v>
      </c>
      <c r="Z189" s="166">
        <f t="shared" si="85"/>
        <v>0</v>
      </c>
      <c r="AA189" s="166">
        <f t="shared" si="86"/>
        <v>0</v>
      </c>
      <c r="AB189" s="166">
        <f t="shared" si="87"/>
        <v>0</v>
      </c>
      <c r="AC189" s="167"/>
      <c r="AE189" s="166" t="str" cm="1">
        <f t="array" ref="AE189">IF($E189&lt;&gt;"", IF(ISTEXT(E189), "| Veld '"&amp;AE$4&amp;ROW()&amp;"': "&amp;Fout_datum, IF(F189&lt;&gt;"", IF(E189&gt;F189, "| Velden '"&amp;$AE$4&amp;ROW()&amp;"' en '"&amp;$AF$4&amp;ROW()&amp;"': De datum uit dienst mag niet voor de datum in dienst vallen.", ""), IF(E189&gt;Datum_werkingsjaar_einde, "| Veld '"&amp;$AE$4&amp;ROW()&amp;"': De datum in dienst mag niet na 31/12/"&amp;Datum_werkingsjaar&amp;" vallen.  ", ""))), "")</f>
        <v/>
      </c>
      <c r="AF189" s="166" t="str" cm="1">
        <f t="array" ref="AF189">IF($F189&lt;&gt;"", IF(ISTEXT(F189), "| Veld '"&amp;AF$4&amp;ROW()&amp;"': "&amp;Fout_datum, IF(E189&gt;F189, IF(F189&lt;&gt;"", "  ", ""), IF(F189&lt;&gt;"", IF(F189&lt;Datum_werkingsjaar_begin, "| Veld '"&amp;$AF$4&amp;ROW()&amp;"': De datum uit dienst mag niet vóór 1/01/"&amp;Datum_werkingsjaar&amp;" vallen.  ", ""), ""))), "")</f>
        <v/>
      </c>
      <c r="AG189" s="166" t="str">
        <f ca="1">IF(W189&lt;0, "", IF(G189&lt;&gt;"", _xlfn.IFNA(IF(MATCH(G189, OFFSET(Keuzelijsten!$A$1, 0, MATCH(O189, Keuzelijsten!$A$1:$AA$1, 0)-1, 50, 1), 0)&lt;&gt;"", ""), "| Veld '"&amp;AG$4&amp;ROW()&amp;"': de selectie komt niet overeen met een keuze in een afhankelijk veld.  "), ""))</f>
        <v/>
      </c>
      <c r="AH189" s="166" t="str">
        <f ca="1">IF(X189&lt;0, "", IF(H189&lt;&gt;"", _xlfn.IFNA(IF(MATCH(H189, OFFSET(Keuzelijsten!$A$1, 0, MATCH(P189, Keuzelijsten!$A$1:$AA$1, 0)-1, 50, 1), 0)&lt;&gt;"", ""), "| Veld '"&amp;AH$4&amp;ROW()&amp;"': de selectie komt niet overeen met een keuze in een afhankelijk veld.  "), ""))</f>
        <v/>
      </c>
      <c r="AI189" s="166" t="str">
        <f ca="1">IF(Y189&lt;0, "", IF(I189&lt;&gt;"", _xlfn.IFNA(IF(MATCH(I189, OFFSET(Keuzelijsten!$A$1, 0, MATCH(Q189, Keuzelijsten!$A$1:$AA$1, 0)-1, 50, 1), 0)&lt;&gt;"", ""), "| Veld '"&amp;AI$4&amp;ROW()&amp;"': de selectie komt niet overeen met een keuze in een afhankelijk veld.  "), ""))</f>
        <v/>
      </c>
      <c r="AJ189" s="166" t="str">
        <f ca="1">IF(Z189&lt;0, "", IF(J189&lt;&gt;"", _xlfn.IFNA(IF(MATCH(J189, OFFSET(Keuzelijsten!$A$1, 0, MATCH(R189, Keuzelijsten!$A$1:$AA$1, 0)-1, 50, 1), 0)&lt;&gt;"", ""), "| Veld '"&amp;AJ$4&amp;ROW()&amp;"': de selectie komt niet overeen met een keuze in een afhankelijk veld.  "), ""))</f>
        <v/>
      </c>
      <c r="AK189" s="166" t="str">
        <f t="shared" si="71"/>
        <v/>
      </c>
      <c r="AL189" s="166" t="str">
        <f t="shared" si="72"/>
        <v/>
      </c>
      <c r="AM189" s="167" t="str">
        <f t="shared" si="88"/>
        <v/>
      </c>
      <c r="AN189" s="166" t="str">
        <f t="shared" si="89"/>
        <v/>
      </c>
      <c r="AO189" s="166" t="str">
        <f t="shared" si="90"/>
        <v/>
      </c>
      <c r="AP189" s="166" t="str">
        <f t="shared" si="91"/>
        <v/>
      </c>
      <c r="AQ189" s="166" t="str">
        <f t="shared" si="92"/>
        <v/>
      </c>
      <c r="AR189" s="166" t="str">
        <f t="shared" si="93"/>
        <v/>
      </c>
      <c r="AS189" s="166" t="str">
        <f t="shared" si="94"/>
        <v/>
      </c>
      <c r="AT189" s="166" t="str">
        <f t="shared" si="95"/>
        <v/>
      </c>
      <c r="AU189" s="166" t="str">
        <f t="shared" si="96"/>
        <v/>
      </c>
      <c r="AV189" s="166" t="str">
        <f t="shared" si="97"/>
        <v/>
      </c>
      <c r="AW189" s="167" t="str">
        <f t="shared" si="98"/>
        <v/>
      </c>
      <c r="AX189" s="166" t="str">
        <f>IF(N189&lt;&gt;1, IF(SUM(N189:$N$504)&lt;&gt;0, "| Laat geen witruimte tussen ingevulde rijen.", ""), "")</f>
        <v/>
      </c>
      <c r="AZ189" s="75" t="str">
        <f t="shared" ca="1" si="99"/>
        <v/>
      </c>
    </row>
    <row r="190" spans="1:52" s="166" customFormat="1" ht="14.45" customHeight="1" x14ac:dyDescent="0.25">
      <c r="A190" s="172" t="str">
        <f t="shared" ca="1" si="73"/>
        <v/>
      </c>
      <c r="B190" s="164" t="str">
        <f t="shared" si="69"/>
        <v/>
      </c>
      <c r="C190" s="176" t="str">
        <f t="shared" si="70"/>
        <v/>
      </c>
      <c r="D190" s="177"/>
      <c r="E190" s="178"/>
      <c r="F190" s="178"/>
      <c r="G190" s="179"/>
      <c r="H190" s="180"/>
      <c r="I190" s="179"/>
      <c r="J190" s="181"/>
      <c r="K190" s="182"/>
      <c r="L190" s="183"/>
      <c r="M190" s="165" t="s">
        <v>85</v>
      </c>
      <c r="N190" s="166">
        <f t="shared" si="74"/>
        <v>0</v>
      </c>
      <c r="O190" s="167" t="s">
        <v>387</v>
      </c>
      <c r="P190" s="166" t="str">
        <f t="shared" si="75"/>
        <v/>
      </c>
      <c r="Q190" s="166" t="str">
        <f t="shared" si="76"/>
        <v/>
      </c>
      <c r="R190" s="166" t="str">
        <f t="shared" si="77"/>
        <v/>
      </c>
      <c r="S190" s="167">
        <f t="shared" si="78"/>
        <v>0</v>
      </c>
      <c r="T190" s="166">
        <f t="shared" si="79"/>
        <v>0</v>
      </c>
      <c r="U190" s="166">
        <f t="shared" si="80"/>
        <v>0</v>
      </c>
      <c r="V190" s="166">
        <f t="shared" si="81"/>
        <v>0</v>
      </c>
      <c r="W190" s="166">
        <f t="shared" si="82"/>
        <v>0</v>
      </c>
      <c r="X190" s="166">
        <f t="shared" si="83"/>
        <v>0</v>
      </c>
      <c r="Y190" s="166">
        <f t="shared" si="84"/>
        <v>0</v>
      </c>
      <c r="Z190" s="166">
        <f t="shared" si="85"/>
        <v>0</v>
      </c>
      <c r="AA190" s="166">
        <f t="shared" si="86"/>
        <v>0</v>
      </c>
      <c r="AB190" s="166">
        <f t="shared" si="87"/>
        <v>0</v>
      </c>
      <c r="AC190" s="167"/>
      <c r="AE190" s="166" t="str" cm="1">
        <f t="array" ref="AE190">IF($E190&lt;&gt;"", IF(ISTEXT(E190), "| Veld '"&amp;AE$4&amp;ROW()&amp;"': "&amp;Fout_datum, IF(F190&lt;&gt;"", IF(E190&gt;F190, "| Velden '"&amp;$AE$4&amp;ROW()&amp;"' en '"&amp;$AF$4&amp;ROW()&amp;"': De datum uit dienst mag niet voor de datum in dienst vallen.", ""), IF(E190&gt;Datum_werkingsjaar_einde, "| Veld '"&amp;$AE$4&amp;ROW()&amp;"': De datum in dienst mag niet na 31/12/"&amp;Datum_werkingsjaar&amp;" vallen.  ", ""))), "")</f>
        <v/>
      </c>
      <c r="AF190" s="166" t="str" cm="1">
        <f t="array" ref="AF190">IF($F190&lt;&gt;"", IF(ISTEXT(F190), "| Veld '"&amp;AF$4&amp;ROW()&amp;"': "&amp;Fout_datum, IF(E190&gt;F190, IF(F190&lt;&gt;"", "  ", ""), IF(F190&lt;&gt;"", IF(F190&lt;Datum_werkingsjaar_begin, "| Veld '"&amp;$AF$4&amp;ROW()&amp;"': De datum uit dienst mag niet vóór 1/01/"&amp;Datum_werkingsjaar&amp;" vallen.  ", ""), ""))), "")</f>
        <v/>
      </c>
      <c r="AG190" s="166" t="str">
        <f ca="1">IF(W190&lt;0, "", IF(G190&lt;&gt;"", _xlfn.IFNA(IF(MATCH(G190, OFFSET(Keuzelijsten!$A$1, 0, MATCH(O190, Keuzelijsten!$A$1:$AA$1, 0)-1, 50, 1), 0)&lt;&gt;"", ""), "| Veld '"&amp;AG$4&amp;ROW()&amp;"': de selectie komt niet overeen met een keuze in een afhankelijk veld.  "), ""))</f>
        <v/>
      </c>
      <c r="AH190" s="166" t="str">
        <f ca="1">IF(X190&lt;0, "", IF(H190&lt;&gt;"", _xlfn.IFNA(IF(MATCH(H190, OFFSET(Keuzelijsten!$A$1, 0, MATCH(P190, Keuzelijsten!$A$1:$AA$1, 0)-1, 50, 1), 0)&lt;&gt;"", ""), "| Veld '"&amp;AH$4&amp;ROW()&amp;"': de selectie komt niet overeen met een keuze in een afhankelijk veld.  "), ""))</f>
        <v/>
      </c>
      <c r="AI190" s="166" t="str">
        <f ca="1">IF(Y190&lt;0, "", IF(I190&lt;&gt;"", _xlfn.IFNA(IF(MATCH(I190, OFFSET(Keuzelijsten!$A$1, 0, MATCH(Q190, Keuzelijsten!$A$1:$AA$1, 0)-1, 50, 1), 0)&lt;&gt;"", ""), "| Veld '"&amp;AI$4&amp;ROW()&amp;"': de selectie komt niet overeen met een keuze in een afhankelijk veld.  "), ""))</f>
        <v/>
      </c>
      <c r="AJ190" s="166" t="str">
        <f ca="1">IF(Z190&lt;0, "", IF(J190&lt;&gt;"", _xlfn.IFNA(IF(MATCH(J190, OFFSET(Keuzelijsten!$A$1, 0, MATCH(R190, Keuzelijsten!$A$1:$AA$1, 0)-1, 50, 1), 0)&lt;&gt;"", ""), "| Veld '"&amp;AJ$4&amp;ROW()&amp;"': de selectie komt niet overeen met een keuze in een afhankelijk veld.  "), ""))</f>
        <v/>
      </c>
      <c r="AK190" s="166" t="str">
        <f t="shared" si="71"/>
        <v/>
      </c>
      <c r="AL190" s="166" t="str">
        <f t="shared" si="72"/>
        <v/>
      </c>
      <c r="AM190" s="167" t="str">
        <f t="shared" si="88"/>
        <v/>
      </c>
      <c r="AN190" s="166" t="str">
        <f t="shared" si="89"/>
        <v/>
      </c>
      <c r="AO190" s="166" t="str">
        <f t="shared" si="90"/>
        <v/>
      </c>
      <c r="AP190" s="166" t="str">
        <f t="shared" si="91"/>
        <v/>
      </c>
      <c r="AQ190" s="166" t="str">
        <f t="shared" si="92"/>
        <v/>
      </c>
      <c r="AR190" s="166" t="str">
        <f t="shared" si="93"/>
        <v/>
      </c>
      <c r="AS190" s="166" t="str">
        <f t="shared" si="94"/>
        <v/>
      </c>
      <c r="AT190" s="166" t="str">
        <f t="shared" si="95"/>
        <v/>
      </c>
      <c r="AU190" s="166" t="str">
        <f t="shared" si="96"/>
        <v/>
      </c>
      <c r="AV190" s="166" t="str">
        <f t="shared" si="97"/>
        <v/>
      </c>
      <c r="AW190" s="167" t="str">
        <f t="shared" si="98"/>
        <v/>
      </c>
      <c r="AX190" s="166" t="str">
        <f>IF(N190&lt;&gt;1, IF(SUM(N190:$N$504)&lt;&gt;0, "| Laat geen witruimte tussen ingevulde rijen.", ""), "")</f>
        <v/>
      </c>
      <c r="AZ190" s="75" t="str">
        <f t="shared" ca="1" si="99"/>
        <v/>
      </c>
    </row>
    <row r="191" spans="1:52" s="166" customFormat="1" ht="14.45" customHeight="1" x14ac:dyDescent="0.25">
      <c r="A191" s="172" t="str">
        <f t="shared" ca="1" si="73"/>
        <v/>
      </c>
      <c r="B191" s="164" t="str">
        <f t="shared" si="69"/>
        <v/>
      </c>
      <c r="C191" s="176" t="str">
        <f t="shared" si="70"/>
        <v/>
      </c>
      <c r="D191" s="177"/>
      <c r="E191" s="178"/>
      <c r="F191" s="178"/>
      <c r="G191" s="179"/>
      <c r="H191" s="180"/>
      <c r="I191" s="179"/>
      <c r="J191" s="181"/>
      <c r="K191" s="182"/>
      <c r="L191" s="183"/>
      <c r="M191" s="165" t="s">
        <v>85</v>
      </c>
      <c r="N191" s="166">
        <f t="shared" si="74"/>
        <v>0</v>
      </c>
      <c r="O191" s="167" t="s">
        <v>387</v>
      </c>
      <c r="P191" s="166" t="str">
        <f t="shared" si="75"/>
        <v/>
      </c>
      <c r="Q191" s="166" t="str">
        <f t="shared" si="76"/>
        <v/>
      </c>
      <c r="R191" s="166" t="str">
        <f t="shared" si="77"/>
        <v/>
      </c>
      <c r="S191" s="167">
        <f t="shared" si="78"/>
        <v>0</v>
      </c>
      <c r="T191" s="166">
        <f t="shared" si="79"/>
        <v>0</v>
      </c>
      <c r="U191" s="166">
        <f t="shared" si="80"/>
        <v>0</v>
      </c>
      <c r="V191" s="166">
        <f t="shared" si="81"/>
        <v>0</v>
      </c>
      <c r="W191" s="166">
        <f t="shared" si="82"/>
        <v>0</v>
      </c>
      <c r="X191" s="166">
        <f t="shared" si="83"/>
        <v>0</v>
      </c>
      <c r="Y191" s="166">
        <f t="shared" si="84"/>
        <v>0</v>
      </c>
      <c r="Z191" s="166">
        <f t="shared" si="85"/>
        <v>0</v>
      </c>
      <c r="AA191" s="166">
        <f t="shared" si="86"/>
        <v>0</v>
      </c>
      <c r="AB191" s="166">
        <f t="shared" si="87"/>
        <v>0</v>
      </c>
      <c r="AC191" s="167"/>
      <c r="AE191" s="166" t="str" cm="1">
        <f t="array" ref="AE191">IF($E191&lt;&gt;"", IF(ISTEXT(E191), "| Veld '"&amp;AE$4&amp;ROW()&amp;"': "&amp;Fout_datum, IF(F191&lt;&gt;"", IF(E191&gt;F191, "| Velden '"&amp;$AE$4&amp;ROW()&amp;"' en '"&amp;$AF$4&amp;ROW()&amp;"': De datum uit dienst mag niet voor de datum in dienst vallen.", ""), IF(E191&gt;Datum_werkingsjaar_einde, "| Veld '"&amp;$AE$4&amp;ROW()&amp;"': De datum in dienst mag niet na 31/12/"&amp;Datum_werkingsjaar&amp;" vallen.  ", ""))), "")</f>
        <v/>
      </c>
      <c r="AF191" s="166" t="str" cm="1">
        <f t="array" ref="AF191">IF($F191&lt;&gt;"", IF(ISTEXT(F191), "| Veld '"&amp;AF$4&amp;ROW()&amp;"': "&amp;Fout_datum, IF(E191&gt;F191, IF(F191&lt;&gt;"", "  ", ""), IF(F191&lt;&gt;"", IF(F191&lt;Datum_werkingsjaar_begin, "| Veld '"&amp;$AF$4&amp;ROW()&amp;"': De datum uit dienst mag niet vóór 1/01/"&amp;Datum_werkingsjaar&amp;" vallen.  ", ""), ""))), "")</f>
        <v/>
      </c>
      <c r="AG191" s="166" t="str">
        <f ca="1">IF(W191&lt;0, "", IF(G191&lt;&gt;"", _xlfn.IFNA(IF(MATCH(G191, OFFSET(Keuzelijsten!$A$1, 0, MATCH(O191, Keuzelijsten!$A$1:$AA$1, 0)-1, 50, 1), 0)&lt;&gt;"", ""), "| Veld '"&amp;AG$4&amp;ROW()&amp;"': de selectie komt niet overeen met een keuze in een afhankelijk veld.  "), ""))</f>
        <v/>
      </c>
      <c r="AH191" s="166" t="str">
        <f ca="1">IF(X191&lt;0, "", IF(H191&lt;&gt;"", _xlfn.IFNA(IF(MATCH(H191, OFFSET(Keuzelijsten!$A$1, 0, MATCH(P191, Keuzelijsten!$A$1:$AA$1, 0)-1, 50, 1), 0)&lt;&gt;"", ""), "| Veld '"&amp;AH$4&amp;ROW()&amp;"': de selectie komt niet overeen met een keuze in een afhankelijk veld.  "), ""))</f>
        <v/>
      </c>
      <c r="AI191" s="166" t="str">
        <f ca="1">IF(Y191&lt;0, "", IF(I191&lt;&gt;"", _xlfn.IFNA(IF(MATCH(I191, OFFSET(Keuzelijsten!$A$1, 0, MATCH(Q191, Keuzelijsten!$A$1:$AA$1, 0)-1, 50, 1), 0)&lt;&gt;"", ""), "| Veld '"&amp;AI$4&amp;ROW()&amp;"': de selectie komt niet overeen met een keuze in een afhankelijk veld.  "), ""))</f>
        <v/>
      </c>
      <c r="AJ191" s="166" t="str">
        <f ca="1">IF(Z191&lt;0, "", IF(J191&lt;&gt;"", _xlfn.IFNA(IF(MATCH(J191, OFFSET(Keuzelijsten!$A$1, 0, MATCH(R191, Keuzelijsten!$A$1:$AA$1, 0)-1, 50, 1), 0)&lt;&gt;"", ""), "| Veld '"&amp;AJ$4&amp;ROW()&amp;"': de selectie komt niet overeen met een keuze in een afhankelijk veld.  "), ""))</f>
        <v/>
      </c>
      <c r="AK191" s="166" t="str">
        <f t="shared" si="71"/>
        <v/>
      </c>
      <c r="AL191" s="166" t="str">
        <f t="shared" si="72"/>
        <v/>
      </c>
      <c r="AM191" s="167" t="str">
        <f t="shared" si="88"/>
        <v/>
      </c>
      <c r="AN191" s="166" t="str">
        <f t="shared" si="89"/>
        <v/>
      </c>
      <c r="AO191" s="166" t="str">
        <f t="shared" si="90"/>
        <v/>
      </c>
      <c r="AP191" s="166" t="str">
        <f t="shared" si="91"/>
        <v/>
      </c>
      <c r="AQ191" s="166" t="str">
        <f t="shared" si="92"/>
        <v/>
      </c>
      <c r="AR191" s="166" t="str">
        <f t="shared" si="93"/>
        <v/>
      </c>
      <c r="AS191" s="166" t="str">
        <f t="shared" si="94"/>
        <v/>
      </c>
      <c r="AT191" s="166" t="str">
        <f t="shared" si="95"/>
        <v/>
      </c>
      <c r="AU191" s="166" t="str">
        <f t="shared" si="96"/>
        <v/>
      </c>
      <c r="AV191" s="166" t="str">
        <f t="shared" si="97"/>
        <v/>
      </c>
      <c r="AW191" s="167" t="str">
        <f t="shared" si="98"/>
        <v/>
      </c>
      <c r="AX191" s="166" t="str">
        <f>IF(N191&lt;&gt;1, IF(SUM(N191:$N$504)&lt;&gt;0, "| Laat geen witruimte tussen ingevulde rijen.", ""), "")</f>
        <v/>
      </c>
      <c r="AZ191" s="75" t="str">
        <f t="shared" ca="1" si="99"/>
        <v/>
      </c>
    </row>
    <row r="192" spans="1:52" s="166" customFormat="1" ht="14.45" customHeight="1" x14ac:dyDescent="0.25">
      <c r="A192" s="172" t="str">
        <f t="shared" ca="1" si="73"/>
        <v/>
      </c>
      <c r="B192" s="164" t="str">
        <f t="shared" si="69"/>
        <v/>
      </c>
      <c r="C192" s="176" t="str">
        <f t="shared" si="70"/>
        <v/>
      </c>
      <c r="D192" s="177"/>
      <c r="E192" s="178"/>
      <c r="F192" s="178"/>
      <c r="G192" s="179"/>
      <c r="H192" s="180"/>
      <c r="I192" s="179"/>
      <c r="J192" s="181"/>
      <c r="K192" s="182"/>
      <c r="L192" s="183"/>
      <c r="M192" s="165" t="s">
        <v>85</v>
      </c>
      <c r="N192" s="166">
        <f t="shared" si="74"/>
        <v>0</v>
      </c>
      <c r="O192" s="167" t="s">
        <v>387</v>
      </c>
      <c r="P192" s="166" t="str">
        <f t="shared" si="75"/>
        <v/>
      </c>
      <c r="Q192" s="166" t="str">
        <f t="shared" si="76"/>
        <v/>
      </c>
      <c r="R192" s="166" t="str">
        <f t="shared" si="77"/>
        <v/>
      </c>
      <c r="S192" s="167">
        <f t="shared" si="78"/>
        <v>0</v>
      </c>
      <c r="T192" s="166">
        <f t="shared" si="79"/>
        <v>0</v>
      </c>
      <c r="U192" s="166">
        <f t="shared" si="80"/>
        <v>0</v>
      </c>
      <c r="V192" s="166">
        <f t="shared" si="81"/>
        <v>0</v>
      </c>
      <c r="W192" s="166">
        <f t="shared" si="82"/>
        <v>0</v>
      </c>
      <c r="X192" s="166">
        <f t="shared" si="83"/>
        <v>0</v>
      </c>
      <c r="Y192" s="166">
        <f t="shared" si="84"/>
        <v>0</v>
      </c>
      <c r="Z192" s="166">
        <f t="shared" si="85"/>
        <v>0</v>
      </c>
      <c r="AA192" s="166">
        <f t="shared" si="86"/>
        <v>0</v>
      </c>
      <c r="AB192" s="166">
        <f t="shared" si="87"/>
        <v>0</v>
      </c>
      <c r="AC192" s="167"/>
      <c r="AE192" s="166" t="str" cm="1">
        <f t="array" ref="AE192">IF($E192&lt;&gt;"", IF(ISTEXT(E192), "| Veld '"&amp;AE$4&amp;ROW()&amp;"': "&amp;Fout_datum, IF(F192&lt;&gt;"", IF(E192&gt;F192, "| Velden '"&amp;$AE$4&amp;ROW()&amp;"' en '"&amp;$AF$4&amp;ROW()&amp;"': De datum uit dienst mag niet voor de datum in dienst vallen.", ""), IF(E192&gt;Datum_werkingsjaar_einde, "| Veld '"&amp;$AE$4&amp;ROW()&amp;"': De datum in dienst mag niet na 31/12/"&amp;Datum_werkingsjaar&amp;" vallen.  ", ""))), "")</f>
        <v/>
      </c>
      <c r="AF192" s="166" t="str" cm="1">
        <f t="array" ref="AF192">IF($F192&lt;&gt;"", IF(ISTEXT(F192), "| Veld '"&amp;AF$4&amp;ROW()&amp;"': "&amp;Fout_datum, IF(E192&gt;F192, IF(F192&lt;&gt;"", "  ", ""), IF(F192&lt;&gt;"", IF(F192&lt;Datum_werkingsjaar_begin, "| Veld '"&amp;$AF$4&amp;ROW()&amp;"': De datum uit dienst mag niet vóór 1/01/"&amp;Datum_werkingsjaar&amp;" vallen.  ", ""), ""))), "")</f>
        <v/>
      </c>
      <c r="AG192" s="166" t="str">
        <f ca="1">IF(W192&lt;0, "", IF(G192&lt;&gt;"", _xlfn.IFNA(IF(MATCH(G192, OFFSET(Keuzelijsten!$A$1, 0, MATCH(O192, Keuzelijsten!$A$1:$AA$1, 0)-1, 50, 1), 0)&lt;&gt;"", ""), "| Veld '"&amp;AG$4&amp;ROW()&amp;"': de selectie komt niet overeen met een keuze in een afhankelijk veld.  "), ""))</f>
        <v/>
      </c>
      <c r="AH192" s="166" t="str">
        <f ca="1">IF(X192&lt;0, "", IF(H192&lt;&gt;"", _xlfn.IFNA(IF(MATCH(H192, OFFSET(Keuzelijsten!$A$1, 0, MATCH(P192, Keuzelijsten!$A$1:$AA$1, 0)-1, 50, 1), 0)&lt;&gt;"", ""), "| Veld '"&amp;AH$4&amp;ROW()&amp;"': de selectie komt niet overeen met een keuze in een afhankelijk veld.  "), ""))</f>
        <v/>
      </c>
      <c r="AI192" s="166" t="str">
        <f ca="1">IF(Y192&lt;0, "", IF(I192&lt;&gt;"", _xlfn.IFNA(IF(MATCH(I192, OFFSET(Keuzelijsten!$A$1, 0, MATCH(Q192, Keuzelijsten!$A$1:$AA$1, 0)-1, 50, 1), 0)&lt;&gt;"", ""), "| Veld '"&amp;AI$4&amp;ROW()&amp;"': de selectie komt niet overeen met een keuze in een afhankelijk veld.  "), ""))</f>
        <v/>
      </c>
      <c r="AJ192" s="166" t="str">
        <f ca="1">IF(Z192&lt;0, "", IF(J192&lt;&gt;"", _xlfn.IFNA(IF(MATCH(J192, OFFSET(Keuzelijsten!$A$1, 0, MATCH(R192, Keuzelijsten!$A$1:$AA$1, 0)-1, 50, 1), 0)&lt;&gt;"", ""), "| Veld '"&amp;AJ$4&amp;ROW()&amp;"': de selectie komt niet overeen met een keuze in een afhankelijk veld.  "), ""))</f>
        <v/>
      </c>
      <c r="AK192" s="166" t="str">
        <f t="shared" si="71"/>
        <v/>
      </c>
      <c r="AL192" s="166" t="str">
        <f t="shared" si="72"/>
        <v/>
      </c>
      <c r="AM192" s="167" t="str">
        <f t="shared" si="88"/>
        <v/>
      </c>
      <c r="AN192" s="166" t="str">
        <f t="shared" si="89"/>
        <v/>
      </c>
      <c r="AO192" s="166" t="str">
        <f t="shared" si="90"/>
        <v/>
      </c>
      <c r="AP192" s="166" t="str">
        <f t="shared" si="91"/>
        <v/>
      </c>
      <c r="AQ192" s="166" t="str">
        <f t="shared" si="92"/>
        <v/>
      </c>
      <c r="AR192" s="166" t="str">
        <f t="shared" si="93"/>
        <v/>
      </c>
      <c r="AS192" s="166" t="str">
        <f t="shared" si="94"/>
        <v/>
      </c>
      <c r="AT192" s="166" t="str">
        <f t="shared" si="95"/>
        <v/>
      </c>
      <c r="AU192" s="166" t="str">
        <f t="shared" si="96"/>
        <v/>
      </c>
      <c r="AV192" s="166" t="str">
        <f t="shared" si="97"/>
        <v/>
      </c>
      <c r="AW192" s="167" t="str">
        <f t="shared" si="98"/>
        <v/>
      </c>
      <c r="AX192" s="166" t="str">
        <f>IF(N192&lt;&gt;1, IF(SUM(N192:$N$504)&lt;&gt;0, "| Laat geen witruimte tussen ingevulde rijen.", ""), "")</f>
        <v/>
      </c>
      <c r="AZ192" s="75" t="str">
        <f t="shared" ca="1" si="99"/>
        <v/>
      </c>
    </row>
    <row r="193" spans="1:52" s="166" customFormat="1" ht="14.45" customHeight="1" x14ac:dyDescent="0.25">
      <c r="A193" s="172" t="str">
        <f t="shared" ca="1" si="73"/>
        <v/>
      </c>
      <c r="B193" s="164" t="str">
        <f t="shared" si="69"/>
        <v/>
      </c>
      <c r="C193" s="176" t="str">
        <f t="shared" si="70"/>
        <v/>
      </c>
      <c r="D193" s="177"/>
      <c r="E193" s="178"/>
      <c r="F193" s="178"/>
      <c r="G193" s="179"/>
      <c r="H193" s="180"/>
      <c r="I193" s="179"/>
      <c r="J193" s="181"/>
      <c r="K193" s="182"/>
      <c r="L193" s="183"/>
      <c r="M193" s="165" t="s">
        <v>85</v>
      </c>
      <c r="N193" s="166">
        <f t="shared" si="74"/>
        <v>0</v>
      </c>
      <c r="O193" s="167" t="s">
        <v>387</v>
      </c>
      <c r="P193" s="166" t="str">
        <f t="shared" si="75"/>
        <v/>
      </c>
      <c r="Q193" s="166" t="str">
        <f t="shared" si="76"/>
        <v/>
      </c>
      <c r="R193" s="166" t="str">
        <f t="shared" si="77"/>
        <v/>
      </c>
      <c r="S193" s="167">
        <f t="shared" si="78"/>
        <v>0</v>
      </c>
      <c r="T193" s="166">
        <f t="shared" si="79"/>
        <v>0</v>
      </c>
      <c r="U193" s="166">
        <f t="shared" si="80"/>
        <v>0</v>
      </c>
      <c r="V193" s="166">
        <f t="shared" si="81"/>
        <v>0</v>
      </c>
      <c r="W193" s="166">
        <f t="shared" si="82"/>
        <v>0</v>
      </c>
      <c r="X193" s="166">
        <f t="shared" si="83"/>
        <v>0</v>
      </c>
      <c r="Y193" s="166">
        <f t="shared" si="84"/>
        <v>0</v>
      </c>
      <c r="Z193" s="166">
        <f t="shared" si="85"/>
        <v>0</v>
      </c>
      <c r="AA193" s="166">
        <f t="shared" si="86"/>
        <v>0</v>
      </c>
      <c r="AB193" s="166">
        <f t="shared" si="87"/>
        <v>0</v>
      </c>
      <c r="AC193" s="167"/>
      <c r="AE193" s="166" t="str" cm="1">
        <f t="array" ref="AE193">IF($E193&lt;&gt;"", IF(ISTEXT(E193), "| Veld '"&amp;AE$4&amp;ROW()&amp;"': "&amp;Fout_datum, IF(F193&lt;&gt;"", IF(E193&gt;F193, "| Velden '"&amp;$AE$4&amp;ROW()&amp;"' en '"&amp;$AF$4&amp;ROW()&amp;"': De datum uit dienst mag niet voor de datum in dienst vallen.", ""), IF(E193&gt;Datum_werkingsjaar_einde, "| Veld '"&amp;$AE$4&amp;ROW()&amp;"': De datum in dienst mag niet na 31/12/"&amp;Datum_werkingsjaar&amp;" vallen.  ", ""))), "")</f>
        <v/>
      </c>
      <c r="AF193" s="166" t="str" cm="1">
        <f t="array" ref="AF193">IF($F193&lt;&gt;"", IF(ISTEXT(F193), "| Veld '"&amp;AF$4&amp;ROW()&amp;"': "&amp;Fout_datum, IF(E193&gt;F193, IF(F193&lt;&gt;"", "  ", ""), IF(F193&lt;&gt;"", IF(F193&lt;Datum_werkingsjaar_begin, "| Veld '"&amp;$AF$4&amp;ROW()&amp;"': De datum uit dienst mag niet vóór 1/01/"&amp;Datum_werkingsjaar&amp;" vallen.  ", ""), ""))), "")</f>
        <v/>
      </c>
      <c r="AG193" s="166" t="str">
        <f ca="1">IF(W193&lt;0, "", IF(G193&lt;&gt;"", _xlfn.IFNA(IF(MATCH(G193, OFFSET(Keuzelijsten!$A$1, 0, MATCH(O193, Keuzelijsten!$A$1:$AA$1, 0)-1, 50, 1), 0)&lt;&gt;"", ""), "| Veld '"&amp;AG$4&amp;ROW()&amp;"': de selectie komt niet overeen met een keuze in een afhankelijk veld.  "), ""))</f>
        <v/>
      </c>
      <c r="AH193" s="166" t="str">
        <f ca="1">IF(X193&lt;0, "", IF(H193&lt;&gt;"", _xlfn.IFNA(IF(MATCH(H193, OFFSET(Keuzelijsten!$A$1, 0, MATCH(P193, Keuzelijsten!$A$1:$AA$1, 0)-1, 50, 1), 0)&lt;&gt;"", ""), "| Veld '"&amp;AH$4&amp;ROW()&amp;"': de selectie komt niet overeen met een keuze in een afhankelijk veld.  "), ""))</f>
        <v/>
      </c>
      <c r="AI193" s="166" t="str">
        <f ca="1">IF(Y193&lt;0, "", IF(I193&lt;&gt;"", _xlfn.IFNA(IF(MATCH(I193, OFFSET(Keuzelijsten!$A$1, 0, MATCH(Q193, Keuzelijsten!$A$1:$AA$1, 0)-1, 50, 1), 0)&lt;&gt;"", ""), "| Veld '"&amp;AI$4&amp;ROW()&amp;"': de selectie komt niet overeen met een keuze in een afhankelijk veld.  "), ""))</f>
        <v/>
      </c>
      <c r="AJ193" s="166" t="str">
        <f ca="1">IF(Z193&lt;0, "", IF(J193&lt;&gt;"", _xlfn.IFNA(IF(MATCH(J193, OFFSET(Keuzelijsten!$A$1, 0, MATCH(R193, Keuzelijsten!$A$1:$AA$1, 0)-1, 50, 1), 0)&lt;&gt;"", ""), "| Veld '"&amp;AJ$4&amp;ROW()&amp;"': de selectie komt niet overeen met een keuze in een afhankelijk veld.  "), ""))</f>
        <v/>
      </c>
      <c r="AK193" s="166" t="str">
        <f t="shared" si="71"/>
        <v/>
      </c>
      <c r="AL193" s="166" t="str">
        <f t="shared" si="72"/>
        <v/>
      </c>
      <c r="AM193" s="167" t="str">
        <f t="shared" si="88"/>
        <v/>
      </c>
      <c r="AN193" s="166" t="str">
        <f t="shared" si="89"/>
        <v/>
      </c>
      <c r="AO193" s="166" t="str">
        <f t="shared" si="90"/>
        <v/>
      </c>
      <c r="AP193" s="166" t="str">
        <f t="shared" si="91"/>
        <v/>
      </c>
      <c r="AQ193" s="166" t="str">
        <f t="shared" si="92"/>
        <v/>
      </c>
      <c r="AR193" s="166" t="str">
        <f t="shared" si="93"/>
        <v/>
      </c>
      <c r="AS193" s="166" t="str">
        <f t="shared" si="94"/>
        <v/>
      </c>
      <c r="AT193" s="166" t="str">
        <f t="shared" si="95"/>
        <v/>
      </c>
      <c r="AU193" s="166" t="str">
        <f t="shared" si="96"/>
        <v/>
      </c>
      <c r="AV193" s="166" t="str">
        <f t="shared" si="97"/>
        <v/>
      </c>
      <c r="AW193" s="167" t="str">
        <f t="shared" si="98"/>
        <v/>
      </c>
      <c r="AX193" s="166" t="str">
        <f>IF(N193&lt;&gt;1, IF(SUM(N193:$N$504)&lt;&gt;0, "| Laat geen witruimte tussen ingevulde rijen.", ""), "")</f>
        <v/>
      </c>
      <c r="AZ193" s="75" t="str">
        <f t="shared" ca="1" si="99"/>
        <v/>
      </c>
    </row>
    <row r="194" spans="1:52" s="166" customFormat="1" ht="14.45" customHeight="1" x14ac:dyDescent="0.25">
      <c r="A194" s="172" t="str">
        <f t="shared" ca="1" si="73"/>
        <v/>
      </c>
      <c r="B194" s="164" t="str">
        <f t="shared" si="69"/>
        <v/>
      </c>
      <c r="C194" s="176" t="str">
        <f t="shared" si="70"/>
        <v/>
      </c>
      <c r="D194" s="177"/>
      <c r="E194" s="178"/>
      <c r="F194" s="178"/>
      <c r="G194" s="179"/>
      <c r="H194" s="180"/>
      <c r="I194" s="179"/>
      <c r="J194" s="181"/>
      <c r="K194" s="182"/>
      <c r="L194" s="183"/>
      <c r="M194" s="165" t="s">
        <v>85</v>
      </c>
      <c r="N194" s="166">
        <f t="shared" si="74"/>
        <v>0</v>
      </c>
      <c r="O194" s="167" t="s">
        <v>387</v>
      </c>
      <c r="P194" s="166" t="str">
        <f t="shared" si="75"/>
        <v/>
      </c>
      <c r="Q194" s="166" t="str">
        <f t="shared" si="76"/>
        <v/>
      </c>
      <c r="R194" s="166" t="str">
        <f t="shared" si="77"/>
        <v/>
      </c>
      <c r="S194" s="167">
        <f t="shared" si="78"/>
        <v>0</v>
      </c>
      <c r="T194" s="166">
        <f t="shared" si="79"/>
        <v>0</v>
      </c>
      <c r="U194" s="166">
        <f t="shared" si="80"/>
        <v>0</v>
      </c>
      <c r="V194" s="166">
        <f t="shared" si="81"/>
        <v>0</v>
      </c>
      <c r="W194" s="166">
        <f t="shared" si="82"/>
        <v>0</v>
      </c>
      <c r="X194" s="166">
        <f t="shared" si="83"/>
        <v>0</v>
      </c>
      <c r="Y194" s="166">
        <f t="shared" si="84"/>
        <v>0</v>
      </c>
      <c r="Z194" s="166">
        <f t="shared" si="85"/>
        <v>0</v>
      </c>
      <c r="AA194" s="166">
        <f t="shared" si="86"/>
        <v>0</v>
      </c>
      <c r="AB194" s="166">
        <f t="shared" si="87"/>
        <v>0</v>
      </c>
      <c r="AC194" s="167"/>
      <c r="AE194" s="166" t="str" cm="1">
        <f t="array" ref="AE194">IF($E194&lt;&gt;"", IF(ISTEXT(E194), "| Veld '"&amp;AE$4&amp;ROW()&amp;"': "&amp;Fout_datum, IF(F194&lt;&gt;"", IF(E194&gt;F194, "| Velden '"&amp;$AE$4&amp;ROW()&amp;"' en '"&amp;$AF$4&amp;ROW()&amp;"': De datum uit dienst mag niet voor de datum in dienst vallen.", ""), IF(E194&gt;Datum_werkingsjaar_einde, "| Veld '"&amp;$AE$4&amp;ROW()&amp;"': De datum in dienst mag niet na 31/12/"&amp;Datum_werkingsjaar&amp;" vallen.  ", ""))), "")</f>
        <v/>
      </c>
      <c r="AF194" s="166" t="str" cm="1">
        <f t="array" ref="AF194">IF($F194&lt;&gt;"", IF(ISTEXT(F194), "| Veld '"&amp;AF$4&amp;ROW()&amp;"': "&amp;Fout_datum, IF(E194&gt;F194, IF(F194&lt;&gt;"", "  ", ""), IF(F194&lt;&gt;"", IF(F194&lt;Datum_werkingsjaar_begin, "| Veld '"&amp;$AF$4&amp;ROW()&amp;"': De datum uit dienst mag niet vóór 1/01/"&amp;Datum_werkingsjaar&amp;" vallen.  ", ""), ""))), "")</f>
        <v/>
      </c>
      <c r="AG194" s="166" t="str">
        <f ca="1">IF(W194&lt;0, "", IF(G194&lt;&gt;"", _xlfn.IFNA(IF(MATCH(G194, OFFSET(Keuzelijsten!$A$1, 0, MATCH(O194, Keuzelijsten!$A$1:$AA$1, 0)-1, 50, 1), 0)&lt;&gt;"", ""), "| Veld '"&amp;AG$4&amp;ROW()&amp;"': de selectie komt niet overeen met een keuze in een afhankelijk veld.  "), ""))</f>
        <v/>
      </c>
      <c r="AH194" s="166" t="str">
        <f ca="1">IF(X194&lt;0, "", IF(H194&lt;&gt;"", _xlfn.IFNA(IF(MATCH(H194, OFFSET(Keuzelijsten!$A$1, 0, MATCH(P194, Keuzelijsten!$A$1:$AA$1, 0)-1, 50, 1), 0)&lt;&gt;"", ""), "| Veld '"&amp;AH$4&amp;ROW()&amp;"': de selectie komt niet overeen met een keuze in een afhankelijk veld.  "), ""))</f>
        <v/>
      </c>
      <c r="AI194" s="166" t="str">
        <f ca="1">IF(Y194&lt;0, "", IF(I194&lt;&gt;"", _xlfn.IFNA(IF(MATCH(I194, OFFSET(Keuzelijsten!$A$1, 0, MATCH(Q194, Keuzelijsten!$A$1:$AA$1, 0)-1, 50, 1), 0)&lt;&gt;"", ""), "| Veld '"&amp;AI$4&amp;ROW()&amp;"': de selectie komt niet overeen met een keuze in een afhankelijk veld.  "), ""))</f>
        <v/>
      </c>
      <c r="AJ194" s="166" t="str">
        <f ca="1">IF(Z194&lt;0, "", IF(J194&lt;&gt;"", _xlfn.IFNA(IF(MATCH(J194, OFFSET(Keuzelijsten!$A$1, 0, MATCH(R194, Keuzelijsten!$A$1:$AA$1, 0)-1, 50, 1), 0)&lt;&gt;"", ""), "| Veld '"&amp;AJ$4&amp;ROW()&amp;"': de selectie komt niet overeen met een keuze in een afhankelijk veld.  "), ""))</f>
        <v/>
      </c>
      <c r="AK194" s="166" t="str">
        <f t="shared" si="71"/>
        <v/>
      </c>
      <c r="AL194" s="166" t="str">
        <f t="shared" si="72"/>
        <v/>
      </c>
      <c r="AM194" s="167" t="str">
        <f t="shared" si="88"/>
        <v/>
      </c>
      <c r="AN194" s="166" t="str">
        <f t="shared" si="89"/>
        <v/>
      </c>
      <c r="AO194" s="166" t="str">
        <f t="shared" si="90"/>
        <v/>
      </c>
      <c r="AP194" s="166" t="str">
        <f t="shared" si="91"/>
        <v/>
      </c>
      <c r="AQ194" s="166" t="str">
        <f t="shared" si="92"/>
        <v/>
      </c>
      <c r="AR194" s="166" t="str">
        <f t="shared" si="93"/>
        <v/>
      </c>
      <c r="AS194" s="166" t="str">
        <f t="shared" si="94"/>
        <v/>
      </c>
      <c r="AT194" s="166" t="str">
        <f t="shared" si="95"/>
        <v/>
      </c>
      <c r="AU194" s="166" t="str">
        <f t="shared" si="96"/>
        <v/>
      </c>
      <c r="AV194" s="166" t="str">
        <f t="shared" si="97"/>
        <v/>
      </c>
      <c r="AW194" s="167" t="str">
        <f t="shared" si="98"/>
        <v/>
      </c>
      <c r="AX194" s="166" t="str">
        <f>IF(N194&lt;&gt;1, IF(SUM(N194:$N$504)&lt;&gt;0, "| Laat geen witruimte tussen ingevulde rijen.", ""), "")</f>
        <v/>
      </c>
      <c r="AZ194" s="75" t="str">
        <f t="shared" ca="1" si="99"/>
        <v/>
      </c>
    </row>
    <row r="195" spans="1:52" s="166" customFormat="1" ht="14.45" customHeight="1" x14ac:dyDescent="0.25">
      <c r="A195" s="172" t="str">
        <f t="shared" ca="1" si="73"/>
        <v/>
      </c>
      <c r="B195" s="164" t="str">
        <f t="shared" si="69"/>
        <v/>
      </c>
      <c r="C195" s="176" t="str">
        <f t="shared" si="70"/>
        <v/>
      </c>
      <c r="D195" s="177"/>
      <c r="E195" s="178"/>
      <c r="F195" s="178"/>
      <c r="G195" s="179"/>
      <c r="H195" s="180"/>
      <c r="I195" s="179"/>
      <c r="J195" s="181"/>
      <c r="K195" s="182"/>
      <c r="L195" s="183"/>
      <c r="M195" s="165" t="s">
        <v>85</v>
      </c>
      <c r="N195" s="166">
        <f t="shared" si="74"/>
        <v>0</v>
      </c>
      <c r="O195" s="167" t="s">
        <v>387</v>
      </c>
      <c r="P195" s="166" t="str">
        <f t="shared" si="75"/>
        <v/>
      </c>
      <c r="Q195" s="166" t="str">
        <f t="shared" si="76"/>
        <v/>
      </c>
      <c r="R195" s="166" t="str">
        <f t="shared" si="77"/>
        <v/>
      </c>
      <c r="S195" s="167">
        <f t="shared" si="78"/>
        <v>0</v>
      </c>
      <c r="T195" s="166">
        <f t="shared" si="79"/>
        <v>0</v>
      </c>
      <c r="U195" s="166">
        <f t="shared" si="80"/>
        <v>0</v>
      </c>
      <c r="V195" s="166">
        <f t="shared" si="81"/>
        <v>0</v>
      </c>
      <c r="W195" s="166">
        <f t="shared" si="82"/>
        <v>0</v>
      </c>
      <c r="X195" s="166">
        <f t="shared" si="83"/>
        <v>0</v>
      </c>
      <c r="Y195" s="166">
        <f t="shared" si="84"/>
        <v>0</v>
      </c>
      <c r="Z195" s="166">
        <f t="shared" si="85"/>
        <v>0</v>
      </c>
      <c r="AA195" s="166">
        <f t="shared" si="86"/>
        <v>0</v>
      </c>
      <c r="AB195" s="166">
        <f t="shared" si="87"/>
        <v>0</v>
      </c>
      <c r="AC195" s="167"/>
      <c r="AE195" s="166" t="str" cm="1">
        <f t="array" ref="AE195">IF($E195&lt;&gt;"", IF(ISTEXT(E195), "| Veld '"&amp;AE$4&amp;ROW()&amp;"': "&amp;Fout_datum, IF(F195&lt;&gt;"", IF(E195&gt;F195, "| Velden '"&amp;$AE$4&amp;ROW()&amp;"' en '"&amp;$AF$4&amp;ROW()&amp;"': De datum uit dienst mag niet voor de datum in dienst vallen.", ""), IF(E195&gt;Datum_werkingsjaar_einde, "| Veld '"&amp;$AE$4&amp;ROW()&amp;"': De datum in dienst mag niet na 31/12/"&amp;Datum_werkingsjaar&amp;" vallen.  ", ""))), "")</f>
        <v/>
      </c>
      <c r="AF195" s="166" t="str" cm="1">
        <f t="array" ref="AF195">IF($F195&lt;&gt;"", IF(ISTEXT(F195), "| Veld '"&amp;AF$4&amp;ROW()&amp;"': "&amp;Fout_datum, IF(E195&gt;F195, IF(F195&lt;&gt;"", "  ", ""), IF(F195&lt;&gt;"", IF(F195&lt;Datum_werkingsjaar_begin, "| Veld '"&amp;$AF$4&amp;ROW()&amp;"': De datum uit dienst mag niet vóór 1/01/"&amp;Datum_werkingsjaar&amp;" vallen.  ", ""), ""))), "")</f>
        <v/>
      </c>
      <c r="AG195" s="166" t="str">
        <f ca="1">IF(W195&lt;0, "", IF(G195&lt;&gt;"", _xlfn.IFNA(IF(MATCH(G195, OFFSET(Keuzelijsten!$A$1, 0, MATCH(O195, Keuzelijsten!$A$1:$AA$1, 0)-1, 50, 1), 0)&lt;&gt;"", ""), "| Veld '"&amp;AG$4&amp;ROW()&amp;"': de selectie komt niet overeen met een keuze in een afhankelijk veld.  "), ""))</f>
        <v/>
      </c>
      <c r="AH195" s="166" t="str">
        <f ca="1">IF(X195&lt;0, "", IF(H195&lt;&gt;"", _xlfn.IFNA(IF(MATCH(H195, OFFSET(Keuzelijsten!$A$1, 0, MATCH(P195, Keuzelijsten!$A$1:$AA$1, 0)-1, 50, 1), 0)&lt;&gt;"", ""), "| Veld '"&amp;AH$4&amp;ROW()&amp;"': de selectie komt niet overeen met een keuze in een afhankelijk veld.  "), ""))</f>
        <v/>
      </c>
      <c r="AI195" s="166" t="str">
        <f ca="1">IF(Y195&lt;0, "", IF(I195&lt;&gt;"", _xlfn.IFNA(IF(MATCH(I195, OFFSET(Keuzelijsten!$A$1, 0, MATCH(Q195, Keuzelijsten!$A$1:$AA$1, 0)-1, 50, 1), 0)&lt;&gt;"", ""), "| Veld '"&amp;AI$4&amp;ROW()&amp;"': de selectie komt niet overeen met een keuze in een afhankelijk veld.  "), ""))</f>
        <v/>
      </c>
      <c r="AJ195" s="166" t="str">
        <f ca="1">IF(Z195&lt;0, "", IF(J195&lt;&gt;"", _xlfn.IFNA(IF(MATCH(J195, OFFSET(Keuzelijsten!$A$1, 0, MATCH(R195, Keuzelijsten!$A$1:$AA$1, 0)-1, 50, 1), 0)&lt;&gt;"", ""), "| Veld '"&amp;AJ$4&amp;ROW()&amp;"': de selectie komt niet overeen met een keuze in een afhankelijk veld.  "), ""))</f>
        <v/>
      </c>
      <c r="AK195" s="166" t="str">
        <f t="shared" si="71"/>
        <v/>
      </c>
      <c r="AL195" s="166" t="str">
        <f t="shared" si="72"/>
        <v/>
      </c>
      <c r="AM195" s="167" t="str">
        <f t="shared" si="88"/>
        <v/>
      </c>
      <c r="AN195" s="166" t="str">
        <f t="shared" si="89"/>
        <v/>
      </c>
      <c r="AO195" s="166" t="str">
        <f t="shared" si="90"/>
        <v/>
      </c>
      <c r="AP195" s="166" t="str">
        <f t="shared" si="91"/>
        <v/>
      </c>
      <c r="AQ195" s="166" t="str">
        <f t="shared" si="92"/>
        <v/>
      </c>
      <c r="AR195" s="166" t="str">
        <f t="shared" si="93"/>
        <v/>
      </c>
      <c r="AS195" s="166" t="str">
        <f t="shared" si="94"/>
        <v/>
      </c>
      <c r="AT195" s="166" t="str">
        <f t="shared" si="95"/>
        <v/>
      </c>
      <c r="AU195" s="166" t="str">
        <f t="shared" si="96"/>
        <v/>
      </c>
      <c r="AV195" s="166" t="str">
        <f t="shared" si="97"/>
        <v/>
      </c>
      <c r="AW195" s="167" t="str">
        <f t="shared" si="98"/>
        <v/>
      </c>
      <c r="AX195" s="166" t="str">
        <f>IF(N195&lt;&gt;1, IF(SUM(N195:$N$504)&lt;&gt;0, "| Laat geen witruimte tussen ingevulde rijen.", ""), "")</f>
        <v/>
      </c>
      <c r="AZ195" s="75" t="str">
        <f t="shared" ca="1" si="99"/>
        <v/>
      </c>
    </row>
    <row r="196" spans="1:52" s="166" customFormat="1" ht="14.45" customHeight="1" x14ac:dyDescent="0.25">
      <c r="A196" s="172" t="str">
        <f t="shared" ca="1" si="73"/>
        <v/>
      </c>
      <c r="B196" s="164" t="str">
        <f t="shared" si="69"/>
        <v/>
      </c>
      <c r="C196" s="176" t="str">
        <f t="shared" si="70"/>
        <v/>
      </c>
      <c r="D196" s="177"/>
      <c r="E196" s="178"/>
      <c r="F196" s="178"/>
      <c r="G196" s="179"/>
      <c r="H196" s="180"/>
      <c r="I196" s="179"/>
      <c r="J196" s="181"/>
      <c r="K196" s="182"/>
      <c r="L196" s="183"/>
      <c r="M196" s="165" t="s">
        <v>85</v>
      </c>
      <c r="N196" s="166">
        <f t="shared" si="74"/>
        <v>0</v>
      </c>
      <c r="O196" s="167" t="s">
        <v>387</v>
      </c>
      <c r="P196" s="166" t="str">
        <f t="shared" si="75"/>
        <v/>
      </c>
      <c r="Q196" s="166" t="str">
        <f t="shared" si="76"/>
        <v/>
      </c>
      <c r="R196" s="166" t="str">
        <f t="shared" si="77"/>
        <v/>
      </c>
      <c r="S196" s="167">
        <f t="shared" si="78"/>
        <v>0</v>
      </c>
      <c r="T196" s="166">
        <f t="shared" si="79"/>
        <v>0</v>
      </c>
      <c r="U196" s="166">
        <f t="shared" si="80"/>
        <v>0</v>
      </c>
      <c r="V196" s="166">
        <f t="shared" si="81"/>
        <v>0</v>
      </c>
      <c r="W196" s="166">
        <f t="shared" si="82"/>
        <v>0</v>
      </c>
      <c r="X196" s="166">
        <f t="shared" si="83"/>
        <v>0</v>
      </c>
      <c r="Y196" s="166">
        <f t="shared" si="84"/>
        <v>0</v>
      </c>
      <c r="Z196" s="166">
        <f t="shared" si="85"/>
        <v>0</v>
      </c>
      <c r="AA196" s="166">
        <f t="shared" si="86"/>
        <v>0</v>
      </c>
      <c r="AB196" s="166">
        <f t="shared" si="87"/>
        <v>0</v>
      </c>
      <c r="AC196" s="167"/>
      <c r="AE196" s="166" t="str" cm="1">
        <f t="array" ref="AE196">IF($E196&lt;&gt;"", IF(ISTEXT(E196), "| Veld '"&amp;AE$4&amp;ROW()&amp;"': "&amp;Fout_datum, IF(F196&lt;&gt;"", IF(E196&gt;F196, "| Velden '"&amp;$AE$4&amp;ROW()&amp;"' en '"&amp;$AF$4&amp;ROW()&amp;"': De datum uit dienst mag niet voor de datum in dienst vallen.", ""), IF(E196&gt;Datum_werkingsjaar_einde, "| Veld '"&amp;$AE$4&amp;ROW()&amp;"': De datum in dienst mag niet na 31/12/"&amp;Datum_werkingsjaar&amp;" vallen.  ", ""))), "")</f>
        <v/>
      </c>
      <c r="AF196" s="166" t="str" cm="1">
        <f t="array" ref="AF196">IF($F196&lt;&gt;"", IF(ISTEXT(F196), "| Veld '"&amp;AF$4&amp;ROW()&amp;"': "&amp;Fout_datum, IF(E196&gt;F196, IF(F196&lt;&gt;"", "  ", ""), IF(F196&lt;&gt;"", IF(F196&lt;Datum_werkingsjaar_begin, "| Veld '"&amp;$AF$4&amp;ROW()&amp;"': De datum uit dienst mag niet vóór 1/01/"&amp;Datum_werkingsjaar&amp;" vallen.  ", ""), ""))), "")</f>
        <v/>
      </c>
      <c r="AG196" s="166" t="str">
        <f ca="1">IF(W196&lt;0, "", IF(G196&lt;&gt;"", _xlfn.IFNA(IF(MATCH(G196, OFFSET(Keuzelijsten!$A$1, 0, MATCH(O196, Keuzelijsten!$A$1:$AA$1, 0)-1, 50, 1), 0)&lt;&gt;"", ""), "| Veld '"&amp;AG$4&amp;ROW()&amp;"': de selectie komt niet overeen met een keuze in een afhankelijk veld.  "), ""))</f>
        <v/>
      </c>
      <c r="AH196" s="166" t="str">
        <f ca="1">IF(X196&lt;0, "", IF(H196&lt;&gt;"", _xlfn.IFNA(IF(MATCH(H196, OFFSET(Keuzelijsten!$A$1, 0, MATCH(P196, Keuzelijsten!$A$1:$AA$1, 0)-1, 50, 1), 0)&lt;&gt;"", ""), "| Veld '"&amp;AH$4&amp;ROW()&amp;"': de selectie komt niet overeen met een keuze in een afhankelijk veld.  "), ""))</f>
        <v/>
      </c>
      <c r="AI196" s="166" t="str">
        <f ca="1">IF(Y196&lt;0, "", IF(I196&lt;&gt;"", _xlfn.IFNA(IF(MATCH(I196, OFFSET(Keuzelijsten!$A$1, 0, MATCH(Q196, Keuzelijsten!$A$1:$AA$1, 0)-1, 50, 1), 0)&lt;&gt;"", ""), "| Veld '"&amp;AI$4&amp;ROW()&amp;"': de selectie komt niet overeen met een keuze in een afhankelijk veld.  "), ""))</f>
        <v/>
      </c>
      <c r="AJ196" s="166" t="str">
        <f ca="1">IF(Z196&lt;0, "", IF(J196&lt;&gt;"", _xlfn.IFNA(IF(MATCH(J196, OFFSET(Keuzelijsten!$A$1, 0, MATCH(R196, Keuzelijsten!$A$1:$AA$1, 0)-1, 50, 1), 0)&lt;&gt;"", ""), "| Veld '"&amp;AJ$4&amp;ROW()&amp;"': de selectie komt niet overeen met een keuze in een afhankelijk veld.  "), ""))</f>
        <v/>
      </c>
      <c r="AK196" s="166" t="str">
        <f t="shared" si="71"/>
        <v/>
      </c>
      <c r="AL196" s="166" t="str">
        <f t="shared" si="72"/>
        <v/>
      </c>
      <c r="AM196" s="167" t="str">
        <f t="shared" si="88"/>
        <v/>
      </c>
      <c r="AN196" s="166" t="str">
        <f t="shared" si="89"/>
        <v/>
      </c>
      <c r="AO196" s="166" t="str">
        <f t="shared" si="90"/>
        <v/>
      </c>
      <c r="AP196" s="166" t="str">
        <f t="shared" si="91"/>
        <v/>
      </c>
      <c r="AQ196" s="166" t="str">
        <f t="shared" si="92"/>
        <v/>
      </c>
      <c r="AR196" s="166" t="str">
        <f t="shared" si="93"/>
        <v/>
      </c>
      <c r="AS196" s="166" t="str">
        <f t="shared" si="94"/>
        <v/>
      </c>
      <c r="AT196" s="166" t="str">
        <f t="shared" si="95"/>
        <v/>
      </c>
      <c r="AU196" s="166" t="str">
        <f t="shared" si="96"/>
        <v/>
      </c>
      <c r="AV196" s="166" t="str">
        <f t="shared" si="97"/>
        <v/>
      </c>
      <c r="AW196" s="167" t="str">
        <f t="shared" si="98"/>
        <v/>
      </c>
      <c r="AX196" s="166" t="str">
        <f>IF(N196&lt;&gt;1, IF(SUM(N196:$N$504)&lt;&gt;0, "| Laat geen witruimte tussen ingevulde rijen.", ""), "")</f>
        <v/>
      </c>
      <c r="AZ196" s="75" t="str">
        <f t="shared" ca="1" si="99"/>
        <v/>
      </c>
    </row>
    <row r="197" spans="1:52" s="166" customFormat="1" ht="14.45" customHeight="1" x14ac:dyDescent="0.25">
      <c r="A197" s="172" t="str">
        <f t="shared" ca="1" si="73"/>
        <v/>
      </c>
      <c r="B197" s="164" t="str">
        <f t="shared" ref="B197:B260" si="100">IF(OR(N197&lt;&gt;0, AX197&lt;&gt;""), ROW()-4, "")</f>
        <v/>
      </c>
      <c r="C197" s="176" t="str">
        <f t="shared" ref="C197:C260" si="101">IF(OR(N197&lt;&gt;0, AX197&lt;&gt;""), "Loondienst", "")</f>
        <v/>
      </c>
      <c r="D197" s="177"/>
      <c r="E197" s="178"/>
      <c r="F197" s="178"/>
      <c r="G197" s="179"/>
      <c r="H197" s="180"/>
      <c r="I197" s="179"/>
      <c r="J197" s="181"/>
      <c r="K197" s="182"/>
      <c r="L197" s="183"/>
      <c r="M197" s="165" t="s">
        <v>85</v>
      </c>
      <c r="N197" s="166">
        <f t="shared" si="74"/>
        <v>0</v>
      </c>
      <c r="O197" s="167" t="s">
        <v>387</v>
      </c>
      <c r="P197" s="166" t="str">
        <f t="shared" si="75"/>
        <v/>
      </c>
      <c r="Q197" s="166" t="str">
        <f t="shared" si="76"/>
        <v/>
      </c>
      <c r="R197" s="166" t="str">
        <f t="shared" si="77"/>
        <v/>
      </c>
      <c r="S197" s="167">
        <f t="shared" si="78"/>
        <v>0</v>
      </c>
      <c r="T197" s="166">
        <f t="shared" si="79"/>
        <v>0</v>
      </c>
      <c r="U197" s="166">
        <f t="shared" si="80"/>
        <v>0</v>
      </c>
      <c r="V197" s="166">
        <f t="shared" si="81"/>
        <v>0</v>
      </c>
      <c r="W197" s="166">
        <f t="shared" si="82"/>
        <v>0</v>
      </c>
      <c r="X197" s="166">
        <f t="shared" si="83"/>
        <v>0</v>
      </c>
      <c r="Y197" s="166">
        <f t="shared" si="84"/>
        <v>0</v>
      </c>
      <c r="Z197" s="166">
        <f t="shared" si="85"/>
        <v>0</v>
      </c>
      <c r="AA197" s="166">
        <f t="shared" si="86"/>
        <v>0</v>
      </c>
      <c r="AB197" s="166">
        <f t="shared" si="87"/>
        <v>0</v>
      </c>
      <c r="AC197" s="167"/>
      <c r="AE197" s="166" t="str" cm="1">
        <f t="array" ref="AE197">IF($E197&lt;&gt;"", IF(ISTEXT(E197), "| Veld '"&amp;AE$4&amp;ROW()&amp;"': "&amp;Fout_datum, IF(F197&lt;&gt;"", IF(E197&gt;F197, "| Velden '"&amp;$AE$4&amp;ROW()&amp;"' en '"&amp;$AF$4&amp;ROW()&amp;"': De datum uit dienst mag niet voor de datum in dienst vallen.", ""), IF(E197&gt;Datum_werkingsjaar_einde, "| Veld '"&amp;$AE$4&amp;ROW()&amp;"': De datum in dienst mag niet na 31/12/"&amp;Datum_werkingsjaar&amp;" vallen.  ", ""))), "")</f>
        <v/>
      </c>
      <c r="AF197" s="166" t="str" cm="1">
        <f t="array" ref="AF197">IF($F197&lt;&gt;"", IF(ISTEXT(F197), "| Veld '"&amp;AF$4&amp;ROW()&amp;"': "&amp;Fout_datum, IF(E197&gt;F197, IF(F197&lt;&gt;"", "  ", ""), IF(F197&lt;&gt;"", IF(F197&lt;Datum_werkingsjaar_begin, "| Veld '"&amp;$AF$4&amp;ROW()&amp;"': De datum uit dienst mag niet vóór 1/01/"&amp;Datum_werkingsjaar&amp;" vallen.  ", ""), ""))), "")</f>
        <v/>
      </c>
      <c r="AG197" s="166" t="str">
        <f ca="1">IF(W197&lt;0, "", IF(G197&lt;&gt;"", _xlfn.IFNA(IF(MATCH(G197, OFFSET(Keuzelijsten!$A$1, 0, MATCH(O197, Keuzelijsten!$A$1:$AA$1, 0)-1, 50, 1), 0)&lt;&gt;"", ""), "| Veld '"&amp;AG$4&amp;ROW()&amp;"': de selectie komt niet overeen met een keuze in een afhankelijk veld.  "), ""))</f>
        <v/>
      </c>
      <c r="AH197" s="166" t="str">
        <f ca="1">IF(X197&lt;0, "", IF(H197&lt;&gt;"", _xlfn.IFNA(IF(MATCH(H197, OFFSET(Keuzelijsten!$A$1, 0, MATCH(P197, Keuzelijsten!$A$1:$AA$1, 0)-1, 50, 1), 0)&lt;&gt;"", ""), "| Veld '"&amp;AH$4&amp;ROW()&amp;"': de selectie komt niet overeen met een keuze in een afhankelijk veld.  "), ""))</f>
        <v/>
      </c>
      <c r="AI197" s="166" t="str">
        <f ca="1">IF(Y197&lt;0, "", IF(I197&lt;&gt;"", _xlfn.IFNA(IF(MATCH(I197, OFFSET(Keuzelijsten!$A$1, 0, MATCH(Q197, Keuzelijsten!$A$1:$AA$1, 0)-1, 50, 1), 0)&lt;&gt;"", ""), "| Veld '"&amp;AI$4&amp;ROW()&amp;"': de selectie komt niet overeen met een keuze in een afhankelijk veld.  "), ""))</f>
        <v/>
      </c>
      <c r="AJ197" s="166" t="str">
        <f ca="1">IF(Z197&lt;0, "", IF(J197&lt;&gt;"", _xlfn.IFNA(IF(MATCH(J197, OFFSET(Keuzelijsten!$A$1, 0, MATCH(R197, Keuzelijsten!$A$1:$AA$1, 0)-1, 50, 1), 0)&lt;&gt;"", ""), "| Veld '"&amp;AJ$4&amp;ROW()&amp;"': de selectie komt niet overeen met een keuze in een afhankelijk veld.  "), ""))</f>
        <v/>
      </c>
      <c r="AK197" s="166" t="str">
        <f t="shared" ref="AK197:AK260" si="102">IF(ISTEXT(K197), IFERROR(IF(SEARCH(".", K197)&lt;&gt;0, "| Veld '"&amp;AK$4&amp;ROW()&amp;"': "&amp;Fout_punt), "| Veld '"&amp;AK$4&amp;ROW()&amp;"': "&amp;Fout_geen_getal), IF(K197&lt;0, "| Veld '"&amp;AK$4&amp;ROW()&amp;"': "&amp;Fout_negatief, IF(K197&gt;1, "| Veld '"&amp;AK$4&amp;ROW()&amp;"': Dit getal mag niet groter dan 1 zijn.  ", "")))</f>
        <v/>
      </c>
      <c r="AL197" s="166" t="str">
        <f t="shared" ref="AL197:AL260" si="103">IF(ISTEXT(L197), IFERROR(IF(SEARCH(".", L197)&lt;&gt;0, "| Veld '"&amp;AL$4&amp;ROW()&amp;"': "&amp;Fout_punt), "| Veld '"&amp;AL$4&amp;ROW()&amp;"': "&amp;Fout_geen_getal), IF(L197&lt;0, "| Veld '"&amp;AL$4&amp;ROW()&amp;"': "&amp;Fout_negatief, ""))</f>
        <v/>
      </c>
      <c r="AM197" s="167" t="str">
        <f t="shared" si="88"/>
        <v/>
      </c>
      <c r="AN197" s="166" t="str">
        <f t="shared" si="89"/>
        <v/>
      </c>
      <c r="AO197" s="166" t="str">
        <f t="shared" si="90"/>
        <v/>
      </c>
      <c r="AP197" s="166" t="str">
        <f t="shared" si="91"/>
        <v/>
      </c>
      <c r="AQ197" s="166" t="str">
        <f t="shared" si="92"/>
        <v/>
      </c>
      <c r="AR197" s="166" t="str">
        <f t="shared" si="93"/>
        <v/>
      </c>
      <c r="AS197" s="166" t="str">
        <f t="shared" si="94"/>
        <v/>
      </c>
      <c r="AT197" s="166" t="str">
        <f t="shared" si="95"/>
        <v/>
      </c>
      <c r="AU197" s="166" t="str">
        <f t="shared" si="96"/>
        <v/>
      </c>
      <c r="AV197" s="166" t="str">
        <f t="shared" si="97"/>
        <v/>
      </c>
      <c r="AW197" s="167" t="str">
        <f t="shared" si="98"/>
        <v/>
      </c>
      <c r="AX197" s="166" t="str">
        <f>IF(N197&lt;&gt;1, IF(SUM(N197:$N$504)&lt;&gt;0, "| Laat geen witruimte tussen ingevulde rijen.", ""), "")</f>
        <v/>
      </c>
      <c r="AZ197" s="75" t="str">
        <f t="shared" ca="1" si="99"/>
        <v/>
      </c>
    </row>
    <row r="198" spans="1:52" s="166" customFormat="1" ht="14.45" customHeight="1" x14ac:dyDescent="0.25">
      <c r="A198" s="172" t="str">
        <f t="shared" ref="A198:A261" ca="1" si="104">IF(AZ198&lt;&gt;"", "✘", "")</f>
        <v/>
      </c>
      <c r="B198" s="164" t="str">
        <f t="shared" si="100"/>
        <v/>
      </c>
      <c r="C198" s="176" t="str">
        <f t="shared" si="101"/>
        <v/>
      </c>
      <c r="D198" s="177"/>
      <c r="E198" s="178"/>
      <c r="F198" s="178"/>
      <c r="G198" s="179"/>
      <c r="H198" s="180"/>
      <c r="I198" s="179"/>
      <c r="J198" s="181"/>
      <c r="K198" s="182"/>
      <c r="L198" s="183"/>
      <c r="M198" s="165" t="s">
        <v>85</v>
      </c>
      <c r="N198" s="166">
        <f t="shared" ref="N198:N261" si="105">IF(D198&amp;E198&amp;F198&amp;G198&amp;H198&amp;I198&amp;J198&amp;K198&amp;L198&lt;&gt;"", 1, 0)</f>
        <v>0</v>
      </c>
      <c r="O198" s="167" t="s">
        <v>387</v>
      </c>
      <c r="P198" s="166" t="str">
        <f t="shared" ref="P198:P261" si="106">IF(AND($G198&lt;&gt;"", $G198&lt;&gt;"(Gemeente)ambtenaar"), "lstParitairComite", "")</f>
        <v/>
      </c>
      <c r="Q198" s="166" t="str">
        <f t="shared" ref="Q198:Q261" si="107">IF(G198="(Gemeente)ambtenaar", "",
IF(H198&lt;&gt;"",
IF(H198="PC121", "lstPC121Kwalificatie",
IF(H198="PC200", "lstPC200Kwalificatie",
IF(H198="PC218", "lstPC218Kwalificatie",
IF(H198="PC227", "lstPC227Kwalificatie",
IF(H198="PC302", "lstPC302Kwalificatie",
IF(H198="PC303", "lstPC303Kwalificatie",
IF(H198="PC304 - Muziek", "lstPC304Kwalificatie",
IF(H198="PC304 - Podiumkunsten", "lstPC304Kwalificatie",
IF(H198="PC329.01 - Cultuurspreiding", "lstPC32901Kwalificatie",
IF(H198="PC329.01 - Beroepsopleiding", "lstPC32901Kwalificatie",
IF(H198="PC329.01 - Erkende integratiecentra", "lstPC32901Kwalificatie",
IF(H198="PC329.01 - Maatschappelijk opbouwwerk", "lstPC32901Kwalificatie",
IF(H198="PC329.01 - Socio-culturele sector", "lstPC32901Kwalificatie",
IF(H198="PC329.03 - Federale en bicommunautaire socio-culturele organisaties", "lstPC32901Kwalificatie",
"")))))))))))))),
""))</f>
        <v/>
      </c>
      <c r="R198" s="166" t="str">
        <f t="shared" ref="R198:R261" si="108">IF(G198="(Gemeente)ambtenaar", "lstAmbtenaarFunctieGroep",
IF(H198&lt;&gt;"",
IF(H198="PC121", "lstPC121FunctieGroep",
IF(H198="PC200", "lstPC200FunctieGroep",
IF(H198="PC227", "lstPC227FunctieGroep",
IF(H198="PC302", "lstPC302FunctieGroep",
IF(H198="PC303", "lstPC303FunctieGroep",
IF(H198="PC304 - Muziek", "lstPC304FunctieGroep",
IF(H198="PC304 - Podiumkunsten", "lstPC304FunctieGroep",
""))))))), ""))</f>
        <v/>
      </c>
      <c r="S198" s="167">
        <f t="shared" ref="S198:S261" si="109">IF($N198&lt;&gt;0, IF(C198&lt;&gt;"", 0, 1), 0)</f>
        <v>0</v>
      </c>
      <c r="T198" s="166">
        <f t="shared" ref="T198:T261" si="110">IF($N198&lt;&gt;0, IF(D198&lt;&gt;"", 0, 1), 0)</f>
        <v>0</v>
      </c>
      <c r="U198" s="166">
        <f t="shared" ref="U198:U261" si="111">IF($N198&lt;&gt;0, IF(E198&lt;&gt;"", 0, 1), 0)</f>
        <v>0</v>
      </c>
      <c r="V198" s="166">
        <f t="shared" ref="V198:V261" si="112">IF($N198&lt;&gt;0, IF(F198&lt;&gt;"", 0, 0), 0)</f>
        <v>0</v>
      </c>
      <c r="W198" s="166">
        <f t="shared" ref="W198:W261" si="113">IF($N198&lt;&gt;0, IF(G198&lt;&gt;"", 0, 1), 0)</f>
        <v>0</v>
      </c>
      <c r="X198" s="166">
        <f t="shared" ref="X198:X261" si="114">IF($N198&lt;&gt;0, IF(P198&lt;&gt;"", IF(H198&lt;&gt;"", 0, 1), -1), 0)</f>
        <v>0</v>
      </c>
      <c r="Y198" s="166">
        <f t="shared" ref="Y198:Y261" si="115">IF($N198&lt;&gt;0, IF($Q198&lt;&gt;"", IF(I198&lt;&gt;"", 0, 1), -1), 0)</f>
        <v>0</v>
      </c>
      <c r="Z198" s="166">
        <f t="shared" ref="Z198:Z261" si="116">IF($N198&lt;&gt;0, IF($R198&lt;&gt;"", IF(J198&lt;&gt;"", 0, 1), -1), 0)</f>
        <v>0</v>
      </c>
      <c r="AA198" s="166">
        <f t="shared" ref="AA198:AA261" si="117">IF($N198&lt;&gt;0, IF(D198&lt;&gt;"", IF(K198&lt;&gt;"", 0, 1), -1), 0)</f>
        <v>0</v>
      </c>
      <c r="AB198" s="166">
        <f t="shared" ref="AB198:AB261" si="118">IF($N198&lt;&gt;0, IF(L198&lt;&gt;"", 0, 1), 0)</f>
        <v>0</v>
      </c>
      <c r="AC198" s="167"/>
      <c r="AE198" s="166" t="str" cm="1">
        <f t="array" ref="AE198">IF($E198&lt;&gt;"", IF(ISTEXT(E198), "| Veld '"&amp;AE$4&amp;ROW()&amp;"': "&amp;Fout_datum, IF(F198&lt;&gt;"", IF(E198&gt;F198, "| Velden '"&amp;$AE$4&amp;ROW()&amp;"' en '"&amp;$AF$4&amp;ROW()&amp;"': De datum uit dienst mag niet voor de datum in dienst vallen.", ""), IF(E198&gt;Datum_werkingsjaar_einde, "| Veld '"&amp;$AE$4&amp;ROW()&amp;"': De datum in dienst mag niet na 31/12/"&amp;Datum_werkingsjaar&amp;" vallen.  ", ""))), "")</f>
        <v/>
      </c>
      <c r="AF198" s="166" t="str" cm="1">
        <f t="array" ref="AF198">IF($F198&lt;&gt;"", IF(ISTEXT(F198), "| Veld '"&amp;AF$4&amp;ROW()&amp;"': "&amp;Fout_datum, IF(E198&gt;F198, IF(F198&lt;&gt;"", "  ", ""), IF(F198&lt;&gt;"", IF(F198&lt;Datum_werkingsjaar_begin, "| Veld '"&amp;$AF$4&amp;ROW()&amp;"': De datum uit dienst mag niet vóór 1/01/"&amp;Datum_werkingsjaar&amp;" vallen.  ", ""), ""))), "")</f>
        <v/>
      </c>
      <c r="AG198" s="166" t="str">
        <f ca="1">IF(W198&lt;0, "", IF(G198&lt;&gt;"", _xlfn.IFNA(IF(MATCH(G198, OFFSET(Keuzelijsten!$A$1, 0, MATCH(O198, Keuzelijsten!$A$1:$AA$1, 0)-1, 50, 1), 0)&lt;&gt;"", ""), "| Veld '"&amp;AG$4&amp;ROW()&amp;"': de selectie komt niet overeen met een keuze in een afhankelijk veld.  "), ""))</f>
        <v/>
      </c>
      <c r="AH198" s="166" t="str">
        <f ca="1">IF(X198&lt;0, "", IF(H198&lt;&gt;"", _xlfn.IFNA(IF(MATCH(H198, OFFSET(Keuzelijsten!$A$1, 0, MATCH(P198, Keuzelijsten!$A$1:$AA$1, 0)-1, 50, 1), 0)&lt;&gt;"", ""), "| Veld '"&amp;AH$4&amp;ROW()&amp;"': de selectie komt niet overeen met een keuze in een afhankelijk veld.  "), ""))</f>
        <v/>
      </c>
      <c r="AI198" s="166" t="str">
        <f ca="1">IF(Y198&lt;0, "", IF(I198&lt;&gt;"", _xlfn.IFNA(IF(MATCH(I198, OFFSET(Keuzelijsten!$A$1, 0, MATCH(Q198, Keuzelijsten!$A$1:$AA$1, 0)-1, 50, 1), 0)&lt;&gt;"", ""), "| Veld '"&amp;AI$4&amp;ROW()&amp;"': de selectie komt niet overeen met een keuze in een afhankelijk veld.  "), ""))</f>
        <v/>
      </c>
      <c r="AJ198" s="166" t="str">
        <f ca="1">IF(Z198&lt;0, "", IF(J198&lt;&gt;"", _xlfn.IFNA(IF(MATCH(J198, OFFSET(Keuzelijsten!$A$1, 0, MATCH(R198, Keuzelijsten!$A$1:$AA$1, 0)-1, 50, 1), 0)&lt;&gt;"", ""), "| Veld '"&amp;AJ$4&amp;ROW()&amp;"': de selectie komt niet overeen met een keuze in een afhankelijk veld.  "), ""))</f>
        <v/>
      </c>
      <c r="AK198" s="166" t="str">
        <f t="shared" si="102"/>
        <v/>
      </c>
      <c r="AL198" s="166" t="str">
        <f t="shared" si="103"/>
        <v/>
      </c>
      <c r="AM198" s="167" t="str">
        <f t="shared" ref="AM198:AM261" si="119">IF(S198&lt;0, IF(C198&lt;&gt;"", "| Veld '"&amp;AM$4&amp;ROW()&amp;"'"&amp;Fout_redundant, ""), "")</f>
        <v/>
      </c>
      <c r="AN198" s="166" t="str">
        <f t="shared" ref="AN198:AN261" si="120">IF(T198&lt;0, IF(D198&lt;&gt;"", "| Veld '"&amp;AN$4&amp;ROW()&amp;"'"&amp;Fout_redundant, ""), "")</f>
        <v/>
      </c>
      <c r="AO198" s="166" t="str">
        <f t="shared" ref="AO198:AO261" si="121">IF(U198&lt;0, IF(E198&lt;&gt;"", "| Veld '"&amp;AO$4&amp;ROW()&amp;"'"&amp;Fout_redundant, ""), "")</f>
        <v/>
      </c>
      <c r="AP198" s="166" t="str">
        <f t="shared" ref="AP198:AP261" si="122">IF(V198&lt;0, IF(F198&lt;&gt;"", "| Veld '"&amp;AP$4&amp;ROW()&amp;"'"&amp;Fout_redundant, ""), "")</f>
        <v/>
      </c>
      <c r="AQ198" s="166" t="str">
        <f t="shared" ref="AQ198:AQ261" si="123">IF(W198&lt;0, IF(G198&lt;&gt;"", "| Veld '"&amp;AQ$4&amp;ROW()&amp;"'"&amp;Fout_redundant, ""), "")</f>
        <v/>
      </c>
      <c r="AR198" s="166" t="str">
        <f t="shared" ref="AR198:AR261" si="124">IF(X198&lt;0, IF(H198&lt;&gt;"", "| Veld '"&amp;AR$4&amp;ROW()&amp;"'"&amp;Fout_redundant, ""), "")</f>
        <v/>
      </c>
      <c r="AS198" s="166" t="str">
        <f t="shared" ref="AS198:AS261" si="125">IF(Y198&lt;0, IF(I198&lt;&gt;"", "| Veld '"&amp;AS$4&amp;ROW()&amp;"'"&amp;Fout_redundant, ""), "")</f>
        <v/>
      </c>
      <c r="AT198" s="166" t="str">
        <f t="shared" ref="AT198:AT261" si="126">IF(Z198&lt;0, IF(J198&lt;&gt;"", "| Veld '"&amp;AT$4&amp;ROW()&amp;"'"&amp;Fout_redundant, ""), "")</f>
        <v/>
      </c>
      <c r="AU198" s="166" t="str">
        <f t="shared" ref="AU198:AU261" si="127">IF(AA198&lt;0, IF(K198&lt;&gt;"", "| Veld '"&amp;AU$4&amp;ROW()&amp;"'"&amp;Fout_redundant, ""), "")</f>
        <v/>
      </c>
      <c r="AV198" s="166" t="str">
        <f t="shared" ref="AV198:AV261" si="128">IF(AB198&lt;0, IF(L198&lt;&gt;"", "| Veld '"&amp;AV$4&amp;ROW()&amp;"'"&amp;Fout_redundant, ""), "")</f>
        <v/>
      </c>
      <c r="AW198" s="167" t="str">
        <f t="shared" ref="AW198:AW261" si="129">IF(SUMIF(S198:AB198, "&gt;0")&gt;0, "| Vul verplichte velden in.", "")</f>
        <v/>
      </c>
      <c r="AX198" s="166" t="str">
        <f>IF(N198&lt;&gt;1, IF(SUM(N198:$N$504)&lt;&gt;0, "| Laat geen witruimte tussen ingevulde rijen.", ""), "")</f>
        <v/>
      </c>
      <c r="AZ198" s="75" t="str">
        <f t="shared" ref="AZ198:AZ261" ca="1" si="130">IF(_xlfn.CONCAT(AC198:AV198)&lt;&gt;"", AC198&amp;AM198&amp;AD198&amp;AN198&amp;AE198&amp;AO198&amp;AF198&amp;AP198&amp;AG198&amp;AQ198&amp;AH198&amp;AR198&amp;AI198&amp;AS198&amp;AJ198&amp;AT198&amp;AK198&amp;AU198&amp;AL198&amp;AV198, AW198&amp;AX198)</f>
        <v/>
      </c>
    </row>
    <row r="199" spans="1:52" s="166" customFormat="1" ht="14.45" customHeight="1" x14ac:dyDescent="0.25">
      <c r="A199" s="172" t="str">
        <f t="shared" ca="1" si="104"/>
        <v/>
      </c>
      <c r="B199" s="164" t="str">
        <f t="shared" si="100"/>
        <v/>
      </c>
      <c r="C199" s="176" t="str">
        <f t="shared" si="101"/>
        <v/>
      </c>
      <c r="D199" s="177"/>
      <c r="E199" s="178"/>
      <c r="F199" s="178"/>
      <c r="G199" s="179"/>
      <c r="H199" s="180"/>
      <c r="I199" s="179"/>
      <c r="J199" s="181"/>
      <c r="K199" s="182"/>
      <c r="L199" s="183"/>
      <c r="M199" s="165" t="s">
        <v>85</v>
      </c>
      <c r="N199" s="166">
        <f t="shared" si="105"/>
        <v>0</v>
      </c>
      <c r="O199" s="167" t="s">
        <v>387</v>
      </c>
      <c r="P199" s="166" t="str">
        <f t="shared" si="106"/>
        <v/>
      </c>
      <c r="Q199" s="166" t="str">
        <f t="shared" si="107"/>
        <v/>
      </c>
      <c r="R199" s="166" t="str">
        <f t="shared" si="108"/>
        <v/>
      </c>
      <c r="S199" s="167">
        <f t="shared" si="109"/>
        <v>0</v>
      </c>
      <c r="T199" s="166">
        <f t="shared" si="110"/>
        <v>0</v>
      </c>
      <c r="U199" s="166">
        <f t="shared" si="111"/>
        <v>0</v>
      </c>
      <c r="V199" s="166">
        <f t="shared" si="112"/>
        <v>0</v>
      </c>
      <c r="W199" s="166">
        <f t="shared" si="113"/>
        <v>0</v>
      </c>
      <c r="X199" s="166">
        <f t="shared" si="114"/>
        <v>0</v>
      </c>
      <c r="Y199" s="166">
        <f t="shared" si="115"/>
        <v>0</v>
      </c>
      <c r="Z199" s="166">
        <f t="shared" si="116"/>
        <v>0</v>
      </c>
      <c r="AA199" s="166">
        <f t="shared" si="117"/>
        <v>0</v>
      </c>
      <c r="AB199" s="166">
        <f t="shared" si="118"/>
        <v>0</v>
      </c>
      <c r="AC199" s="167"/>
      <c r="AE199" s="166" t="str" cm="1">
        <f t="array" ref="AE199">IF($E199&lt;&gt;"", IF(ISTEXT(E199), "| Veld '"&amp;AE$4&amp;ROW()&amp;"': "&amp;Fout_datum, IF(F199&lt;&gt;"", IF(E199&gt;F199, "| Velden '"&amp;$AE$4&amp;ROW()&amp;"' en '"&amp;$AF$4&amp;ROW()&amp;"': De datum uit dienst mag niet voor de datum in dienst vallen.", ""), IF(E199&gt;Datum_werkingsjaar_einde, "| Veld '"&amp;$AE$4&amp;ROW()&amp;"': De datum in dienst mag niet na 31/12/"&amp;Datum_werkingsjaar&amp;" vallen.  ", ""))), "")</f>
        <v/>
      </c>
      <c r="AF199" s="166" t="str" cm="1">
        <f t="array" ref="AF199">IF($F199&lt;&gt;"", IF(ISTEXT(F199), "| Veld '"&amp;AF$4&amp;ROW()&amp;"': "&amp;Fout_datum, IF(E199&gt;F199, IF(F199&lt;&gt;"", "  ", ""), IF(F199&lt;&gt;"", IF(F199&lt;Datum_werkingsjaar_begin, "| Veld '"&amp;$AF$4&amp;ROW()&amp;"': De datum uit dienst mag niet vóór 1/01/"&amp;Datum_werkingsjaar&amp;" vallen.  ", ""), ""))), "")</f>
        <v/>
      </c>
      <c r="AG199" s="166" t="str">
        <f ca="1">IF(W199&lt;0, "", IF(G199&lt;&gt;"", _xlfn.IFNA(IF(MATCH(G199, OFFSET(Keuzelijsten!$A$1, 0, MATCH(O199, Keuzelijsten!$A$1:$AA$1, 0)-1, 50, 1), 0)&lt;&gt;"", ""), "| Veld '"&amp;AG$4&amp;ROW()&amp;"': de selectie komt niet overeen met een keuze in een afhankelijk veld.  "), ""))</f>
        <v/>
      </c>
      <c r="AH199" s="166" t="str">
        <f ca="1">IF(X199&lt;0, "", IF(H199&lt;&gt;"", _xlfn.IFNA(IF(MATCH(H199, OFFSET(Keuzelijsten!$A$1, 0, MATCH(P199, Keuzelijsten!$A$1:$AA$1, 0)-1, 50, 1), 0)&lt;&gt;"", ""), "| Veld '"&amp;AH$4&amp;ROW()&amp;"': de selectie komt niet overeen met een keuze in een afhankelijk veld.  "), ""))</f>
        <v/>
      </c>
      <c r="AI199" s="166" t="str">
        <f ca="1">IF(Y199&lt;0, "", IF(I199&lt;&gt;"", _xlfn.IFNA(IF(MATCH(I199, OFFSET(Keuzelijsten!$A$1, 0, MATCH(Q199, Keuzelijsten!$A$1:$AA$1, 0)-1, 50, 1), 0)&lt;&gt;"", ""), "| Veld '"&amp;AI$4&amp;ROW()&amp;"': de selectie komt niet overeen met een keuze in een afhankelijk veld.  "), ""))</f>
        <v/>
      </c>
      <c r="AJ199" s="166" t="str">
        <f ca="1">IF(Z199&lt;0, "", IF(J199&lt;&gt;"", _xlfn.IFNA(IF(MATCH(J199, OFFSET(Keuzelijsten!$A$1, 0, MATCH(R199, Keuzelijsten!$A$1:$AA$1, 0)-1, 50, 1), 0)&lt;&gt;"", ""), "| Veld '"&amp;AJ$4&amp;ROW()&amp;"': de selectie komt niet overeen met een keuze in een afhankelijk veld.  "), ""))</f>
        <v/>
      </c>
      <c r="AK199" s="166" t="str">
        <f t="shared" si="102"/>
        <v/>
      </c>
      <c r="AL199" s="166" t="str">
        <f t="shared" si="103"/>
        <v/>
      </c>
      <c r="AM199" s="167" t="str">
        <f t="shared" si="119"/>
        <v/>
      </c>
      <c r="AN199" s="166" t="str">
        <f t="shared" si="120"/>
        <v/>
      </c>
      <c r="AO199" s="166" t="str">
        <f t="shared" si="121"/>
        <v/>
      </c>
      <c r="AP199" s="166" t="str">
        <f t="shared" si="122"/>
        <v/>
      </c>
      <c r="AQ199" s="166" t="str">
        <f t="shared" si="123"/>
        <v/>
      </c>
      <c r="AR199" s="166" t="str">
        <f t="shared" si="124"/>
        <v/>
      </c>
      <c r="AS199" s="166" t="str">
        <f t="shared" si="125"/>
        <v/>
      </c>
      <c r="AT199" s="166" t="str">
        <f t="shared" si="126"/>
        <v/>
      </c>
      <c r="AU199" s="166" t="str">
        <f t="shared" si="127"/>
        <v/>
      </c>
      <c r="AV199" s="166" t="str">
        <f t="shared" si="128"/>
        <v/>
      </c>
      <c r="AW199" s="167" t="str">
        <f t="shared" si="129"/>
        <v/>
      </c>
      <c r="AX199" s="166" t="str">
        <f>IF(N199&lt;&gt;1, IF(SUM(N199:$N$504)&lt;&gt;0, "| Laat geen witruimte tussen ingevulde rijen.", ""), "")</f>
        <v/>
      </c>
      <c r="AZ199" s="75" t="str">
        <f t="shared" ca="1" si="130"/>
        <v/>
      </c>
    </row>
    <row r="200" spans="1:52" s="166" customFormat="1" ht="14.45" customHeight="1" x14ac:dyDescent="0.25">
      <c r="A200" s="172" t="str">
        <f t="shared" ca="1" si="104"/>
        <v/>
      </c>
      <c r="B200" s="164" t="str">
        <f t="shared" si="100"/>
        <v/>
      </c>
      <c r="C200" s="176" t="str">
        <f t="shared" si="101"/>
        <v/>
      </c>
      <c r="D200" s="177"/>
      <c r="E200" s="178"/>
      <c r="F200" s="178"/>
      <c r="G200" s="179"/>
      <c r="H200" s="180"/>
      <c r="I200" s="179"/>
      <c r="J200" s="181"/>
      <c r="K200" s="182"/>
      <c r="L200" s="183"/>
      <c r="M200" s="165" t="s">
        <v>85</v>
      </c>
      <c r="N200" s="166">
        <f t="shared" si="105"/>
        <v>0</v>
      </c>
      <c r="O200" s="167" t="s">
        <v>387</v>
      </c>
      <c r="P200" s="166" t="str">
        <f t="shared" si="106"/>
        <v/>
      </c>
      <c r="Q200" s="166" t="str">
        <f t="shared" si="107"/>
        <v/>
      </c>
      <c r="R200" s="166" t="str">
        <f t="shared" si="108"/>
        <v/>
      </c>
      <c r="S200" s="167">
        <f t="shared" si="109"/>
        <v>0</v>
      </c>
      <c r="T200" s="166">
        <f t="shared" si="110"/>
        <v>0</v>
      </c>
      <c r="U200" s="166">
        <f t="shared" si="111"/>
        <v>0</v>
      </c>
      <c r="V200" s="166">
        <f t="shared" si="112"/>
        <v>0</v>
      </c>
      <c r="W200" s="166">
        <f t="shared" si="113"/>
        <v>0</v>
      </c>
      <c r="X200" s="166">
        <f t="shared" si="114"/>
        <v>0</v>
      </c>
      <c r="Y200" s="166">
        <f t="shared" si="115"/>
        <v>0</v>
      </c>
      <c r="Z200" s="166">
        <f t="shared" si="116"/>
        <v>0</v>
      </c>
      <c r="AA200" s="166">
        <f t="shared" si="117"/>
        <v>0</v>
      </c>
      <c r="AB200" s="166">
        <f t="shared" si="118"/>
        <v>0</v>
      </c>
      <c r="AC200" s="167"/>
      <c r="AE200" s="166" t="str" cm="1">
        <f t="array" ref="AE200">IF($E200&lt;&gt;"", IF(ISTEXT(E200), "| Veld '"&amp;AE$4&amp;ROW()&amp;"': "&amp;Fout_datum, IF(F200&lt;&gt;"", IF(E200&gt;F200, "| Velden '"&amp;$AE$4&amp;ROW()&amp;"' en '"&amp;$AF$4&amp;ROW()&amp;"': De datum uit dienst mag niet voor de datum in dienst vallen.", ""), IF(E200&gt;Datum_werkingsjaar_einde, "| Veld '"&amp;$AE$4&amp;ROW()&amp;"': De datum in dienst mag niet na 31/12/"&amp;Datum_werkingsjaar&amp;" vallen.  ", ""))), "")</f>
        <v/>
      </c>
      <c r="AF200" s="166" t="str" cm="1">
        <f t="array" ref="AF200">IF($F200&lt;&gt;"", IF(ISTEXT(F200), "| Veld '"&amp;AF$4&amp;ROW()&amp;"': "&amp;Fout_datum, IF(E200&gt;F200, IF(F200&lt;&gt;"", "  ", ""), IF(F200&lt;&gt;"", IF(F200&lt;Datum_werkingsjaar_begin, "| Veld '"&amp;$AF$4&amp;ROW()&amp;"': De datum uit dienst mag niet vóór 1/01/"&amp;Datum_werkingsjaar&amp;" vallen.  ", ""), ""))), "")</f>
        <v/>
      </c>
      <c r="AG200" s="166" t="str">
        <f ca="1">IF(W200&lt;0, "", IF(G200&lt;&gt;"", _xlfn.IFNA(IF(MATCH(G200, OFFSET(Keuzelijsten!$A$1, 0, MATCH(O200, Keuzelijsten!$A$1:$AA$1, 0)-1, 50, 1), 0)&lt;&gt;"", ""), "| Veld '"&amp;AG$4&amp;ROW()&amp;"': de selectie komt niet overeen met een keuze in een afhankelijk veld.  "), ""))</f>
        <v/>
      </c>
      <c r="AH200" s="166" t="str">
        <f ca="1">IF(X200&lt;0, "", IF(H200&lt;&gt;"", _xlfn.IFNA(IF(MATCH(H200, OFFSET(Keuzelijsten!$A$1, 0, MATCH(P200, Keuzelijsten!$A$1:$AA$1, 0)-1, 50, 1), 0)&lt;&gt;"", ""), "| Veld '"&amp;AH$4&amp;ROW()&amp;"': de selectie komt niet overeen met een keuze in een afhankelijk veld.  "), ""))</f>
        <v/>
      </c>
      <c r="AI200" s="166" t="str">
        <f ca="1">IF(Y200&lt;0, "", IF(I200&lt;&gt;"", _xlfn.IFNA(IF(MATCH(I200, OFFSET(Keuzelijsten!$A$1, 0, MATCH(Q200, Keuzelijsten!$A$1:$AA$1, 0)-1, 50, 1), 0)&lt;&gt;"", ""), "| Veld '"&amp;AI$4&amp;ROW()&amp;"': de selectie komt niet overeen met een keuze in een afhankelijk veld.  "), ""))</f>
        <v/>
      </c>
      <c r="AJ200" s="166" t="str">
        <f ca="1">IF(Z200&lt;0, "", IF(J200&lt;&gt;"", _xlfn.IFNA(IF(MATCH(J200, OFFSET(Keuzelijsten!$A$1, 0, MATCH(R200, Keuzelijsten!$A$1:$AA$1, 0)-1, 50, 1), 0)&lt;&gt;"", ""), "| Veld '"&amp;AJ$4&amp;ROW()&amp;"': de selectie komt niet overeen met een keuze in een afhankelijk veld.  "), ""))</f>
        <v/>
      </c>
      <c r="AK200" s="166" t="str">
        <f t="shared" si="102"/>
        <v/>
      </c>
      <c r="AL200" s="166" t="str">
        <f t="shared" si="103"/>
        <v/>
      </c>
      <c r="AM200" s="167" t="str">
        <f t="shared" si="119"/>
        <v/>
      </c>
      <c r="AN200" s="166" t="str">
        <f t="shared" si="120"/>
        <v/>
      </c>
      <c r="AO200" s="166" t="str">
        <f t="shared" si="121"/>
        <v/>
      </c>
      <c r="AP200" s="166" t="str">
        <f t="shared" si="122"/>
        <v/>
      </c>
      <c r="AQ200" s="166" t="str">
        <f t="shared" si="123"/>
        <v/>
      </c>
      <c r="AR200" s="166" t="str">
        <f t="shared" si="124"/>
        <v/>
      </c>
      <c r="AS200" s="166" t="str">
        <f t="shared" si="125"/>
        <v/>
      </c>
      <c r="AT200" s="166" t="str">
        <f t="shared" si="126"/>
        <v/>
      </c>
      <c r="AU200" s="166" t="str">
        <f t="shared" si="127"/>
        <v/>
      </c>
      <c r="AV200" s="166" t="str">
        <f t="shared" si="128"/>
        <v/>
      </c>
      <c r="AW200" s="167" t="str">
        <f t="shared" si="129"/>
        <v/>
      </c>
      <c r="AX200" s="166" t="str">
        <f>IF(N200&lt;&gt;1, IF(SUM(N200:$N$504)&lt;&gt;0, "| Laat geen witruimte tussen ingevulde rijen.", ""), "")</f>
        <v/>
      </c>
      <c r="AZ200" s="75" t="str">
        <f t="shared" ca="1" si="130"/>
        <v/>
      </c>
    </row>
    <row r="201" spans="1:52" s="166" customFormat="1" ht="14.45" customHeight="1" x14ac:dyDescent="0.25">
      <c r="A201" s="172" t="str">
        <f t="shared" ca="1" si="104"/>
        <v/>
      </c>
      <c r="B201" s="164" t="str">
        <f t="shared" si="100"/>
        <v/>
      </c>
      <c r="C201" s="176" t="str">
        <f t="shared" si="101"/>
        <v/>
      </c>
      <c r="D201" s="177"/>
      <c r="E201" s="178"/>
      <c r="F201" s="178"/>
      <c r="G201" s="179"/>
      <c r="H201" s="180"/>
      <c r="I201" s="179"/>
      <c r="J201" s="181"/>
      <c r="K201" s="182"/>
      <c r="L201" s="183"/>
      <c r="M201" s="165" t="s">
        <v>85</v>
      </c>
      <c r="N201" s="166">
        <f t="shared" si="105"/>
        <v>0</v>
      </c>
      <c r="O201" s="167" t="s">
        <v>387</v>
      </c>
      <c r="P201" s="166" t="str">
        <f t="shared" si="106"/>
        <v/>
      </c>
      <c r="Q201" s="166" t="str">
        <f t="shared" si="107"/>
        <v/>
      </c>
      <c r="R201" s="166" t="str">
        <f t="shared" si="108"/>
        <v/>
      </c>
      <c r="S201" s="167">
        <f t="shared" si="109"/>
        <v>0</v>
      </c>
      <c r="T201" s="166">
        <f t="shared" si="110"/>
        <v>0</v>
      </c>
      <c r="U201" s="166">
        <f t="shared" si="111"/>
        <v>0</v>
      </c>
      <c r="V201" s="166">
        <f t="shared" si="112"/>
        <v>0</v>
      </c>
      <c r="W201" s="166">
        <f t="shared" si="113"/>
        <v>0</v>
      </c>
      <c r="X201" s="166">
        <f t="shared" si="114"/>
        <v>0</v>
      </c>
      <c r="Y201" s="166">
        <f t="shared" si="115"/>
        <v>0</v>
      </c>
      <c r="Z201" s="166">
        <f t="shared" si="116"/>
        <v>0</v>
      </c>
      <c r="AA201" s="166">
        <f t="shared" si="117"/>
        <v>0</v>
      </c>
      <c r="AB201" s="166">
        <f t="shared" si="118"/>
        <v>0</v>
      </c>
      <c r="AC201" s="167"/>
      <c r="AE201" s="166" t="str" cm="1">
        <f t="array" ref="AE201">IF($E201&lt;&gt;"", IF(ISTEXT(E201), "| Veld '"&amp;AE$4&amp;ROW()&amp;"': "&amp;Fout_datum, IF(F201&lt;&gt;"", IF(E201&gt;F201, "| Velden '"&amp;$AE$4&amp;ROW()&amp;"' en '"&amp;$AF$4&amp;ROW()&amp;"': De datum uit dienst mag niet voor de datum in dienst vallen.", ""), IF(E201&gt;Datum_werkingsjaar_einde, "| Veld '"&amp;$AE$4&amp;ROW()&amp;"': De datum in dienst mag niet na 31/12/"&amp;Datum_werkingsjaar&amp;" vallen.  ", ""))), "")</f>
        <v/>
      </c>
      <c r="AF201" s="166" t="str" cm="1">
        <f t="array" ref="AF201">IF($F201&lt;&gt;"", IF(ISTEXT(F201), "| Veld '"&amp;AF$4&amp;ROW()&amp;"': "&amp;Fout_datum, IF(E201&gt;F201, IF(F201&lt;&gt;"", "  ", ""), IF(F201&lt;&gt;"", IF(F201&lt;Datum_werkingsjaar_begin, "| Veld '"&amp;$AF$4&amp;ROW()&amp;"': De datum uit dienst mag niet vóór 1/01/"&amp;Datum_werkingsjaar&amp;" vallen.  ", ""), ""))), "")</f>
        <v/>
      </c>
      <c r="AG201" s="166" t="str">
        <f ca="1">IF(W201&lt;0, "", IF(G201&lt;&gt;"", _xlfn.IFNA(IF(MATCH(G201, OFFSET(Keuzelijsten!$A$1, 0, MATCH(O201, Keuzelijsten!$A$1:$AA$1, 0)-1, 50, 1), 0)&lt;&gt;"", ""), "| Veld '"&amp;AG$4&amp;ROW()&amp;"': de selectie komt niet overeen met een keuze in een afhankelijk veld.  "), ""))</f>
        <v/>
      </c>
      <c r="AH201" s="166" t="str">
        <f ca="1">IF(X201&lt;0, "", IF(H201&lt;&gt;"", _xlfn.IFNA(IF(MATCH(H201, OFFSET(Keuzelijsten!$A$1, 0, MATCH(P201, Keuzelijsten!$A$1:$AA$1, 0)-1, 50, 1), 0)&lt;&gt;"", ""), "| Veld '"&amp;AH$4&amp;ROW()&amp;"': de selectie komt niet overeen met een keuze in een afhankelijk veld.  "), ""))</f>
        <v/>
      </c>
      <c r="AI201" s="166" t="str">
        <f ca="1">IF(Y201&lt;0, "", IF(I201&lt;&gt;"", _xlfn.IFNA(IF(MATCH(I201, OFFSET(Keuzelijsten!$A$1, 0, MATCH(Q201, Keuzelijsten!$A$1:$AA$1, 0)-1, 50, 1), 0)&lt;&gt;"", ""), "| Veld '"&amp;AI$4&amp;ROW()&amp;"': de selectie komt niet overeen met een keuze in een afhankelijk veld.  "), ""))</f>
        <v/>
      </c>
      <c r="AJ201" s="166" t="str">
        <f ca="1">IF(Z201&lt;0, "", IF(J201&lt;&gt;"", _xlfn.IFNA(IF(MATCH(J201, OFFSET(Keuzelijsten!$A$1, 0, MATCH(R201, Keuzelijsten!$A$1:$AA$1, 0)-1, 50, 1), 0)&lt;&gt;"", ""), "| Veld '"&amp;AJ$4&amp;ROW()&amp;"': de selectie komt niet overeen met een keuze in een afhankelijk veld.  "), ""))</f>
        <v/>
      </c>
      <c r="AK201" s="166" t="str">
        <f t="shared" si="102"/>
        <v/>
      </c>
      <c r="AL201" s="166" t="str">
        <f t="shared" si="103"/>
        <v/>
      </c>
      <c r="AM201" s="167" t="str">
        <f t="shared" si="119"/>
        <v/>
      </c>
      <c r="AN201" s="166" t="str">
        <f t="shared" si="120"/>
        <v/>
      </c>
      <c r="AO201" s="166" t="str">
        <f t="shared" si="121"/>
        <v/>
      </c>
      <c r="AP201" s="166" t="str">
        <f t="shared" si="122"/>
        <v/>
      </c>
      <c r="AQ201" s="166" t="str">
        <f t="shared" si="123"/>
        <v/>
      </c>
      <c r="AR201" s="166" t="str">
        <f t="shared" si="124"/>
        <v/>
      </c>
      <c r="AS201" s="166" t="str">
        <f t="shared" si="125"/>
        <v/>
      </c>
      <c r="AT201" s="166" t="str">
        <f t="shared" si="126"/>
        <v/>
      </c>
      <c r="AU201" s="166" t="str">
        <f t="shared" si="127"/>
        <v/>
      </c>
      <c r="AV201" s="166" t="str">
        <f t="shared" si="128"/>
        <v/>
      </c>
      <c r="AW201" s="167" t="str">
        <f t="shared" si="129"/>
        <v/>
      </c>
      <c r="AX201" s="166" t="str">
        <f>IF(N201&lt;&gt;1, IF(SUM(N201:$N$504)&lt;&gt;0, "| Laat geen witruimte tussen ingevulde rijen.", ""), "")</f>
        <v/>
      </c>
      <c r="AZ201" s="75" t="str">
        <f t="shared" ca="1" si="130"/>
        <v/>
      </c>
    </row>
    <row r="202" spans="1:52" s="166" customFormat="1" ht="14.45" customHeight="1" x14ac:dyDescent="0.25">
      <c r="A202" s="172" t="str">
        <f t="shared" ca="1" si="104"/>
        <v/>
      </c>
      <c r="B202" s="164" t="str">
        <f t="shared" si="100"/>
        <v/>
      </c>
      <c r="C202" s="176" t="str">
        <f t="shared" si="101"/>
        <v/>
      </c>
      <c r="D202" s="177"/>
      <c r="E202" s="178"/>
      <c r="F202" s="178"/>
      <c r="G202" s="179"/>
      <c r="H202" s="180"/>
      <c r="I202" s="179"/>
      <c r="J202" s="181"/>
      <c r="K202" s="182"/>
      <c r="L202" s="183"/>
      <c r="M202" s="165" t="s">
        <v>85</v>
      </c>
      <c r="N202" s="166">
        <f t="shared" si="105"/>
        <v>0</v>
      </c>
      <c r="O202" s="167" t="s">
        <v>387</v>
      </c>
      <c r="P202" s="166" t="str">
        <f t="shared" si="106"/>
        <v/>
      </c>
      <c r="Q202" s="166" t="str">
        <f t="shared" si="107"/>
        <v/>
      </c>
      <c r="R202" s="166" t="str">
        <f t="shared" si="108"/>
        <v/>
      </c>
      <c r="S202" s="167">
        <f t="shared" si="109"/>
        <v>0</v>
      </c>
      <c r="T202" s="166">
        <f t="shared" si="110"/>
        <v>0</v>
      </c>
      <c r="U202" s="166">
        <f t="shared" si="111"/>
        <v>0</v>
      </c>
      <c r="V202" s="166">
        <f t="shared" si="112"/>
        <v>0</v>
      </c>
      <c r="W202" s="166">
        <f t="shared" si="113"/>
        <v>0</v>
      </c>
      <c r="X202" s="166">
        <f t="shared" si="114"/>
        <v>0</v>
      </c>
      <c r="Y202" s="166">
        <f t="shared" si="115"/>
        <v>0</v>
      </c>
      <c r="Z202" s="166">
        <f t="shared" si="116"/>
        <v>0</v>
      </c>
      <c r="AA202" s="166">
        <f t="shared" si="117"/>
        <v>0</v>
      </c>
      <c r="AB202" s="166">
        <f t="shared" si="118"/>
        <v>0</v>
      </c>
      <c r="AC202" s="167"/>
      <c r="AE202" s="166" t="str" cm="1">
        <f t="array" ref="AE202">IF($E202&lt;&gt;"", IF(ISTEXT(E202), "| Veld '"&amp;AE$4&amp;ROW()&amp;"': "&amp;Fout_datum, IF(F202&lt;&gt;"", IF(E202&gt;F202, "| Velden '"&amp;$AE$4&amp;ROW()&amp;"' en '"&amp;$AF$4&amp;ROW()&amp;"': De datum uit dienst mag niet voor de datum in dienst vallen.", ""), IF(E202&gt;Datum_werkingsjaar_einde, "| Veld '"&amp;$AE$4&amp;ROW()&amp;"': De datum in dienst mag niet na 31/12/"&amp;Datum_werkingsjaar&amp;" vallen.  ", ""))), "")</f>
        <v/>
      </c>
      <c r="AF202" s="166" t="str" cm="1">
        <f t="array" ref="AF202">IF($F202&lt;&gt;"", IF(ISTEXT(F202), "| Veld '"&amp;AF$4&amp;ROW()&amp;"': "&amp;Fout_datum, IF(E202&gt;F202, IF(F202&lt;&gt;"", "  ", ""), IF(F202&lt;&gt;"", IF(F202&lt;Datum_werkingsjaar_begin, "| Veld '"&amp;$AF$4&amp;ROW()&amp;"': De datum uit dienst mag niet vóór 1/01/"&amp;Datum_werkingsjaar&amp;" vallen.  ", ""), ""))), "")</f>
        <v/>
      </c>
      <c r="AG202" s="166" t="str">
        <f ca="1">IF(W202&lt;0, "", IF(G202&lt;&gt;"", _xlfn.IFNA(IF(MATCH(G202, OFFSET(Keuzelijsten!$A$1, 0, MATCH(O202, Keuzelijsten!$A$1:$AA$1, 0)-1, 50, 1), 0)&lt;&gt;"", ""), "| Veld '"&amp;AG$4&amp;ROW()&amp;"': de selectie komt niet overeen met een keuze in een afhankelijk veld.  "), ""))</f>
        <v/>
      </c>
      <c r="AH202" s="166" t="str">
        <f ca="1">IF(X202&lt;0, "", IF(H202&lt;&gt;"", _xlfn.IFNA(IF(MATCH(H202, OFFSET(Keuzelijsten!$A$1, 0, MATCH(P202, Keuzelijsten!$A$1:$AA$1, 0)-1, 50, 1), 0)&lt;&gt;"", ""), "| Veld '"&amp;AH$4&amp;ROW()&amp;"': de selectie komt niet overeen met een keuze in een afhankelijk veld.  "), ""))</f>
        <v/>
      </c>
      <c r="AI202" s="166" t="str">
        <f ca="1">IF(Y202&lt;0, "", IF(I202&lt;&gt;"", _xlfn.IFNA(IF(MATCH(I202, OFFSET(Keuzelijsten!$A$1, 0, MATCH(Q202, Keuzelijsten!$A$1:$AA$1, 0)-1, 50, 1), 0)&lt;&gt;"", ""), "| Veld '"&amp;AI$4&amp;ROW()&amp;"': de selectie komt niet overeen met een keuze in een afhankelijk veld.  "), ""))</f>
        <v/>
      </c>
      <c r="AJ202" s="166" t="str">
        <f ca="1">IF(Z202&lt;0, "", IF(J202&lt;&gt;"", _xlfn.IFNA(IF(MATCH(J202, OFFSET(Keuzelijsten!$A$1, 0, MATCH(R202, Keuzelijsten!$A$1:$AA$1, 0)-1, 50, 1), 0)&lt;&gt;"", ""), "| Veld '"&amp;AJ$4&amp;ROW()&amp;"': de selectie komt niet overeen met een keuze in een afhankelijk veld.  "), ""))</f>
        <v/>
      </c>
      <c r="AK202" s="166" t="str">
        <f t="shared" si="102"/>
        <v/>
      </c>
      <c r="AL202" s="166" t="str">
        <f t="shared" si="103"/>
        <v/>
      </c>
      <c r="AM202" s="167" t="str">
        <f t="shared" si="119"/>
        <v/>
      </c>
      <c r="AN202" s="166" t="str">
        <f t="shared" si="120"/>
        <v/>
      </c>
      <c r="AO202" s="166" t="str">
        <f t="shared" si="121"/>
        <v/>
      </c>
      <c r="AP202" s="166" t="str">
        <f t="shared" si="122"/>
        <v/>
      </c>
      <c r="AQ202" s="166" t="str">
        <f t="shared" si="123"/>
        <v/>
      </c>
      <c r="AR202" s="166" t="str">
        <f t="shared" si="124"/>
        <v/>
      </c>
      <c r="AS202" s="166" t="str">
        <f t="shared" si="125"/>
        <v/>
      </c>
      <c r="AT202" s="166" t="str">
        <f t="shared" si="126"/>
        <v/>
      </c>
      <c r="AU202" s="166" t="str">
        <f t="shared" si="127"/>
        <v/>
      </c>
      <c r="AV202" s="166" t="str">
        <f t="shared" si="128"/>
        <v/>
      </c>
      <c r="AW202" s="167" t="str">
        <f t="shared" si="129"/>
        <v/>
      </c>
      <c r="AX202" s="166" t="str">
        <f>IF(N202&lt;&gt;1, IF(SUM(N202:$N$504)&lt;&gt;0, "| Laat geen witruimte tussen ingevulde rijen.", ""), "")</f>
        <v/>
      </c>
      <c r="AZ202" s="75" t="str">
        <f t="shared" ca="1" si="130"/>
        <v/>
      </c>
    </row>
    <row r="203" spans="1:52" s="166" customFormat="1" ht="14.45" customHeight="1" x14ac:dyDescent="0.25">
      <c r="A203" s="172" t="str">
        <f t="shared" ca="1" si="104"/>
        <v/>
      </c>
      <c r="B203" s="164" t="str">
        <f t="shared" si="100"/>
        <v/>
      </c>
      <c r="C203" s="176" t="str">
        <f t="shared" si="101"/>
        <v/>
      </c>
      <c r="D203" s="177"/>
      <c r="E203" s="178"/>
      <c r="F203" s="178"/>
      <c r="G203" s="179"/>
      <c r="H203" s="180"/>
      <c r="I203" s="179"/>
      <c r="J203" s="181"/>
      <c r="K203" s="182"/>
      <c r="L203" s="183"/>
      <c r="M203" s="165" t="s">
        <v>85</v>
      </c>
      <c r="N203" s="166">
        <f t="shared" si="105"/>
        <v>0</v>
      </c>
      <c r="O203" s="167" t="s">
        <v>387</v>
      </c>
      <c r="P203" s="166" t="str">
        <f t="shared" si="106"/>
        <v/>
      </c>
      <c r="Q203" s="166" t="str">
        <f t="shared" si="107"/>
        <v/>
      </c>
      <c r="R203" s="166" t="str">
        <f t="shared" si="108"/>
        <v/>
      </c>
      <c r="S203" s="167">
        <f t="shared" si="109"/>
        <v>0</v>
      </c>
      <c r="T203" s="166">
        <f t="shared" si="110"/>
        <v>0</v>
      </c>
      <c r="U203" s="166">
        <f t="shared" si="111"/>
        <v>0</v>
      </c>
      <c r="V203" s="166">
        <f t="shared" si="112"/>
        <v>0</v>
      </c>
      <c r="W203" s="166">
        <f t="shared" si="113"/>
        <v>0</v>
      </c>
      <c r="X203" s="166">
        <f t="shared" si="114"/>
        <v>0</v>
      </c>
      <c r="Y203" s="166">
        <f t="shared" si="115"/>
        <v>0</v>
      </c>
      <c r="Z203" s="166">
        <f t="shared" si="116"/>
        <v>0</v>
      </c>
      <c r="AA203" s="166">
        <f t="shared" si="117"/>
        <v>0</v>
      </c>
      <c r="AB203" s="166">
        <f t="shared" si="118"/>
        <v>0</v>
      </c>
      <c r="AC203" s="167"/>
      <c r="AE203" s="166" t="str" cm="1">
        <f t="array" ref="AE203">IF($E203&lt;&gt;"", IF(ISTEXT(E203), "| Veld '"&amp;AE$4&amp;ROW()&amp;"': "&amp;Fout_datum, IF(F203&lt;&gt;"", IF(E203&gt;F203, "| Velden '"&amp;$AE$4&amp;ROW()&amp;"' en '"&amp;$AF$4&amp;ROW()&amp;"': De datum uit dienst mag niet voor de datum in dienst vallen.", ""), IF(E203&gt;Datum_werkingsjaar_einde, "| Veld '"&amp;$AE$4&amp;ROW()&amp;"': De datum in dienst mag niet na 31/12/"&amp;Datum_werkingsjaar&amp;" vallen.  ", ""))), "")</f>
        <v/>
      </c>
      <c r="AF203" s="166" t="str" cm="1">
        <f t="array" ref="AF203">IF($F203&lt;&gt;"", IF(ISTEXT(F203), "| Veld '"&amp;AF$4&amp;ROW()&amp;"': "&amp;Fout_datum, IF(E203&gt;F203, IF(F203&lt;&gt;"", "  ", ""), IF(F203&lt;&gt;"", IF(F203&lt;Datum_werkingsjaar_begin, "| Veld '"&amp;$AF$4&amp;ROW()&amp;"': De datum uit dienst mag niet vóór 1/01/"&amp;Datum_werkingsjaar&amp;" vallen.  ", ""), ""))), "")</f>
        <v/>
      </c>
      <c r="AG203" s="166" t="str">
        <f ca="1">IF(W203&lt;0, "", IF(G203&lt;&gt;"", _xlfn.IFNA(IF(MATCH(G203, OFFSET(Keuzelijsten!$A$1, 0, MATCH(O203, Keuzelijsten!$A$1:$AA$1, 0)-1, 50, 1), 0)&lt;&gt;"", ""), "| Veld '"&amp;AG$4&amp;ROW()&amp;"': de selectie komt niet overeen met een keuze in een afhankelijk veld.  "), ""))</f>
        <v/>
      </c>
      <c r="AH203" s="166" t="str">
        <f ca="1">IF(X203&lt;0, "", IF(H203&lt;&gt;"", _xlfn.IFNA(IF(MATCH(H203, OFFSET(Keuzelijsten!$A$1, 0, MATCH(P203, Keuzelijsten!$A$1:$AA$1, 0)-1, 50, 1), 0)&lt;&gt;"", ""), "| Veld '"&amp;AH$4&amp;ROW()&amp;"': de selectie komt niet overeen met een keuze in een afhankelijk veld.  "), ""))</f>
        <v/>
      </c>
      <c r="AI203" s="166" t="str">
        <f ca="1">IF(Y203&lt;0, "", IF(I203&lt;&gt;"", _xlfn.IFNA(IF(MATCH(I203, OFFSET(Keuzelijsten!$A$1, 0, MATCH(Q203, Keuzelijsten!$A$1:$AA$1, 0)-1, 50, 1), 0)&lt;&gt;"", ""), "| Veld '"&amp;AI$4&amp;ROW()&amp;"': de selectie komt niet overeen met een keuze in een afhankelijk veld.  "), ""))</f>
        <v/>
      </c>
      <c r="AJ203" s="166" t="str">
        <f ca="1">IF(Z203&lt;0, "", IF(J203&lt;&gt;"", _xlfn.IFNA(IF(MATCH(J203, OFFSET(Keuzelijsten!$A$1, 0, MATCH(R203, Keuzelijsten!$A$1:$AA$1, 0)-1, 50, 1), 0)&lt;&gt;"", ""), "| Veld '"&amp;AJ$4&amp;ROW()&amp;"': de selectie komt niet overeen met een keuze in een afhankelijk veld.  "), ""))</f>
        <v/>
      </c>
      <c r="AK203" s="166" t="str">
        <f t="shared" si="102"/>
        <v/>
      </c>
      <c r="AL203" s="166" t="str">
        <f t="shared" si="103"/>
        <v/>
      </c>
      <c r="AM203" s="167" t="str">
        <f t="shared" si="119"/>
        <v/>
      </c>
      <c r="AN203" s="166" t="str">
        <f t="shared" si="120"/>
        <v/>
      </c>
      <c r="AO203" s="166" t="str">
        <f t="shared" si="121"/>
        <v/>
      </c>
      <c r="AP203" s="166" t="str">
        <f t="shared" si="122"/>
        <v/>
      </c>
      <c r="AQ203" s="166" t="str">
        <f t="shared" si="123"/>
        <v/>
      </c>
      <c r="AR203" s="166" t="str">
        <f t="shared" si="124"/>
        <v/>
      </c>
      <c r="AS203" s="166" t="str">
        <f t="shared" si="125"/>
        <v/>
      </c>
      <c r="AT203" s="166" t="str">
        <f t="shared" si="126"/>
        <v/>
      </c>
      <c r="AU203" s="166" t="str">
        <f t="shared" si="127"/>
        <v/>
      </c>
      <c r="AV203" s="166" t="str">
        <f t="shared" si="128"/>
        <v/>
      </c>
      <c r="AW203" s="167" t="str">
        <f t="shared" si="129"/>
        <v/>
      </c>
      <c r="AX203" s="166" t="str">
        <f>IF(N203&lt;&gt;1, IF(SUM(N203:$N$504)&lt;&gt;0, "| Laat geen witruimte tussen ingevulde rijen.", ""), "")</f>
        <v/>
      </c>
      <c r="AZ203" s="75" t="str">
        <f t="shared" ca="1" si="130"/>
        <v/>
      </c>
    </row>
    <row r="204" spans="1:52" s="166" customFormat="1" ht="14.45" customHeight="1" x14ac:dyDescent="0.25">
      <c r="A204" s="172" t="str">
        <f t="shared" ca="1" si="104"/>
        <v/>
      </c>
      <c r="B204" s="164" t="str">
        <f t="shared" si="100"/>
        <v/>
      </c>
      <c r="C204" s="176" t="str">
        <f t="shared" si="101"/>
        <v/>
      </c>
      <c r="D204" s="177"/>
      <c r="E204" s="178"/>
      <c r="F204" s="178"/>
      <c r="G204" s="179"/>
      <c r="H204" s="180"/>
      <c r="I204" s="179"/>
      <c r="J204" s="181"/>
      <c r="K204" s="182"/>
      <c r="L204" s="183"/>
      <c r="M204" s="165" t="s">
        <v>85</v>
      </c>
      <c r="N204" s="166">
        <f t="shared" si="105"/>
        <v>0</v>
      </c>
      <c r="O204" s="167" t="s">
        <v>387</v>
      </c>
      <c r="P204" s="166" t="str">
        <f t="shared" si="106"/>
        <v/>
      </c>
      <c r="Q204" s="166" t="str">
        <f t="shared" si="107"/>
        <v/>
      </c>
      <c r="R204" s="166" t="str">
        <f t="shared" si="108"/>
        <v/>
      </c>
      <c r="S204" s="167">
        <f t="shared" si="109"/>
        <v>0</v>
      </c>
      <c r="T204" s="166">
        <f t="shared" si="110"/>
        <v>0</v>
      </c>
      <c r="U204" s="166">
        <f t="shared" si="111"/>
        <v>0</v>
      </c>
      <c r="V204" s="166">
        <f t="shared" si="112"/>
        <v>0</v>
      </c>
      <c r="W204" s="166">
        <f t="shared" si="113"/>
        <v>0</v>
      </c>
      <c r="X204" s="166">
        <f t="shared" si="114"/>
        <v>0</v>
      </c>
      <c r="Y204" s="166">
        <f t="shared" si="115"/>
        <v>0</v>
      </c>
      <c r="Z204" s="166">
        <f t="shared" si="116"/>
        <v>0</v>
      </c>
      <c r="AA204" s="166">
        <f t="shared" si="117"/>
        <v>0</v>
      </c>
      <c r="AB204" s="166">
        <f t="shared" si="118"/>
        <v>0</v>
      </c>
      <c r="AC204" s="167"/>
      <c r="AE204" s="166" t="str" cm="1">
        <f t="array" ref="AE204">IF($E204&lt;&gt;"", IF(ISTEXT(E204), "| Veld '"&amp;AE$4&amp;ROW()&amp;"': "&amp;Fout_datum, IF(F204&lt;&gt;"", IF(E204&gt;F204, "| Velden '"&amp;$AE$4&amp;ROW()&amp;"' en '"&amp;$AF$4&amp;ROW()&amp;"': De datum uit dienst mag niet voor de datum in dienst vallen.", ""), IF(E204&gt;Datum_werkingsjaar_einde, "| Veld '"&amp;$AE$4&amp;ROW()&amp;"': De datum in dienst mag niet na 31/12/"&amp;Datum_werkingsjaar&amp;" vallen.  ", ""))), "")</f>
        <v/>
      </c>
      <c r="AF204" s="166" t="str" cm="1">
        <f t="array" ref="AF204">IF($F204&lt;&gt;"", IF(ISTEXT(F204), "| Veld '"&amp;AF$4&amp;ROW()&amp;"': "&amp;Fout_datum, IF(E204&gt;F204, IF(F204&lt;&gt;"", "  ", ""), IF(F204&lt;&gt;"", IF(F204&lt;Datum_werkingsjaar_begin, "| Veld '"&amp;$AF$4&amp;ROW()&amp;"': De datum uit dienst mag niet vóór 1/01/"&amp;Datum_werkingsjaar&amp;" vallen.  ", ""), ""))), "")</f>
        <v/>
      </c>
      <c r="AG204" s="166" t="str">
        <f ca="1">IF(W204&lt;0, "", IF(G204&lt;&gt;"", _xlfn.IFNA(IF(MATCH(G204, OFFSET(Keuzelijsten!$A$1, 0, MATCH(O204, Keuzelijsten!$A$1:$AA$1, 0)-1, 50, 1), 0)&lt;&gt;"", ""), "| Veld '"&amp;AG$4&amp;ROW()&amp;"': de selectie komt niet overeen met een keuze in een afhankelijk veld.  "), ""))</f>
        <v/>
      </c>
      <c r="AH204" s="166" t="str">
        <f ca="1">IF(X204&lt;0, "", IF(H204&lt;&gt;"", _xlfn.IFNA(IF(MATCH(H204, OFFSET(Keuzelijsten!$A$1, 0, MATCH(P204, Keuzelijsten!$A$1:$AA$1, 0)-1, 50, 1), 0)&lt;&gt;"", ""), "| Veld '"&amp;AH$4&amp;ROW()&amp;"': de selectie komt niet overeen met een keuze in een afhankelijk veld.  "), ""))</f>
        <v/>
      </c>
      <c r="AI204" s="166" t="str">
        <f ca="1">IF(Y204&lt;0, "", IF(I204&lt;&gt;"", _xlfn.IFNA(IF(MATCH(I204, OFFSET(Keuzelijsten!$A$1, 0, MATCH(Q204, Keuzelijsten!$A$1:$AA$1, 0)-1, 50, 1), 0)&lt;&gt;"", ""), "| Veld '"&amp;AI$4&amp;ROW()&amp;"': de selectie komt niet overeen met een keuze in een afhankelijk veld.  "), ""))</f>
        <v/>
      </c>
      <c r="AJ204" s="166" t="str">
        <f ca="1">IF(Z204&lt;0, "", IF(J204&lt;&gt;"", _xlfn.IFNA(IF(MATCH(J204, OFFSET(Keuzelijsten!$A$1, 0, MATCH(R204, Keuzelijsten!$A$1:$AA$1, 0)-1, 50, 1), 0)&lt;&gt;"", ""), "| Veld '"&amp;AJ$4&amp;ROW()&amp;"': de selectie komt niet overeen met een keuze in een afhankelijk veld.  "), ""))</f>
        <v/>
      </c>
      <c r="AK204" s="166" t="str">
        <f t="shared" si="102"/>
        <v/>
      </c>
      <c r="AL204" s="166" t="str">
        <f t="shared" si="103"/>
        <v/>
      </c>
      <c r="AM204" s="167" t="str">
        <f t="shared" si="119"/>
        <v/>
      </c>
      <c r="AN204" s="166" t="str">
        <f t="shared" si="120"/>
        <v/>
      </c>
      <c r="AO204" s="166" t="str">
        <f t="shared" si="121"/>
        <v/>
      </c>
      <c r="AP204" s="166" t="str">
        <f t="shared" si="122"/>
        <v/>
      </c>
      <c r="AQ204" s="166" t="str">
        <f t="shared" si="123"/>
        <v/>
      </c>
      <c r="AR204" s="166" t="str">
        <f t="shared" si="124"/>
        <v/>
      </c>
      <c r="AS204" s="166" t="str">
        <f t="shared" si="125"/>
        <v/>
      </c>
      <c r="AT204" s="166" t="str">
        <f t="shared" si="126"/>
        <v/>
      </c>
      <c r="AU204" s="166" t="str">
        <f t="shared" si="127"/>
        <v/>
      </c>
      <c r="AV204" s="166" t="str">
        <f t="shared" si="128"/>
        <v/>
      </c>
      <c r="AW204" s="167" t="str">
        <f t="shared" si="129"/>
        <v/>
      </c>
      <c r="AX204" s="166" t="str">
        <f>IF(N204&lt;&gt;1, IF(SUM(N204:$N$504)&lt;&gt;0, "| Laat geen witruimte tussen ingevulde rijen.", ""), "")</f>
        <v/>
      </c>
      <c r="AZ204" s="75" t="str">
        <f t="shared" ca="1" si="130"/>
        <v/>
      </c>
    </row>
    <row r="205" spans="1:52" s="166" customFormat="1" ht="14.45" customHeight="1" x14ac:dyDescent="0.25">
      <c r="A205" s="172" t="str">
        <f t="shared" ca="1" si="104"/>
        <v/>
      </c>
      <c r="B205" s="164" t="str">
        <f t="shared" si="100"/>
        <v/>
      </c>
      <c r="C205" s="176" t="str">
        <f t="shared" si="101"/>
        <v/>
      </c>
      <c r="D205" s="177"/>
      <c r="E205" s="178"/>
      <c r="F205" s="178"/>
      <c r="G205" s="179"/>
      <c r="H205" s="180"/>
      <c r="I205" s="179"/>
      <c r="J205" s="181"/>
      <c r="K205" s="182"/>
      <c r="L205" s="183"/>
      <c r="M205" s="165" t="s">
        <v>85</v>
      </c>
      <c r="N205" s="166">
        <f t="shared" si="105"/>
        <v>0</v>
      </c>
      <c r="O205" s="167" t="s">
        <v>387</v>
      </c>
      <c r="P205" s="166" t="str">
        <f t="shared" si="106"/>
        <v/>
      </c>
      <c r="Q205" s="166" t="str">
        <f t="shared" si="107"/>
        <v/>
      </c>
      <c r="R205" s="166" t="str">
        <f t="shared" si="108"/>
        <v/>
      </c>
      <c r="S205" s="167">
        <f t="shared" si="109"/>
        <v>0</v>
      </c>
      <c r="T205" s="166">
        <f t="shared" si="110"/>
        <v>0</v>
      </c>
      <c r="U205" s="166">
        <f t="shared" si="111"/>
        <v>0</v>
      </c>
      <c r="V205" s="166">
        <f t="shared" si="112"/>
        <v>0</v>
      </c>
      <c r="W205" s="166">
        <f t="shared" si="113"/>
        <v>0</v>
      </c>
      <c r="X205" s="166">
        <f t="shared" si="114"/>
        <v>0</v>
      </c>
      <c r="Y205" s="166">
        <f t="shared" si="115"/>
        <v>0</v>
      </c>
      <c r="Z205" s="166">
        <f t="shared" si="116"/>
        <v>0</v>
      </c>
      <c r="AA205" s="166">
        <f t="shared" si="117"/>
        <v>0</v>
      </c>
      <c r="AB205" s="166">
        <f t="shared" si="118"/>
        <v>0</v>
      </c>
      <c r="AC205" s="167"/>
      <c r="AE205" s="166" t="str" cm="1">
        <f t="array" ref="AE205">IF($E205&lt;&gt;"", IF(ISTEXT(E205), "| Veld '"&amp;AE$4&amp;ROW()&amp;"': "&amp;Fout_datum, IF(F205&lt;&gt;"", IF(E205&gt;F205, "| Velden '"&amp;$AE$4&amp;ROW()&amp;"' en '"&amp;$AF$4&amp;ROW()&amp;"': De datum uit dienst mag niet voor de datum in dienst vallen.", ""), IF(E205&gt;Datum_werkingsjaar_einde, "| Veld '"&amp;$AE$4&amp;ROW()&amp;"': De datum in dienst mag niet na 31/12/"&amp;Datum_werkingsjaar&amp;" vallen.  ", ""))), "")</f>
        <v/>
      </c>
      <c r="AF205" s="166" t="str" cm="1">
        <f t="array" ref="AF205">IF($F205&lt;&gt;"", IF(ISTEXT(F205), "| Veld '"&amp;AF$4&amp;ROW()&amp;"': "&amp;Fout_datum, IF(E205&gt;F205, IF(F205&lt;&gt;"", "  ", ""), IF(F205&lt;&gt;"", IF(F205&lt;Datum_werkingsjaar_begin, "| Veld '"&amp;$AF$4&amp;ROW()&amp;"': De datum uit dienst mag niet vóór 1/01/"&amp;Datum_werkingsjaar&amp;" vallen.  ", ""), ""))), "")</f>
        <v/>
      </c>
      <c r="AG205" s="166" t="str">
        <f ca="1">IF(W205&lt;0, "", IF(G205&lt;&gt;"", _xlfn.IFNA(IF(MATCH(G205, OFFSET(Keuzelijsten!$A$1, 0, MATCH(O205, Keuzelijsten!$A$1:$AA$1, 0)-1, 50, 1), 0)&lt;&gt;"", ""), "| Veld '"&amp;AG$4&amp;ROW()&amp;"': de selectie komt niet overeen met een keuze in een afhankelijk veld.  "), ""))</f>
        <v/>
      </c>
      <c r="AH205" s="166" t="str">
        <f ca="1">IF(X205&lt;0, "", IF(H205&lt;&gt;"", _xlfn.IFNA(IF(MATCH(H205, OFFSET(Keuzelijsten!$A$1, 0, MATCH(P205, Keuzelijsten!$A$1:$AA$1, 0)-1, 50, 1), 0)&lt;&gt;"", ""), "| Veld '"&amp;AH$4&amp;ROW()&amp;"': de selectie komt niet overeen met een keuze in een afhankelijk veld.  "), ""))</f>
        <v/>
      </c>
      <c r="AI205" s="166" t="str">
        <f ca="1">IF(Y205&lt;0, "", IF(I205&lt;&gt;"", _xlfn.IFNA(IF(MATCH(I205, OFFSET(Keuzelijsten!$A$1, 0, MATCH(Q205, Keuzelijsten!$A$1:$AA$1, 0)-1, 50, 1), 0)&lt;&gt;"", ""), "| Veld '"&amp;AI$4&amp;ROW()&amp;"': de selectie komt niet overeen met een keuze in een afhankelijk veld.  "), ""))</f>
        <v/>
      </c>
      <c r="AJ205" s="166" t="str">
        <f ca="1">IF(Z205&lt;0, "", IF(J205&lt;&gt;"", _xlfn.IFNA(IF(MATCH(J205, OFFSET(Keuzelijsten!$A$1, 0, MATCH(R205, Keuzelijsten!$A$1:$AA$1, 0)-1, 50, 1), 0)&lt;&gt;"", ""), "| Veld '"&amp;AJ$4&amp;ROW()&amp;"': de selectie komt niet overeen met een keuze in een afhankelijk veld.  "), ""))</f>
        <v/>
      </c>
      <c r="AK205" s="166" t="str">
        <f t="shared" si="102"/>
        <v/>
      </c>
      <c r="AL205" s="166" t="str">
        <f t="shared" si="103"/>
        <v/>
      </c>
      <c r="AM205" s="167" t="str">
        <f t="shared" si="119"/>
        <v/>
      </c>
      <c r="AN205" s="166" t="str">
        <f t="shared" si="120"/>
        <v/>
      </c>
      <c r="AO205" s="166" t="str">
        <f t="shared" si="121"/>
        <v/>
      </c>
      <c r="AP205" s="166" t="str">
        <f t="shared" si="122"/>
        <v/>
      </c>
      <c r="AQ205" s="166" t="str">
        <f t="shared" si="123"/>
        <v/>
      </c>
      <c r="AR205" s="166" t="str">
        <f t="shared" si="124"/>
        <v/>
      </c>
      <c r="AS205" s="166" t="str">
        <f t="shared" si="125"/>
        <v/>
      </c>
      <c r="AT205" s="166" t="str">
        <f t="shared" si="126"/>
        <v/>
      </c>
      <c r="AU205" s="166" t="str">
        <f t="shared" si="127"/>
        <v/>
      </c>
      <c r="AV205" s="166" t="str">
        <f t="shared" si="128"/>
        <v/>
      </c>
      <c r="AW205" s="167" t="str">
        <f t="shared" si="129"/>
        <v/>
      </c>
      <c r="AX205" s="166" t="str">
        <f>IF(N205&lt;&gt;1, IF(SUM(N205:$N$504)&lt;&gt;0, "| Laat geen witruimte tussen ingevulde rijen.", ""), "")</f>
        <v/>
      </c>
      <c r="AZ205" s="75" t="str">
        <f t="shared" ca="1" si="130"/>
        <v/>
      </c>
    </row>
    <row r="206" spans="1:52" s="166" customFormat="1" ht="14.45" customHeight="1" x14ac:dyDescent="0.25">
      <c r="A206" s="172" t="str">
        <f t="shared" ca="1" si="104"/>
        <v/>
      </c>
      <c r="B206" s="164" t="str">
        <f t="shared" si="100"/>
        <v/>
      </c>
      <c r="C206" s="176" t="str">
        <f t="shared" si="101"/>
        <v/>
      </c>
      <c r="D206" s="177"/>
      <c r="E206" s="178"/>
      <c r="F206" s="178"/>
      <c r="G206" s="179"/>
      <c r="H206" s="180"/>
      <c r="I206" s="179"/>
      <c r="J206" s="181"/>
      <c r="K206" s="182"/>
      <c r="L206" s="183"/>
      <c r="M206" s="165" t="s">
        <v>85</v>
      </c>
      <c r="N206" s="166">
        <f t="shared" si="105"/>
        <v>0</v>
      </c>
      <c r="O206" s="167" t="s">
        <v>387</v>
      </c>
      <c r="P206" s="166" t="str">
        <f t="shared" si="106"/>
        <v/>
      </c>
      <c r="Q206" s="166" t="str">
        <f t="shared" si="107"/>
        <v/>
      </c>
      <c r="R206" s="166" t="str">
        <f t="shared" si="108"/>
        <v/>
      </c>
      <c r="S206" s="167">
        <f t="shared" si="109"/>
        <v>0</v>
      </c>
      <c r="T206" s="166">
        <f t="shared" si="110"/>
        <v>0</v>
      </c>
      <c r="U206" s="166">
        <f t="shared" si="111"/>
        <v>0</v>
      </c>
      <c r="V206" s="166">
        <f t="shared" si="112"/>
        <v>0</v>
      </c>
      <c r="W206" s="166">
        <f t="shared" si="113"/>
        <v>0</v>
      </c>
      <c r="X206" s="166">
        <f t="shared" si="114"/>
        <v>0</v>
      </c>
      <c r="Y206" s="166">
        <f t="shared" si="115"/>
        <v>0</v>
      </c>
      <c r="Z206" s="166">
        <f t="shared" si="116"/>
        <v>0</v>
      </c>
      <c r="AA206" s="166">
        <f t="shared" si="117"/>
        <v>0</v>
      </c>
      <c r="AB206" s="166">
        <f t="shared" si="118"/>
        <v>0</v>
      </c>
      <c r="AC206" s="167"/>
      <c r="AE206" s="166" t="str" cm="1">
        <f t="array" ref="AE206">IF($E206&lt;&gt;"", IF(ISTEXT(E206), "| Veld '"&amp;AE$4&amp;ROW()&amp;"': "&amp;Fout_datum, IF(F206&lt;&gt;"", IF(E206&gt;F206, "| Velden '"&amp;$AE$4&amp;ROW()&amp;"' en '"&amp;$AF$4&amp;ROW()&amp;"': De datum uit dienst mag niet voor de datum in dienst vallen.", ""), IF(E206&gt;Datum_werkingsjaar_einde, "| Veld '"&amp;$AE$4&amp;ROW()&amp;"': De datum in dienst mag niet na 31/12/"&amp;Datum_werkingsjaar&amp;" vallen.  ", ""))), "")</f>
        <v/>
      </c>
      <c r="AF206" s="166" t="str" cm="1">
        <f t="array" ref="AF206">IF($F206&lt;&gt;"", IF(ISTEXT(F206), "| Veld '"&amp;AF$4&amp;ROW()&amp;"': "&amp;Fout_datum, IF(E206&gt;F206, IF(F206&lt;&gt;"", "  ", ""), IF(F206&lt;&gt;"", IF(F206&lt;Datum_werkingsjaar_begin, "| Veld '"&amp;$AF$4&amp;ROW()&amp;"': De datum uit dienst mag niet vóór 1/01/"&amp;Datum_werkingsjaar&amp;" vallen.  ", ""), ""))), "")</f>
        <v/>
      </c>
      <c r="AG206" s="166" t="str">
        <f ca="1">IF(W206&lt;0, "", IF(G206&lt;&gt;"", _xlfn.IFNA(IF(MATCH(G206, OFFSET(Keuzelijsten!$A$1, 0, MATCH(O206, Keuzelijsten!$A$1:$AA$1, 0)-1, 50, 1), 0)&lt;&gt;"", ""), "| Veld '"&amp;AG$4&amp;ROW()&amp;"': de selectie komt niet overeen met een keuze in een afhankelijk veld.  "), ""))</f>
        <v/>
      </c>
      <c r="AH206" s="166" t="str">
        <f ca="1">IF(X206&lt;0, "", IF(H206&lt;&gt;"", _xlfn.IFNA(IF(MATCH(H206, OFFSET(Keuzelijsten!$A$1, 0, MATCH(P206, Keuzelijsten!$A$1:$AA$1, 0)-1, 50, 1), 0)&lt;&gt;"", ""), "| Veld '"&amp;AH$4&amp;ROW()&amp;"': de selectie komt niet overeen met een keuze in een afhankelijk veld.  "), ""))</f>
        <v/>
      </c>
      <c r="AI206" s="166" t="str">
        <f ca="1">IF(Y206&lt;0, "", IF(I206&lt;&gt;"", _xlfn.IFNA(IF(MATCH(I206, OFFSET(Keuzelijsten!$A$1, 0, MATCH(Q206, Keuzelijsten!$A$1:$AA$1, 0)-1, 50, 1), 0)&lt;&gt;"", ""), "| Veld '"&amp;AI$4&amp;ROW()&amp;"': de selectie komt niet overeen met een keuze in een afhankelijk veld.  "), ""))</f>
        <v/>
      </c>
      <c r="AJ206" s="166" t="str">
        <f ca="1">IF(Z206&lt;0, "", IF(J206&lt;&gt;"", _xlfn.IFNA(IF(MATCH(J206, OFFSET(Keuzelijsten!$A$1, 0, MATCH(R206, Keuzelijsten!$A$1:$AA$1, 0)-1, 50, 1), 0)&lt;&gt;"", ""), "| Veld '"&amp;AJ$4&amp;ROW()&amp;"': de selectie komt niet overeen met een keuze in een afhankelijk veld.  "), ""))</f>
        <v/>
      </c>
      <c r="AK206" s="166" t="str">
        <f t="shared" si="102"/>
        <v/>
      </c>
      <c r="AL206" s="166" t="str">
        <f t="shared" si="103"/>
        <v/>
      </c>
      <c r="AM206" s="167" t="str">
        <f t="shared" si="119"/>
        <v/>
      </c>
      <c r="AN206" s="166" t="str">
        <f t="shared" si="120"/>
        <v/>
      </c>
      <c r="AO206" s="166" t="str">
        <f t="shared" si="121"/>
        <v/>
      </c>
      <c r="AP206" s="166" t="str">
        <f t="shared" si="122"/>
        <v/>
      </c>
      <c r="AQ206" s="166" t="str">
        <f t="shared" si="123"/>
        <v/>
      </c>
      <c r="AR206" s="166" t="str">
        <f t="shared" si="124"/>
        <v/>
      </c>
      <c r="AS206" s="166" t="str">
        <f t="shared" si="125"/>
        <v/>
      </c>
      <c r="AT206" s="166" t="str">
        <f t="shared" si="126"/>
        <v/>
      </c>
      <c r="AU206" s="166" t="str">
        <f t="shared" si="127"/>
        <v/>
      </c>
      <c r="AV206" s="166" t="str">
        <f t="shared" si="128"/>
        <v/>
      </c>
      <c r="AW206" s="167" t="str">
        <f t="shared" si="129"/>
        <v/>
      </c>
      <c r="AX206" s="166" t="str">
        <f>IF(N206&lt;&gt;1, IF(SUM(N206:$N$504)&lt;&gt;0, "| Laat geen witruimte tussen ingevulde rijen.", ""), "")</f>
        <v/>
      </c>
      <c r="AZ206" s="75" t="str">
        <f t="shared" ca="1" si="130"/>
        <v/>
      </c>
    </row>
    <row r="207" spans="1:52" s="166" customFormat="1" ht="14.45" customHeight="1" x14ac:dyDescent="0.25">
      <c r="A207" s="172" t="str">
        <f t="shared" ca="1" si="104"/>
        <v/>
      </c>
      <c r="B207" s="164" t="str">
        <f t="shared" si="100"/>
        <v/>
      </c>
      <c r="C207" s="176" t="str">
        <f t="shared" si="101"/>
        <v/>
      </c>
      <c r="D207" s="177"/>
      <c r="E207" s="178"/>
      <c r="F207" s="178"/>
      <c r="G207" s="179"/>
      <c r="H207" s="180"/>
      <c r="I207" s="179"/>
      <c r="J207" s="181"/>
      <c r="K207" s="182"/>
      <c r="L207" s="183"/>
      <c r="M207" s="165" t="s">
        <v>85</v>
      </c>
      <c r="N207" s="166">
        <f t="shared" si="105"/>
        <v>0</v>
      </c>
      <c r="O207" s="167" t="s">
        <v>387</v>
      </c>
      <c r="P207" s="166" t="str">
        <f t="shared" si="106"/>
        <v/>
      </c>
      <c r="Q207" s="166" t="str">
        <f t="shared" si="107"/>
        <v/>
      </c>
      <c r="R207" s="166" t="str">
        <f t="shared" si="108"/>
        <v/>
      </c>
      <c r="S207" s="167">
        <f t="shared" si="109"/>
        <v>0</v>
      </c>
      <c r="T207" s="166">
        <f t="shared" si="110"/>
        <v>0</v>
      </c>
      <c r="U207" s="166">
        <f t="shared" si="111"/>
        <v>0</v>
      </c>
      <c r="V207" s="166">
        <f t="shared" si="112"/>
        <v>0</v>
      </c>
      <c r="W207" s="166">
        <f t="shared" si="113"/>
        <v>0</v>
      </c>
      <c r="X207" s="166">
        <f t="shared" si="114"/>
        <v>0</v>
      </c>
      <c r="Y207" s="166">
        <f t="shared" si="115"/>
        <v>0</v>
      </c>
      <c r="Z207" s="166">
        <f t="shared" si="116"/>
        <v>0</v>
      </c>
      <c r="AA207" s="166">
        <f t="shared" si="117"/>
        <v>0</v>
      </c>
      <c r="AB207" s="166">
        <f t="shared" si="118"/>
        <v>0</v>
      </c>
      <c r="AC207" s="167"/>
      <c r="AE207" s="166" t="str" cm="1">
        <f t="array" ref="AE207">IF($E207&lt;&gt;"", IF(ISTEXT(E207), "| Veld '"&amp;AE$4&amp;ROW()&amp;"': "&amp;Fout_datum, IF(F207&lt;&gt;"", IF(E207&gt;F207, "| Velden '"&amp;$AE$4&amp;ROW()&amp;"' en '"&amp;$AF$4&amp;ROW()&amp;"': De datum uit dienst mag niet voor de datum in dienst vallen.", ""), IF(E207&gt;Datum_werkingsjaar_einde, "| Veld '"&amp;$AE$4&amp;ROW()&amp;"': De datum in dienst mag niet na 31/12/"&amp;Datum_werkingsjaar&amp;" vallen.  ", ""))), "")</f>
        <v/>
      </c>
      <c r="AF207" s="166" t="str" cm="1">
        <f t="array" ref="AF207">IF($F207&lt;&gt;"", IF(ISTEXT(F207), "| Veld '"&amp;AF$4&amp;ROW()&amp;"': "&amp;Fout_datum, IF(E207&gt;F207, IF(F207&lt;&gt;"", "  ", ""), IF(F207&lt;&gt;"", IF(F207&lt;Datum_werkingsjaar_begin, "| Veld '"&amp;$AF$4&amp;ROW()&amp;"': De datum uit dienst mag niet vóór 1/01/"&amp;Datum_werkingsjaar&amp;" vallen.  ", ""), ""))), "")</f>
        <v/>
      </c>
      <c r="AG207" s="166" t="str">
        <f ca="1">IF(W207&lt;0, "", IF(G207&lt;&gt;"", _xlfn.IFNA(IF(MATCH(G207, OFFSET(Keuzelijsten!$A$1, 0, MATCH(O207, Keuzelijsten!$A$1:$AA$1, 0)-1, 50, 1), 0)&lt;&gt;"", ""), "| Veld '"&amp;AG$4&amp;ROW()&amp;"': de selectie komt niet overeen met een keuze in een afhankelijk veld.  "), ""))</f>
        <v/>
      </c>
      <c r="AH207" s="166" t="str">
        <f ca="1">IF(X207&lt;0, "", IF(H207&lt;&gt;"", _xlfn.IFNA(IF(MATCH(H207, OFFSET(Keuzelijsten!$A$1, 0, MATCH(P207, Keuzelijsten!$A$1:$AA$1, 0)-1, 50, 1), 0)&lt;&gt;"", ""), "| Veld '"&amp;AH$4&amp;ROW()&amp;"': de selectie komt niet overeen met een keuze in een afhankelijk veld.  "), ""))</f>
        <v/>
      </c>
      <c r="AI207" s="166" t="str">
        <f ca="1">IF(Y207&lt;0, "", IF(I207&lt;&gt;"", _xlfn.IFNA(IF(MATCH(I207, OFFSET(Keuzelijsten!$A$1, 0, MATCH(Q207, Keuzelijsten!$A$1:$AA$1, 0)-1, 50, 1), 0)&lt;&gt;"", ""), "| Veld '"&amp;AI$4&amp;ROW()&amp;"': de selectie komt niet overeen met een keuze in een afhankelijk veld.  "), ""))</f>
        <v/>
      </c>
      <c r="AJ207" s="166" t="str">
        <f ca="1">IF(Z207&lt;0, "", IF(J207&lt;&gt;"", _xlfn.IFNA(IF(MATCH(J207, OFFSET(Keuzelijsten!$A$1, 0, MATCH(R207, Keuzelijsten!$A$1:$AA$1, 0)-1, 50, 1), 0)&lt;&gt;"", ""), "| Veld '"&amp;AJ$4&amp;ROW()&amp;"': de selectie komt niet overeen met een keuze in een afhankelijk veld.  "), ""))</f>
        <v/>
      </c>
      <c r="AK207" s="166" t="str">
        <f t="shared" si="102"/>
        <v/>
      </c>
      <c r="AL207" s="166" t="str">
        <f t="shared" si="103"/>
        <v/>
      </c>
      <c r="AM207" s="167" t="str">
        <f t="shared" si="119"/>
        <v/>
      </c>
      <c r="AN207" s="166" t="str">
        <f t="shared" si="120"/>
        <v/>
      </c>
      <c r="AO207" s="166" t="str">
        <f t="shared" si="121"/>
        <v/>
      </c>
      <c r="AP207" s="166" t="str">
        <f t="shared" si="122"/>
        <v/>
      </c>
      <c r="AQ207" s="166" t="str">
        <f t="shared" si="123"/>
        <v/>
      </c>
      <c r="AR207" s="166" t="str">
        <f t="shared" si="124"/>
        <v/>
      </c>
      <c r="AS207" s="166" t="str">
        <f t="shared" si="125"/>
        <v/>
      </c>
      <c r="AT207" s="166" t="str">
        <f t="shared" si="126"/>
        <v/>
      </c>
      <c r="AU207" s="166" t="str">
        <f t="shared" si="127"/>
        <v/>
      </c>
      <c r="AV207" s="166" t="str">
        <f t="shared" si="128"/>
        <v/>
      </c>
      <c r="AW207" s="167" t="str">
        <f t="shared" si="129"/>
        <v/>
      </c>
      <c r="AX207" s="166" t="str">
        <f>IF(N207&lt;&gt;1, IF(SUM(N207:$N$504)&lt;&gt;0, "| Laat geen witruimte tussen ingevulde rijen.", ""), "")</f>
        <v/>
      </c>
      <c r="AZ207" s="75" t="str">
        <f t="shared" ca="1" si="130"/>
        <v/>
      </c>
    </row>
    <row r="208" spans="1:52" s="166" customFormat="1" ht="14.45" customHeight="1" x14ac:dyDescent="0.25">
      <c r="A208" s="172" t="str">
        <f t="shared" ca="1" si="104"/>
        <v/>
      </c>
      <c r="B208" s="164" t="str">
        <f t="shared" si="100"/>
        <v/>
      </c>
      <c r="C208" s="176" t="str">
        <f t="shared" si="101"/>
        <v/>
      </c>
      <c r="D208" s="177"/>
      <c r="E208" s="178"/>
      <c r="F208" s="178"/>
      <c r="G208" s="179"/>
      <c r="H208" s="180"/>
      <c r="I208" s="179"/>
      <c r="J208" s="181"/>
      <c r="K208" s="182"/>
      <c r="L208" s="183"/>
      <c r="M208" s="165" t="s">
        <v>85</v>
      </c>
      <c r="N208" s="166">
        <f t="shared" si="105"/>
        <v>0</v>
      </c>
      <c r="O208" s="167" t="s">
        <v>387</v>
      </c>
      <c r="P208" s="166" t="str">
        <f t="shared" si="106"/>
        <v/>
      </c>
      <c r="Q208" s="166" t="str">
        <f t="shared" si="107"/>
        <v/>
      </c>
      <c r="R208" s="166" t="str">
        <f t="shared" si="108"/>
        <v/>
      </c>
      <c r="S208" s="167">
        <f t="shared" si="109"/>
        <v>0</v>
      </c>
      <c r="T208" s="166">
        <f t="shared" si="110"/>
        <v>0</v>
      </c>
      <c r="U208" s="166">
        <f t="shared" si="111"/>
        <v>0</v>
      </c>
      <c r="V208" s="166">
        <f t="shared" si="112"/>
        <v>0</v>
      </c>
      <c r="W208" s="166">
        <f t="shared" si="113"/>
        <v>0</v>
      </c>
      <c r="X208" s="166">
        <f t="shared" si="114"/>
        <v>0</v>
      </c>
      <c r="Y208" s="166">
        <f t="shared" si="115"/>
        <v>0</v>
      </c>
      <c r="Z208" s="166">
        <f t="shared" si="116"/>
        <v>0</v>
      </c>
      <c r="AA208" s="166">
        <f t="shared" si="117"/>
        <v>0</v>
      </c>
      <c r="AB208" s="166">
        <f t="shared" si="118"/>
        <v>0</v>
      </c>
      <c r="AC208" s="167"/>
      <c r="AE208" s="166" t="str" cm="1">
        <f t="array" ref="AE208">IF($E208&lt;&gt;"", IF(ISTEXT(E208), "| Veld '"&amp;AE$4&amp;ROW()&amp;"': "&amp;Fout_datum, IF(F208&lt;&gt;"", IF(E208&gt;F208, "| Velden '"&amp;$AE$4&amp;ROW()&amp;"' en '"&amp;$AF$4&amp;ROW()&amp;"': De datum uit dienst mag niet voor de datum in dienst vallen.", ""), IF(E208&gt;Datum_werkingsjaar_einde, "| Veld '"&amp;$AE$4&amp;ROW()&amp;"': De datum in dienst mag niet na 31/12/"&amp;Datum_werkingsjaar&amp;" vallen.  ", ""))), "")</f>
        <v/>
      </c>
      <c r="AF208" s="166" t="str" cm="1">
        <f t="array" ref="AF208">IF($F208&lt;&gt;"", IF(ISTEXT(F208), "| Veld '"&amp;AF$4&amp;ROW()&amp;"': "&amp;Fout_datum, IF(E208&gt;F208, IF(F208&lt;&gt;"", "  ", ""), IF(F208&lt;&gt;"", IF(F208&lt;Datum_werkingsjaar_begin, "| Veld '"&amp;$AF$4&amp;ROW()&amp;"': De datum uit dienst mag niet vóór 1/01/"&amp;Datum_werkingsjaar&amp;" vallen.  ", ""), ""))), "")</f>
        <v/>
      </c>
      <c r="AG208" s="166" t="str">
        <f ca="1">IF(W208&lt;0, "", IF(G208&lt;&gt;"", _xlfn.IFNA(IF(MATCH(G208, OFFSET(Keuzelijsten!$A$1, 0, MATCH(O208, Keuzelijsten!$A$1:$AA$1, 0)-1, 50, 1), 0)&lt;&gt;"", ""), "| Veld '"&amp;AG$4&amp;ROW()&amp;"': de selectie komt niet overeen met een keuze in een afhankelijk veld.  "), ""))</f>
        <v/>
      </c>
      <c r="AH208" s="166" t="str">
        <f ca="1">IF(X208&lt;0, "", IF(H208&lt;&gt;"", _xlfn.IFNA(IF(MATCH(H208, OFFSET(Keuzelijsten!$A$1, 0, MATCH(P208, Keuzelijsten!$A$1:$AA$1, 0)-1, 50, 1), 0)&lt;&gt;"", ""), "| Veld '"&amp;AH$4&amp;ROW()&amp;"': de selectie komt niet overeen met een keuze in een afhankelijk veld.  "), ""))</f>
        <v/>
      </c>
      <c r="AI208" s="166" t="str">
        <f ca="1">IF(Y208&lt;0, "", IF(I208&lt;&gt;"", _xlfn.IFNA(IF(MATCH(I208, OFFSET(Keuzelijsten!$A$1, 0, MATCH(Q208, Keuzelijsten!$A$1:$AA$1, 0)-1, 50, 1), 0)&lt;&gt;"", ""), "| Veld '"&amp;AI$4&amp;ROW()&amp;"': de selectie komt niet overeen met een keuze in een afhankelijk veld.  "), ""))</f>
        <v/>
      </c>
      <c r="AJ208" s="166" t="str">
        <f ca="1">IF(Z208&lt;0, "", IF(J208&lt;&gt;"", _xlfn.IFNA(IF(MATCH(J208, OFFSET(Keuzelijsten!$A$1, 0, MATCH(R208, Keuzelijsten!$A$1:$AA$1, 0)-1, 50, 1), 0)&lt;&gt;"", ""), "| Veld '"&amp;AJ$4&amp;ROW()&amp;"': de selectie komt niet overeen met een keuze in een afhankelijk veld.  "), ""))</f>
        <v/>
      </c>
      <c r="AK208" s="166" t="str">
        <f t="shared" si="102"/>
        <v/>
      </c>
      <c r="AL208" s="166" t="str">
        <f t="shared" si="103"/>
        <v/>
      </c>
      <c r="AM208" s="167" t="str">
        <f t="shared" si="119"/>
        <v/>
      </c>
      <c r="AN208" s="166" t="str">
        <f t="shared" si="120"/>
        <v/>
      </c>
      <c r="AO208" s="166" t="str">
        <f t="shared" si="121"/>
        <v/>
      </c>
      <c r="AP208" s="166" t="str">
        <f t="shared" si="122"/>
        <v/>
      </c>
      <c r="AQ208" s="166" t="str">
        <f t="shared" si="123"/>
        <v/>
      </c>
      <c r="AR208" s="166" t="str">
        <f t="shared" si="124"/>
        <v/>
      </c>
      <c r="AS208" s="166" t="str">
        <f t="shared" si="125"/>
        <v/>
      </c>
      <c r="AT208" s="166" t="str">
        <f t="shared" si="126"/>
        <v/>
      </c>
      <c r="AU208" s="166" t="str">
        <f t="shared" si="127"/>
        <v/>
      </c>
      <c r="AV208" s="166" t="str">
        <f t="shared" si="128"/>
        <v/>
      </c>
      <c r="AW208" s="167" t="str">
        <f t="shared" si="129"/>
        <v/>
      </c>
      <c r="AX208" s="166" t="str">
        <f>IF(N208&lt;&gt;1, IF(SUM(N208:$N$504)&lt;&gt;0, "| Laat geen witruimte tussen ingevulde rijen.", ""), "")</f>
        <v/>
      </c>
      <c r="AZ208" s="75" t="str">
        <f t="shared" ca="1" si="130"/>
        <v/>
      </c>
    </row>
    <row r="209" spans="1:52" s="166" customFormat="1" ht="14.45" customHeight="1" x14ac:dyDescent="0.25">
      <c r="A209" s="172" t="str">
        <f t="shared" ca="1" si="104"/>
        <v/>
      </c>
      <c r="B209" s="164" t="str">
        <f t="shared" si="100"/>
        <v/>
      </c>
      <c r="C209" s="176" t="str">
        <f t="shared" si="101"/>
        <v/>
      </c>
      <c r="D209" s="177"/>
      <c r="E209" s="178"/>
      <c r="F209" s="178"/>
      <c r="G209" s="179"/>
      <c r="H209" s="180"/>
      <c r="I209" s="179"/>
      <c r="J209" s="181"/>
      <c r="K209" s="182"/>
      <c r="L209" s="183"/>
      <c r="M209" s="165" t="s">
        <v>85</v>
      </c>
      <c r="N209" s="166">
        <f t="shared" si="105"/>
        <v>0</v>
      </c>
      <c r="O209" s="167" t="s">
        <v>387</v>
      </c>
      <c r="P209" s="166" t="str">
        <f t="shared" si="106"/>
        <v/>
      </c>
      <c r="Q209" s="166" t="str">
        <f t="shared" si="107"/>
        <v/>
      </c>
      <c r="R209" s="166" t="str">
        <f t="shared" si="108"/>
        <v/>
      </c>
      <c r="S209" s="167">
        <f t="shared" si="109"/>
        <v>0</v>
      </c>
      <c r="T209" s="166">
        <f t="shared" si="110"/>
        <v>0</v>
      </c>
      <c r="U209" s="166">
        <f t="shared" si="111"/>
        <v>0</v>
      </c>
      <c r="V209" s="166">
        <f t="shared" si="112"/>
        <v>0</v>
      </c>
      <c r="W209" s="166">
        <f t="shared" si="113"/>
        <v>0</v>
      </c>
      <c r="X209" s="166">
        <f t="shared" si="114"/>
        <v>0</v>
      </c>
      <c r="Y209" s="166">
        <f t="shared" si="115"/>
        <v>0</v>
      </c>
      <c r="Z209" s="166">
        <f t="shared" si="116"/>
        <v>0</v>
      </c>
      <c r="AA209" s="166">
        <f t="shared" si="117"/>
        <v>0</v>
      </c>
      <c r="AB209" s="166">
        <f t="shared" si="118"/>
        <v>0</v>
      </c>
      <c r="AC209" s="167"/>
      <c r="AE209" s="166" t="str" cm="1">
        <f t="array" ref="AE209">IF($E209&lt;&gt;"", IF(ISTEXT(E209), "| Veld '"&amp;AE$4&amp;ROW()&amp;"': "&amp;Fout_datum, IF(F209&lt;&gt;"", IF(E209&gt;F209, "| Velden '"&amp;$AE$4&amp;ROW()&amp;"' en '"&amp;$AF$4&amp;ROW()&amp;"': De datum uit dienst mag niet voor de datum in dienst vallen.", ""), IF(E209&gt;Datum_werkingsjaar_einde, "| Veld '"&amp;$AE$4&amp;ROW()&amp;"': De datum in dienst mag niet na 31/12/"&amp;Datum_werkingsjaar&amp;" vallen.  ", ""))), "")</f>
        <v/>
      </c>
      <c r="AF209" s="166" t="str" cm="1">
        <f t="array" ref="AF209">IF($F209&lt;&gt;"", IF(ISTEXT(F209), "| Veld '"&amp;AF$4&amp;ROW()&amp;"': "&amp;Fout_datum, IF(E209&gt;F209, IF(F209&lt;&gt;"", "  ", ""), IF(F209&lt;&gt;"", IF(F209&lt;Datum_werkingsjaar_begin, "| Veld '"&amp;$AF$4&amp;ROW()&amp;"': De datum uit dienst mag niet vóór 1/01/"&amp;Datum_werkingsjaar&amp;" vallen.  ", ""), ""))), "")</f>
        <v/>
      </c>
      <c r="AG209" s="166" t="str">
        <f ca="1">IF(W209&lt;0, "", IF(G209&lt;&gt;"", _xlfn.IFNA(IF(MATCH(G209, OFFSET(Keuzelijsten!$A$1, 0, MATCH(O209, Keuzelijsten!$A$1:$AA$1, 0)-1, 50, 1), 0)&lt;&gt;"", ""), "| Veld '"&amp;AG$4&amp;ROW()&amp;"': de selectie komt niet overeen met een keuze in een afhankelijk veld.  "), ""))</f>
        <v/>
      </c>
      <c r="AH209" s="166" t="str">
        <f ca="1">IF(X209&lt;0, "", IF(H209&lt;&gt;"", _xlfn.IFNA(IF(MATCH(H209, OFFSET(Keuzelijsten!$A$1, 0, MATCH(P209, Keuzelijsten!$A$1:$AA$1, 0)-1, 50, 1), 0)&lt;&gt;"", ""), "| Veld '"&amp;AH$4&amp;ROW()&amp;"': de selectie komt niet overeen met een keuze in een afhankelijk veld.  "), ""))</f>
        <v/>
      </c>
      <c r="AI209" s="166" t="str">
        <f ca="1">IF(Y209&lt;0, "", IF(I209&lt;&gt;"", _xlfn.IFNA(IF(MATCH(I209, OFFSET(Keuzelijsten!$A$1, 0, MATCH(Q209, Keuzelijsten!$A$1:$AA$1, 0)-1, 50, 1), 0)&lt;&gt;"", ""), "| Veld '"&amp;AI$4&amp;ROW()&amp;"': de selectie komt niet overeen met een keuze in een afhankelijk veld.  "), ""))</f>
        <v/>
      </c>
      <c r="AJ209" s="166" t="str">
        <f ca="1">IF(Z209&lt;0, "", IF(J209&lt;&gt;"", _xlfn.IFNA(IF(MATCH(J209, OFFSET(Keuzelijsten!$A$1, 0, MATCH(R209, Keuzelijsten!$A$1:$AA$1, 0)-1, 50, 1), 0)&lt;&gt;"", ""), "| Veld '"&amp;AJ$4&amp;ROW()&amp;"': de selectie komt niet overeen met een keuze in een afhankelijk veld.  "), ""))</f>
        <v/>
      </c>
      <c r="AK209" s="166" t="str">
        <f t="shared" si="102"/>
        <v/>
      </c>
      <c r="AL209" s="166" t="str">
        <f t="shared" si="103"/>
        <v/>
      </c>
      <c r="AM209" s="167" t="str">
        <f t="shared" si="119"/>
        <v/>
      </c>
      <c r="AN209" s="166" t="str">
        <f t="shared" si="120"/>
        <v/>
      </c>
      <c r="AO209" s="166" t="str">
        <f t="shared" si="121"/>
        <v/>
      </c>
      <c r="AP209" s="166" t="str">
        <f t="shared" si="122"/>
        <v/>
      </c>
      <c r="AQ209" s="166" t="str">
        <f t="shared" si="123"/>
        <v/>
      </c>
      <c r="AR209" s="166" t="str">
        <f t="shared" si="124"/>
        <v/>
      </c>
      <c r="AS209" s="166" t="str">
        <f t="shared" si="125"/>
        <v/>
      </c>
      <c r="AT209" s="166" t="str">
        <f t="shared" si="126"/>
        <v/>
      </c>
      <c r="AU209" s="166" t="str">
        <f t="shared" si="127"/>
        <v/>
      </c>
      <c r="AV209" s="166" t="str">
        <f t="shared" si="128"/>
        <v/>
      </c>
      <c r="AW209" s="167" t="str">
        <f t="shared" si="129"/>
        <v/>
      </c>
      <c r="AX209" s="166" t="str">
        <f>IF(N209&lt;&gt;1, IF(SUM(N209:$N$504)&lt;&gt;0, "| Laat geen witruimte tussen ingevulde rijen.", ""), "")</f>
        <v/>
      </c>
      <c r="AZ209" s="75" t="str">
        <f t="shared" ca="1" si="130"/>
        <v/>
      </c>
    </row>
    <row r="210" spans="1:52" s="166" customFormat="1" ht="14.45" customHeight="1" x14ac:dyDescent="0.25">
      <c r="A210" s="172" t="str">
        <f t="shared" ca="1" si="104"/>
        <v/>
      </c>
      <c r="B210" s="164" t="str">
        <f t="shared" si="100"/>
        <v/>
      </c>
      <c r="C210" s="176" t="str">
        <f t="shared" si="101"/>
        <v/>
      </c>
      <c r="D210" s="177"/>
      <c r="E210" s="178"/>
      <c r="F210" s="178"/>
      <c r="G210" s="179"/>
      <c r="H210" s="180"/>
      <c r="I210" s="179"/>
      <c r="J210" s="181"/>
      <c r="K210" s="182"/>
      <c r="L210" s="183"/>
      <c r="M210" s="165" t="s">
        <v>85</v>
      </c>
      <c r="N210" s="166">
        <f t="shared" si="105"/>
        <v>0</v>
      </c>
      <c r="O210" s="167" t="s">
        <v>387</v>
      </c>
      <c r="P210" s="166" t="str">
        <f t="shared" si="106"/>
        <v/>
      </c>
      <c r="Q210" s="166" t="str">
        <f t="shared" si="107"/>
        <v/>
      </c>
      <c r="R210" s="166" t="str">
        <f t="shared" si="108"/>
        <v/>
      </c>
      <c r="S210" s="167">
        <f t="shared" si="109"/>
        <v>0</v>
      </c>
      <c r="T210" s="166">
        <f t="shared" si="110"/>
        <v>0</v>
      </c>
      <c r="U210" s="166">
        <f t="shared" si="111"/>
        <v>0</v>
      </c>
      <c r="V210" s="166">
        <f t="shared" si="112"/>
        <v>0</v>
      </c>
      <c r="W210" s="166">
        <f t="shared" si="113"/>
        <v>0</v>
      </c>
      <c r="X210" s="166">
        <f t="shared" si="114"/>
        <v>0</v>
      </c>
      <c r="Y210" s="166">
        <f t="shared" si="115"/>
        <v>0</v>
      </c>
      <c r="Z210" s="166">
        <f t="shared" si="116"/>
        <v>0</v>
      </c>
      <c r="AA210" s="166">
        <f t="shared" si="117"/>
        <v>0</v>
      </c>
      <c r="AB210" s="166">
        <f t="shared" si="118"/>
        <v>0</v>
      </c>
      <c r="AC210" s="167"/>
      <c r="AE210" s="166" t="str" cm="1">
        <f t="array" ref="AE210">IF($E210&lt;&gt;"", IF(ISTEXT(E210), "| Veld '"&amp;AE$4&amp;ROW()&amp;"': "&amp;Fout_datum, IF(F210&lt;&gt;"", IF(E210&gt;F210, "| Velden '"&amp;$AE$4&amp;ROW()&amp;"' en '"&amp;$AF$4&amp;ROW()&amp;"': De datum uit dienst mag niet voor de datum in dienst vallen.", ""), IF(E210&gt;Datum_werkingsjaar_einde, "| Veld '"&amp;$AE$4&amp;ROW()&amp;"': De datum in dienst mag niet na 31/12/"&amp;Datum_werkingsjaar&amp;" vallen.  ", ""))), "")</f>
        <v/>
      </c>
      <c r="AF210" s="166" t="str" cm="1">
        <f t="array" ref="AF210">IF($F210&lt;&gt;"", IF(ISTEXT(F210), "| Veld '"&amp;AF$4&amp;ROW()&amp;"': "&amp;Fout_datum, IF(E210&gt;F210, IF(F210&lt;&gt;"", "  ", ""), IF(F210&lt;&gt;"", IF(F210&lt;Datum_werkingsjaar_begin, "| Veld '"&amp;$AF$4&amp;ROW()&amp;"': De datum uit dienst mag niet vóór 1/01/"&amp;Datum_werkingsjaar&amp;" vallen.  ", ""), ""))), "")</f>
        <v/>
      </c>
      <c r="AG210" s="166" t="str">
        <f ca="1">IF(W210&lt;0, "", IF(G210&lt;&gt;"", _xlfn.IFNA(IF(MATCH(G210, OFFSET(Keuzelijsten!$A$1, 0, MATCH(O210, Keuzelijsten!$A$1:$AA$1, 0)-1, 50, 1), 0)&lt;&gt;"", ""), "| Veld '"&amp;AG$4&amp;ROW()&amp;"': de selectie komt niet overeen met een keuze in een afhankelijk veld.  "), ""))</f>
        <v/>
      </c>
      <c r="AH210" s="166" t="str">
        <f ca="1">IF(X210&lt;0, "", IF(H210&lt;&gt;"", _xlfn.IFNA(IF(MATCH(H210, OFFSET(Keuzelijsten!$A$1, 0, MATCH(P210, Keuzelijsten!$A$1:$AA$1, 0)-1, 50, 1), 0)&lt;&gt;"", ""), "| Veld '"&amp;AH$4&amp;ROW()&amp;"': de selectie komt niet overeen met een keuze in een afhankelijk veld.  "), ""))</f>
        <v/>
      </c>
      <c r="AI210" s="166" t="str">
        <f ca="1">IF(Y210&lt;0, "", IF(I210&lt;&gt;"", _xlfn.IFNA(IF(MATCH(I210, OFFSET(Keuzelijsten!$A$1, 0, MATCH(Q210, Keuzelijsten!$A$1:$AA$1, 0)-1, 50, 1), 0)&lt;&gt;"", ""), "| Veld '"&amp;AI$4&amp;ROW()&amp;"': de selectie komt niet overeen met een keuze in een afhankelijk veld.  "), ""))</f>
        <v/>
      </c>
      <c r="AJ210" s="166" t="str">
        <f ca="1">IF(Z210&lt;0, "", IF(J210&lt;&gt;"", _xlfn.IFNA(IF(MATCH(J210, OFFSET(Keuzelijsten!$A$1, 0, MATCH(R210, Keuzelijsten!$A$1:$AA$1, 0)-1, 50, 1), 0)&lt;&gt;"", ""), "| Veld '"&amp;AJ$4&amp;ROW()&amp;"': de selectie komt niet overeen met een keuze in een afhankelijk veld.  "), ""))</f>
        <v/>
      </c>
      <c r="AK210" s="166" t="str">
        <f t="shared" si="102"/>
        <v/>
      </c>
      <c r="AL210" s="166" t="str">
        <f t="shared" si="103"/>
        <v/>
      </c>
      <c r="AM210" s="167" t="str">
        <f t="shared" si="119"/>
        <v/>
      </c>
      <c r="AN210" s="166" t="str">
        <f t="shared" si="120"/>
        <v/>
      </c>
      <c r="AO210" s="166" t="str">
        <f t="shared" si="121"/>
        <v/>
      </c>
      <c r="AP210" s="166" t="str">
        <f t="shared" si="122"/>
        <v/>
      </c>
      <c r="AQ210" s="166" t="str">
        <f t="shared" si="123"/>
        <v/>
      </c>
      <c r="AR210" s="166" t="str">
        <f t="shared" si="124"/>
        <v/>
      </c>
      <c r="AS210" s="166" t="str">
        <f t="shared" si="125"/>
        <v/>
      </c>
      <c r="AT210" s="166" t="str">
        <f t="shared" si="126"/>
        <v/>
      </c>
      <c r="AU210" s="166" t="str">
        <f t="shared" si="127"/>
        <v/>
      </c>
      <c r="AV210" s="166" t="str">
        <f t="shared" si="128"/>
        <v/>
      </c>
      <c r="AW210" s="167" t="str">
        <f t="shared" si="129"/>
        <v/>
      </c>
      <c r="AX210" s="166" t="str">
        <f>IF(N210&lt;&gt;1, IF(SUM(N210:$N$504)&lt;&gt;0, "| Laat geen witruimte tussen ingevulde rijen.", ""), "")</f>
        <v/>
      </c>
      <c r="AZ210" s="75" t="str">
        <f t="shared" ca="1" si="130"/>
        <v/>
      </c>
    </row>
    <row r="211" spans="1:52" s="166" customFormat="1" ht="14.45" customHeight="1" x14ac:dyDescent="0.25">
      <c r="A211" s="172" t="str">
        <f t="shared" ca="1" si="104"/>
        <v/>
      </c>
      <c r="B211" s="164" t="str">
        <f t="shared" si="100"/>
        <v/>
      </c>
      <c r="C211" s="176" t="str">
        <f t="shared" si="101"/>
        <v/>
      </c>
      <c r="D211" s="177"/>
      <c r="E211" s="178"/>
      <c r="F211" s="178"/>
      <c r="G211" s="179"/>
      <c r="H211" s="180"/>
      <c r="I211" s="179"/>
      <c r="J211" s="181"/>
      <c r="K211" s="182"/>
      <c r="L211" s="183"/>
      <c r="M211" s="165" t="s">
        <v>85</v>
      </c>
      <c r="N211" s="166">
        <f t="shared" si="105"/>
        <v>0</v>
      </c>
      <c r="O211" s="167" t="s">
        <v>387</v>
      </c>
      <c r="P211" s="166" t="str">
        <f t="shared" si="106"/>
        <v/>
      </c>
      <c r="Q211" s="166" t="str">
        <f t="shared" si="107"/>
        <v/>
      </c>
      <c r="R211" s="166" t="str">
        <f t="shared" si="108"/>
        <v/>
      </c>
      <c r="S211" s="167">
        <f t="shared" si="109"/>
        <v>0</v>
      </c>
      <c r="T211" s="166">
        <f t="shared" si="110"/>
        <v>0</v>
      </c>
      <c r="U211" s="166">
        <f t="shared" si="111"/>
        <v>0</v>
      </c>
      <c r="V211" s="166">
        <f t="shared" si="112"/>
        <v>0</v>
      </c>
      <c r="W211" s="166">
        <f t="shared" si="113"/>
        <v>0</v>
      </c>
      <c r="X211" s="166">
        <f t="shared" si="114"/>
        <v>0</v>
      </c>
      <c r="Y211" s="166">
        <f t="shared" si="115"/>
        <v>0</v>
      </c>
      <c r="Z211" s="166">
        <f t="shared" si="116"/>
        <v>0</v>
      </c>
      <c r="AA211" s="166">
        <f t="shared" si="117"/>
        <v>0</v>
      </c>
      <c r="AB211" s="166">
        <f t="shared" si="118"/>
        <v>0</v>
      </c>
      <c r="AC211" s="167"/>
      <c r="AE211" s="166" t="str" cm="1">
        <f t="array" ref="AE211">IF($E211&lt;&gt;"", IF(ISTEXT(E211), "| Veld '"&amp;AE$4&amp;ROW()&amp;"': "&amp;Fout_datum, IF(F211&lt;&gt;"", IF(E211&gt;F211, "| Velden '"&amp;$AE$4&amp;ROW()&amp;"' en '"&amp;$AF$4&amp;ROW()&amp;"': De datum uit dienst mag niet voor de datum in dienst vallen.", ""), IF(E211&gt;Datum_werkingsjaar_einde, "| Veld '"&amp;$AE$4&amp;ROW()&amp;"': De datum in dienst mag niet na 31/12/"&amp;Datum_werkingsjaar&amp;" vallen.  ", ""))), "")</f>
        <v/>
      </c>
      <c r="AF211" s="166" t="str" cm="1">
        <f t="array" ref="AF211">IF($F211&lt;&gt;"", IF(ISTEXT(F211), "| Veld '"&amp;AF$4&amp;ROW()&amp;"': "&amp;Fout_datum, IF(E211&gt;F211, IF(F211&lt;&gt;"", "  ", ""), IF(F211&lt;&gt;"", IF(F211&lt;Datum_werkingsjaar_begin, "| Veld '"&amp;$AF$4&amp;ROW()&amp;"': De datum uit dienst mag niet vóór 1/01/"&amp;Datum_werkingsjaar&amp;" vallen.  ", ""), ""))), "")</f>
        <v/>
      </c>
      <c r="AG211" s="166" t="str">
        <f ca="1">IF(W211&lt;0, "", IF(G211&lt;&gt;"", _xlfn.IFNA(IF(MATCH(G211, OFFSET(Keuzelijsten!$A$1, 0, MATCH(O211, Keuzelijsten!$A$1:$AA$1, 0)-1, 50, 1), 0)&lt;&gt;"", ""), "| Veld '"&amp;AG$4&amp;ROW()&amp;"': de selectie komt niet overeen met een keuze in een afhankelijk veld.  "), ""))</f>
        <v/>
      </c>
      <c r="AH211" s="166" t="str">
        <f ca="1">IF(X211&lt;0, "", IF(H211&lt;&gt;"", _xlfn.IFNA(IF(MATCH(H211, OFFSET(Keuzelijsten!$A$1, 0, MATCH(P211, Keuzelijsten!$A$1:$AA$1, 0)-1, 50, 1), 0)&lt;&gt;"", ""), "| Veld '"&amp;AH$4&amp;ROW()&amp;"': de selectie komt niet overeen met een keuze in een afhankelijk veld.  "), ""))</f>
        <v/>
      </c>
      <c r="AI211" s="166" t="str">
        <f ca="1">IF(Y211&lt;0, "", IF(I211&lt;&gt;"", _xlfn.IFNA(IF(MATCH(I211, OFFSET(Keuzelijsten!$A$1, 0, MATCH(Q211, Keuzelijsten!$A$1:$AA$1, 0)-1, 50, 1), 0)&lt;&gt;"", ""), "| Veld '"&amp;AI$4&amp;ROW()&amp;"': de selectie komt niet overeen met een keuze in een afhankelijk veld.  "), ""))</f>
        <v/>
      </c>
      <c r="AJ211" s="166" t="str">
        <f ca="1">IF(Z211&lt;0, "", IF(J211&lt;&gt;"", _xlfn.IFNA(IF(MATCH(J211, OFFSET(Keuzelijsten!$A$1, 0, MATCH(R211, Keuzelijsten!$A$1:$AA$1, 0)-1, 50, 1), 0)&lt;&gt;"", ""), "| Veld '"&amp;AJ$4&amp;ROW()&amp;"': de selectie komt niet overeen met een keuze in een afhankelijk veld.  "), ""))</f>
        <v/>
      </c>
      <c r="AK211" s="166" t="str">
        <f t="shared" si="102"/>
        <v/>
      </c>
      <c r="AL211" s="166" t="str">
        <f t="shared" si="103"/>
        <v/>
      </c>
      <c r="AM211" s="167" t="str">
        <f t="shared" si="119"/>
        <v/>
      </c>
      <c r="AN211" s="166" t="str">
        <f t="shared" si="120"/>
        <v/>
      </c>
      <c r="AO211" s="166" t="str">
        <f t="shared" si="121"/>
        <v/>
      </c>
      <c r="AP211" s="166" t="str">
        <f t="shared" si="122"/>
        <v/>
      </c>
      <c r="AQ211" s="166" t="str">
        <f t="shared" si="123"/>
        <v/>
      </c>
      <c r="AR211" s="166" t="str">
        <f t="shared" si="124"/>
        <v/>
      </c>
      <c r="AS211" s="166" t="str">
        <f t="shared" si="125"/>
        <v/>
      </c>
      <c r="AT211" s="166" t="str">
        <f t="shared" si="126"/>
        <v/>
      </c>
      <c r="AU211" s="166" t="str">
        <f t="shared" si="127"/>
        <v/>
      </c>
      <c r="AV211" s="166" t="str">
        <f t="shared" si="128"/>
        <v/>
      </c>
      <c r="AW211" s="167" t="str">
        <f t="shared" si="129"/>
        <v/>
      </c>
      <c r="AX211" s="166" t="str">
        <f>IF(N211&lt;&gt;1, IF(SUM(N211:$N$504)&lt;&gt;0, "| Laat geen witruimte tussen ingevulde rijen.", ""), "")</f>
        <v/>
      </c>
      <c r="AZ211" s="75" t="str">
        <f t="shared" ca="1" si="130"/>
        <v/>
      </c>
    </row>
    <row r="212" spans="1:52" s="166" customFormat="1" ht="14.45" customHeight="1" x14ac:dyDescent="0.25">
      <c r="A212" s="172" t="str">
        <f t="shared" ca="1" si="104"/>
        <v/>
      </c>
      <c r="B212" s="164" t="str">
        <f t="shared" si="100"/>
        <v/>
      </c>
      <c r="C212" s="176" t="str">
        <f t="shared" si="101"/>
        <v/>
      </c>
      <c r="D212" s="177"/>
      <c r="E212" s="178"/>
      <c r="F212" s="178"/>
      <c r="G212" s="179"/>
      <c r="H212" s="180"/>
      <c r="I212" s="179"/>
      <c r="J212" s="181"/>
      <c r="K212" s="182"/>
      <c r="L212" s="183"/>
      <c r="M212" s="165" t="s">
        <v>85</v>
      </c>
      <c r="N212" s="166">
        <f t="shared" si="105"/>
        <v>0</v>
      </c>
      <c r="O212" s="167" t="s">
        <v>387</v>
      </c>
      <c r="P212" s="166" t="str">
        <f t="shared" si="106"/>
        <v/>
      </c>
      <c r="Q212" s="166" t="str">
        <f t="shared" si="107"/>
        <v/>
      </c>
      <c r="R212" s="166" t="str">
        <f t="shared" si="108"/>
        <v/>
      </c>
      <c r="S212" s="167">
        <f t="shared" si="109"/>
        <v>0</v>
      </c>
      <c r="T212" s="166">
        <f t="shared" si="110"/>
        <v>0</v>
      </c>
      <c r="U212" s="166">
        <f t="shared" si="111"/>
        <v>0</v>
      </c>
      <c r="V212" s="166">
        <f t="shared" si="112"/>
        <v>0</v>
      </c>
      <c r="W212" s="166">
        <f t="shared" si="113"/>
        <v>0</v>
      </c>
      <c r="X212" s="166">
        <f t="shared" si="114"/>
        <v>0</v>
      </c>
      <c r="Y212" s="166">
        <f t="shared" si="115"/>
        <v>0</v>
      </c>
      <c r="Z212" s="166">
        <f t="shared" si="116"/>
        <v>0</v>
      </c>
      <c r="AA212" s="166">
        <f t="shared" si="117"/>
        <v>0</v>
      </c>
      <c r="AB212" s="166">
        <f t="shared" si="118"/>
        <v>0</v>
      </c>
      <c r="AC212" s="167"/>
      <c r="AE212" s="166" t="str" cm="1">
        <f t="array" ref="AE212">IF($E212&lt;&gt;"", IF(ISTEXT(E212), "| Veld '"&amp;AE$4&amp;ROW()&amp;"': "&amp;Fout_datum, IF(F212&lt;&gt;"", IF(E212&gt;F212, "| Velden '"&amp;$AE$4&amp;ROW()&amp;"' en '"&amp;$AF$4&amp;ROW()&amp;"': De datum uit dienst mag niet voor de datum in dienst vallen.", ""), IF(E212&gt;Datum_werkingsjaar_einde, "| Veld '"&amp;$AE$4&amp;ROW()&amp;"': De datum in dienst mag niet na 31/12/"&amp;Datum_werkingsjaar&amp;" vallen.  ", ""))), "")</f>
        <v/>
      </c>
      <c r="AF212" s="166" t="str" cm="1">
        <f t="array" ref="AF212">IF($F212&lt;&gt;"", IF(ISTEXT(F212), "| Veld '"&amp;AF$4&amp;ROW()&amp;"': "&amp;Fout_datum, IF(E212&gt;F212, IF(F212&lt;&gt;"", "  ", ""), IF(F212&lt;&gt;"", IF(F212&lt;Datum_werkingsjaar_begin, "| Veld '"&amp;$AF$4&amp;ROW()&amp;"': De datum uit dienst mag niet vóór 1/01/"&amp;Datum_werkingsjaar&amp;" vallen.  ", ""), ""))), "")</f>
        <v/>
      </c>
      <c r="AG212" s="166" t="str">
        <f ca="1">IF(W212&lt;0, "", IF(G212&lt;&gt;"", _xlfn.IFNA(IF(MATCH(G212, OFFSET(Keuzelijsten!$A$1, 0, MATCH(O212, Keuzelijsten!$A$1:$AA$1, 0)-1, 50, 1), 0)&lt;&gt;"", ""), "| Veld '"&amp;AG$4&amp;ROW()&amp;"': de selectie komt niet overeen met een keuze in een afhankelijk veld.  "), ""))</f>
        <v/>
      </c>
      <c r="AH212" s="166" t="str">
        <f ca="1">IF(X212&lt;0, "", IF(H212&lt;&gt;"", _xlfn.IFNA(IF(MATCH(H212, OFFSET(Keuzelijsten!$A$1, 0, MATCH(P212, Keuzelijsten!$A$1:$AA$1, 0)-1, 50, 1), 0)&lt;&gt;"", ""), "| Veld '"&amp;AH$4&amp;ROW()&amp;"': de selectie komt niet overeen met een keuze in een afhankelijk veld.  "), ""))</f>
        <v/>
      </c>
      <c r="AI212" s="166" t="str">
        <f ca="1">IF(Y212&lt;0, "", IF(I212&lt;&gt;"", _xlfn.IFNA(IF(MATCH(I212, OFFSET(Keuzelijsten!$A$1, 0, MATCH(Q212, Keuzelijsten!$A$1:$AA$1, 0)-1, 50, 1), 0)&lt;&gt;"", ""), "| Veld '"&amp;AI$4&amp;ROW()&amp;"': de selectie komt niet overeen met een keuze in een afhankelijk veld.  "), ""))</f>
        <v/>
      </c>
      <c r="AJ212" s="166" t="str">
        <f ca="1">IF(Z212&lt;0, "", IF(J212&lt;&gt;"", _xlfn.IFNA(IF(MATCH(J212, OFFSET(Keuzelijsten!$A$1, 0, MATCH(R212, Keuzelijsten!$A$1:$AA$1, 0)-1, 50, 1), 0)&lt;&gt;"", ""), "| Veld '"&amp;AJ$4&amp;ROW()&amp;"': de selectie komt niet overeen met een keuze in een afhankelijk veld.  "), ""))</f>
        <v/>
      </c>
      <c r="AK212" s="166" t="str">
        <f t="shared" si="102"/>
        <v/>
      </c>
      <c r="AL212" s="166" t="str">
        <f t="shared" si="103"/>
        <v/>
      </c>
      <c r="AM212" s="167" t="str">
        <f t="shared" si="119"/>
        <v/>
      </c>
      <c r="AN212" s="166" t="str">
        <f t="shared" si="120"/>
        <v/>
      </c>
      <c r="AO212" s="166" t="str">
        <f t="shared" si="121"/>
        <v/>
      </c>
      <c r="AP212" s="166" t="str">
        <f t="shared" si="122"/>
        <v/>
      </c>
      <c r="AQ212" s="166" t="str">
        <f t="shared" si="123"/>
        <v/>
      </c>
      <c r="AR212" s="166" t="str">
        <f t="shared" si="124"/>
        <v/>
      </c>
      <c r="AS212" s="166" t="str">
        <f t="shared" si="125"/>
        <v/>
      </c>
      <c r="AT212" s="166" t="str">
        <f t="shared" si="126"/>
        <v/>
      </c>
      <c r="AU212" s="166" t="str">
        <f t="shared" si="127"/>
        <v/>
      </c>
      <c r="AV212" s="166" t="str">
        <f t="shared" si="128"/>
        <v/>
      </c>
      <c r="AW212" s="167" t="str">
        <f t="shared" si="129"/>
        <v/>
      </c>
      <c r="AX212" s="166" t="str">
        <f>IF(N212&lt;&gt;1, IF(SUM(N212:$N$504)&lt;&gt;0, "| Laat geen witruimte tussen ingevulde rijen.", ""), "")</f>
        <v/>
      </c>
      <c r="AZ212" s="75" t="str">
        <f t="shared" ca="1" si="130"/>
        <v/>
      </c>
    </row>
    <row r="213" spans="1:52" s="166" customFormat="1" ht="14.45" customHeight="1" x14ac:dyDescent="0.25">
      <c r="A213" s="172" t="str">
        <f t="shared" ca="1" si="104"/>
        <v/>
      </c>
      <c r="B213" s="164" t="str">
        <f t="shared" si="100"/>
        <v/>
      </c>
      <c r="C213" s="176" t="str">
        <f t="shared" si="101"/>
        <v/>
      </c>
      <c r="D213" s="177"/>
      <c r="E213" s="178"/>
      <c r="F213" s="178"/>
      <c r="G213" s="179"/>
      <c r="H213" s="180"/>
      <c r="I213" s="179"/>
      <c r="J213" s="181"/>
      <c r="K213" s="182"/>
      <c r="L213" s="183"/>
      <c r="M213" s="165" t="s">
        <v>85</v>
      </c>
      <c r="N213" s="166">
        <f t="shared" si="105"/>
        <v>0</v>
      </c>
      <c r="O213" s="167" t="s">
        <v>387</v>
      </c>
      <c r="P213" s="166" t="str">
        <f t="shared" si="106"/>
        <v/>
      </c>
      <c r="Q213" s="166" t="str">
        <f t="shared" si="107"/>
        <v/>
      </c>
      <c r="R213" s="166" t="str">
        <f t="shared" si="108"/>
        <v/>
      </c>
      <c r="S213" s="167">
        <f t="shared" si="109"/>
        <v>0</v>
      </c>
      <c r="T213" s="166">
        <f t="shared" si="110"/>
        <v>0</v>
      </c>
      <c r="U213" s="166">
        <f t="shared" si="111"/>
        <v>0</v>
      </c>
      <c r="V213" s="166">
        <f t="shared" si="112"/>
        <v>0</v>
      </c>
      <c r="W213" s="166">
        <f t="shared" si="113"/>
        <v>0</v>
      </c>
      <c r="X213" s="166">
        <f t="shared" si="114"/>
        <v>0</v>
      </c>
      <c r="Y213" s="166">
        <f t="shared" si="115"/>
        <v>0</v>
      </c>
      <c r="Z213" s="166">
        <f t="shared" si="116"/>
        <v>0</v>
      </c>
      <c r="AA213" s="166">
        <f t="shared" si="117"/>
        <v>0</v>
      </c>
      <c r="AB213" s="166">
        <f t="shared" si="118"/>
        <v>0</v>
      </c>
      <c r="AC213" s="167"/>
      <c r="AE213" s="166" t="str" cm="1">
        <f t="array" ref="AE213">IF($E213&lt;&gt;"", IF(ISTEXT(E213), "| Veld '"&amp;AE$4&amp;ROW()&amp;"': "&amp;Fout_datum, IF(F213&lt;&gt;"", IF(E213&gt;F213, "| Velden '"&amp;$AE$4&amp;ROW()&amp;"' en '"&amp;$AF$4&amp;ROW()&amp;"': De datum uit dienst mag niet voor de datum in dienst vallen.", ""), IF(E213&gt;Datum_werkingsjaar_einde, "| Veld '"&amp;$AE$4&amp;ROW()&amp;"': De datum in dienst mag niet na 31/12/"&amp;Datum_werkingsjaar&amp;" vallen.  ", ""))), "")</f>
        <v/>
      </c>
      <c r="AF213" s="166" t="str" cm="1">
        <f t="array" ref="AF213">IF($F213&lt;&gt;"", IF(ISTEXT(F213), "| Veld '"&amp;AF$4&amp;ROW()&amp;"': "&amp;Fout_datum, IF(E213&gt;F213, IF(F213&lt;&gt;"", "  ", ""), IF(F213&lt;&gt;"", IF(F213&lt;Datum_werkingsjaar_begin, "| Veld '"&amp;$AF$4&amp;ROW()&amp;"': De datum uit dienst mag niet vóór 1/01/"&amp;Datum_werkingsjaar&amp;" vallen.  ", ""), ""))), "")</f>
        <v/>
      </c>
      <c r="AG213" s="166" t="str">
        <f ca="1">IF(W213&lt;0, "", IF(G213&lt;&gt;"", _xlfn.IFNA(IF(MATCH(G213, OFFSET(Keuzelijsten!$A$1, 0, MATCH(O213, Keuzelijsten!$A$1:$AA$1, 0)-1, 50, 1), 0)&lt;&gt;"", ""), "| Veld '"&amp;AG$4&amp;ROW()&amp;"': de selectie komt niet overeen met een keuze in een afhankelijk veld.  "), ""))</f>
        <v/>
      </c>
      <c r="AH213" s="166" t="str">
        <f ca="1">IF(X213&lt;0, "", IF(H213&lt;&gt;"", _xlfn.IFNA(IF(MATCH(H213, OFFSET(Keuzelijsten!$A$1, 0, MATCH(P213, Keuzelijsten!$A$1:$AA$1, 0)-1, 50, 1), 0)&lt;&gt;"", ""), "| Veld '"&amp;AH$4&amp;ROW()&amp;"': de selectie komt niet overeen met een keuze in een afhankelijk veld.  "), ""))</f>
        <v/>
      </c>
      <c r="AI213" s="166" t="str">
        <f ca="1">IF(Y213&lt;0, "", IF(I213&lt;&gt;"", _xlfn.IFNA(IF(MATCH(I213, OFFSET(Keuzelijsten!$A$1, 0, MATCH(Q213, Keuzelijsten!$A$1:$AA$1, 0)-1, 50, 1), 0)&lt;&gt;"", ""), "| Veld '"&amp;AI$4&amp;ROW()&amp;"': de selectie komt niet overeen met een keuze in een afhankelijk veld.  "), ""))</f>
        <v/>
      </c>
      <c r="AJ213" s="166" t="str">
        <f ca="1">IF(Z213&lt;0, "", IF(J213&lt;&gt;"", _xlfn.IFNA(IF(MATCH(J213, OFFSET(Keuzelijsten!$A$1, 0, MATCH(R213, Keuzelijsten!$A$1:$AA$1, 0)-1, 50, 1), 0)&lt;&gt;"", ""), "| Veld '"&amp;AJ$4&amp;ROW()&amp;"': de selectie komt niet overeen met een keuze in een afhankelijk veld.  "), ""))</f>
        <v/>
      </c>
      <c r="AK213" s="166" t="str">
        <f t="shared" si="102"/>
        <v/>
      </c>
      <c r="AL213" s="166" t="str">
        <f t="shared" si="103"/>
        <v/>
      </c>
      <c r="AM213" s="167" t="str">
        <f t="shared" si="119"/>
        <v/>
      </c>
      <c r="AN213" s="166" t="str">
        <f t="shared" si="120"/>
        <v/>
      </c>
      <c r="AO213" s="166" t="str">
        <f t="shared" si="121"/>
        <v/>
      </c>
      <c r="AP213" s="166" t="str">
        <f t="shared" si="122"/>
        <v/>
      </c>
      <c r="AQ213" s="166" t="str">
        <f t="shared" si="123"/>
        <v/>
      </c>
      <c r="AR213" s="166" t="str">
        <f t="shared" si="124"/>
        <v/>
      </c>
      <c r="AS213" s="166" t="str">
        <f t="shared" si="125"/>
        <v/>
      </c>
      <c r="AT213" s="166" t="str">
        <f t="shared" si="126"/>
        <v/>
      </c>
      <c r="AU213" s="166" t="str">
        <f t="shared" si="127"/>
        <v/>
      </c>
      <c r="AV213" s="166" t="str">
        <f t="shared" si="128"/>
        <v/>
      </c>
      <c r="AW213" s="167" t="str">
        <f t="shared" si="129"/>
        <v/>
      </c>
      <c r="AX213" s="166" t="str">
        <f>IF(N213&lt;&gt;1, IF(SUM(N213:$N$504)&lt;&gt;0, "| Laat geen witruimte tussen ingevulde rijen.", ""), "")</f>
        <v/>
      </c>
      <c r="AZ213" s="75" t="str">
        <f t="shared" ca="1" si="130"/>
        <v/>
      </c>
    </row>
    <row r="214" spans="1:52" s="166" customFormat="1" ht="14.45" customHeight="1" x14ac:dyDescent="0.25">
      <c r="A214" s="172" t="str">
        <f t="shared" ca="1" si="104"/>
        <v/>
      </c>
      <c r="B214" s="164" t="str">
        <f t="shared" si="100"/>
        <v/>
      </c>
      <c r="C214" s="176" t="str">
        <f t="shared" si="101"/>
        <v/>
      </c>
      <c r="D214" s="177"/>
      <c r="E214" s="178"/>
      <c r="F214" s="178"/>
      <c r="G214" s="179"/>
      <c r="H214" s="180"/>
      <c r="I214" s="179"/>
      <c r="J214" s="181"/>
      <c r="K214" s="182"/>
      <c r="L214" s="183"/>
      <c r="M214" s="165" t="s">
        <v>85</v>
      </c>
      <c r="N214" s="166">
        <f t="shared" si="105"/>
        <v>0</v>
      </c>
      <c r="O214" s="167" t="s">
        <v>387</v>
      </c>
      <c r="P214" s="166" t="str">
        <f t="shared" si="106"/>
        <v/>
      </c>
      <c r="Q214" s="166" t="str">
        <f t="shared" si="107"/>
        <v/>
      </c>
      <c r="R214" s="166" t="str">
        <f t="shared" si="108"/>
        <v/>
      </c>
      <c r="S214" s="167">
        <f t="shared" si="109"/>
        <v>0</v>
      </c>
      <c r="T214" s="166">
        <f t="shared" si="110"/>
        <v>0</v>
      </c>
      <c r="U214" s="166">
        <f t="shared" si="111"/>
        <v>0</v>
      </c>
      <c r="V214" s="166">
        <f t="shared" si="112"/>
        <v>0</v>
      </c>
      <c r="W214" s="166">
        <f t="shared" si="113"/>
        <v>0</v>
      </c>
      <c r="X214" s="166">
        <f t="shared" si="114"/>
        <v>0</v>
      </c>
      <c r="Y214" s="166">
        <f t="shared" si="115"/>
        <v>0</v>
      </c>
      <c r="Z214" s="166">
        <f t="shared" si="116"/>
        <v>0</v>
      </c>
      <c r="AA214" s="166">
        <f t="shared" si="117"/>
        <v>0</v>
      </c>
      <c r="AB214" s="166">
        <f t="shared" si="118"/>
        <v>0</v>
      </c>
      <c r="AC214" s="167"/>
      <c r="AE214" s="166" t="str" cm="1">
        <f t="array" ref="AE214">IF($E214&lt;&gt;"", IF(ISTEXT(E214), "| Veld '"&amp;AE$4&amp;ROW()&amp;"': "&amp;Fout_datum, IF(F214&lt;&gt;"", IF(E214&gt;F214, "| Velden '"&amp;$AE$4&amp;ROW()&amp;"' en '"&amp;$AF$4&amp;ROW()&amp;"': De datum uit dienst mag niet voor de datum in dienst vallen.", ""), IF(E214&gt;Datum_werkingsjaar_einde, "| Veld '"&amp;$AE$4&amp;ROW()&amp;"': De datum in dienst mag niet na 31/12/"&amp;Datum_werkingsjaar&amp;" vallen.  ", ""))), "")</f>
        <v/>
      </c>
      <c r="AF214" s="166" t="str" cm="1">
        <f t="array" ref="AF214">IF($F214&lt;&gt;"", IF(ISTEXT(F214), "| Veld '"&amp;AF$4&amp;ROW()&amp;"': "&amp;Fout_datum, IF(E214&gt;F214, IF(F214&lt;&gt;"", "  ", ""), IF(F214&lt;&gt;"", IF(F214&lt;Datum_werkingsjaar_begin, "| Veld '"&amp;$AF$4&amp;ROW()&amp;"': De datum uit dienst mag niet vóór 1/01/"&amp;Datum_werkingsjaar&amp;" vallen.  ", ""), ""))), "")</f>
        <v/>
      </c>
      <c r="AG214" s="166" t="str">
        <f ca="1">IF(W214&lt;0, "", IF(G214&lt;&gt;"", _xlfn.IFNA(IF(MATCH(G214, OFFSET(Keuzelijsten!$A$1, 0, MATCH(O214, Keuzelijsten!$A$1:$AA$1, 0)-1, 50, 1), 0)&lt;&gt;"", ""), "| Veld '"&amp;AG$4&amp;ROW()&amp;"': de selectie komt niet overeen met een keuze in een afhankelijk veld.  "), ""))</f>
        <v/>
      </c>
      <c r="AH214" s="166" t="str">
        <f ca="1">IF(X214&lt;0, "", IF(H214&lt;&gt;"", _xlfn.IFNA(IF(MATCH(H214, OFFSET(Keuzelijsten!$A$1, 0, MATCH(P214, Keuzelijsten!$A$1:$AA$1, 0)-1, 50, 1), 0)&lt;&gt;"", ""), "| Veld '"&amp;AH$4&amp;ROW()&amp;"': de selectie komt niet overeen met een keuze in een afhankelijk veld.  "), ""))</f>
        <v/>
      </c>
      <c r="AI214" s="166" t="str">
        <f ca="1">IF(Y214&lt;0, "", IF(I214&lt;&gt;"", _xlfn.IFNA(IF(MATCH(I214, OFFSET(Keuzelijsten!$A$1, 0, MATCH(Q214, Keuzelijsten!$A$1:$AA$1, 0)-1, 50, 1), 0)&lt;&gt;"", ""), "| Veld '"&amp;AI$4&amp;ROW()&amp;"': de selectie komt niet overeen met een keuze in een afhankelijk veld.  "), ""))</f>
        <v/>
      </c>
      <c r="AJ214" s="166" t="str">
        <f ca="1">IF(Z214&lt;0, "", IF(J214&lt;&gt;"", _xlfn.IFNA(IF(MATCH(J214, OFFSET(Keuzelijsten!$A$1, 0, MATCH(R214, Keuzelijsten!$A$1:$AA$1, 0)-1, 50, 1), 0)&lt;&gt;"", ""), "| Veld '"&amp;AJ$4&amp;ROW()&amp;"': de selectie komt niet overeen met een keuze in een afhankelijk veld.  "), ""))</f>
        <v/>
      </c>
      <c r="AK214" s="166" t="str">
        <f t="shared" si="102"/>
        <v/>
      </c>
      <c r="AL214" s="166" t="str">
        <f t="shared" si="103"/>
        <v/>
      </c>
      <c r="AM214" s="167" t="str">
        <f t="shared" si="119"/>
        <v/>
      </c>
      <c r="AN214" s="166" t="str">
        <f t="shared" si="120"/>
        <v/>
      </c>
      <c r="AO214" s="166" t="str">
        <f t="shared" si="121"/>
        <v/>
      </c>
      <c r="AP214" s="166" t="str">
        <f t="shared" si="122"/>
        <v/>
      </c>
      <c r="AQ214" s="166" t="str">
        <f t="shared" si="123"/>
        <v/>
      </c>
      <c r="AR214" s="166" t="str">
        <f t="shared" si="124"/>
        <v/>
      </c>
      <c r="AS214" s="166" t="str">
        <f t="shared" si="125"/>
        <v/>
      </c>
      <c r="AT214" s="166" t="str">
        <f t="shared" si="126"/>
        <v/>
      </c>
      <c r="AU214" s="166" t="str">
        <f t="shared" si="127"/>
        <v/>
      </c>
      <c r="AV214" s="166" t="str">
        <f t="shared" si="128"/>
        <v/>
      </c>
      <c r="AW214" s="167" t="str">
        <f t="shared" si="129"/>
        <v/>
      </c>
      <c r="AX214" s="166" t="str">
        <f>IF(N214&lt;&gt;1, IF(SUM(N214:$N$504)&lt;&gt;0, "| Laat geen witruimte tussen ingevulde rijen.", ""), "")</f>
        <v/>
      </c>
      <c r="AZ214" s="75" t="str">
        <f t="shared" ca="1" si="130"/>
        <v/>
      </c>
    </row>
    <row r="215" spans="1:52" s="166" customFormat="1" ht="14.45" customHeight="1" x14ac:dyDescent="0.25">
      <c r="A215" s="172" t="str">
        <f t="shared" ca="1" si="104"/>
        <v/>
      </c>
      <c r="B215" s="164" t="str">
        <f t="shared" si="100"/>
        <v/>
      </c>
      <c r="C215" s="176" t="str">
        <f t="shared" si="101"/>
        <v/>
      </c>
      <c r="D215" s="177"/>
      <c r="E215" s="178"/>
      <c r="F215" s="178"/>
      <c r="G215" s="179"/>
      <c r="H215" s="180"/>
      <c r="I215" s="179"/>
      <c r="J215" s="181"/>
      <c r="K215" s="182"/>
      <c r="L215" s="183"/>
      <c r="M215" s="165" t="s">
        <v>85</v>
      </c>
      <c r="N215" s="166">
        <f t="shared" si="105"/>
        <v>0</v>
      </c>
      <c r="O215" s="167" t="s">
        <v>387</v>
      </c>
      <c r="P215" s="166" t="str">
        <f t="shared" si="106"/>
        <v/>
      </c>
      <c r="Q215" s="166" t="str">
        <f t="shared" si="107"/>
        <v/>
      </c>
      <c r="R215" s="166" t="str">
        <f t="shared" si="108"/>
        <v/>
      </c>
      <c r="S215" s="167">
        <f t="shared" si="109"/>
        <v>0</v>
      </c>
      <c r="T215" s="166">
        <f t="shared" si="110"/>
        <v>0</v>
      </c>
      <c r="U215" s="166">
        <f t="shared" si="111"/>
        <v>0</v>
      </c>
      <c r="V215" s="166">
        <f t="shared" si="112"/>
        <v>0</v>
      </c>
      <c r="W215" s="166">
        <f t="shared" si="113"/>
        <v>0</v>
      </c>
      <c r="X215" s="166">
        <f t="shared" si="114"/>
        <v>0</v>
      </c>
      <c r="Y215" s="166">
        <f t="shared" si="115"/>
        <v>0</v>
      </c>
      <c r="Z215" s="166">
        <f t="shared" si="116"/>
        <v>0</v>
      </c>
      <c r="AA215" s="166">
        <f t="shared" si="117"/>
        <v>0</v>
      </c>
      <c r="AB215" s="166">
        <f t="shared" si="118"/>
        <v>0</v>
      </c>
      <c r="AC215" s="167"/>
      <c r="AE215" s="166" t="str" cm="1">
        <f t="array" ref="AE215">IF($E215&lt;&gt;"", IF(ISTEXT(E215), "| Veld '"&amp;AE$4&amp;ROW()&amp;"': "&amp;Fout_datum, IF(F215&lt;&gt;"", IF(E215&gt;F215, "| Velden '"&amp;$AE$4&amp;ROW()&amp;"' en '"&amp;$AF$4&amp;ROW()&amp;"': De datum uit dienst mag niet voor de datum in dienst vallen.", ""), IF(E215&gt;Datum_werkingsjaar_einde, "| Veld '"&amp;$AE$4&amp;ROW()&amp;"': De datum in dienst mag niet na 31/12/"&amp;Datum_werkingsjaar&amp;" vallen.  ", ""))), "")</f>
        <v/>
      </c>
      <c r="AF215" s="166" t="str" cm="1">
        <f t="array" ref="AF215">IF($F215&lt;&gt;"", IF(ISTEXT(F215), "| Veld '"&amp;AF$4&amp;ROW()&amp;"': "&amp;Fout_datum, IF(E215&gt;F215, IF(F215&lt;&gt;"", "  ", ""), IF(F215&lt;&gt;"", IF(F215&lt;Datum_werkingsjaar_begin, "| Veld '"&amp;$AF$4&amp;ROW()&amp;"': De datum uit dienst mag niet vóór 1/01/"&amp;Datum_werkingsjaar&amp;" vallen.  ", ""), ""))), "")</f>
        <v/>
      </c>
      <c r="AG215" s="166" t="str">
        <f ca="1">IF(W215&lt;0, "", IF(G215&lt;&gt;"", _xlfn.IFNA(IF(MATCH(G215, OFFSET(Keuzelijsten!$A$1, 0, MATCH(O215, Keuzelijsten!$A$1:$AA$1, 0)-1, 50, 1), 0)&lt;&gt;"", ""), "| Veld '"&amp;AG$4&amp;ROW()&amp;"': de selectie komt niet overeen met een keuze in een afhankelijk veld.  "), ""))</f>
        <v/>
      </c>
      <c r="AH215" s="166" t="str">
        <f ca="1">IF(X215&lt;0, "", IF(H215&lt;&gt;"", _xlfn.IFNA(IF(MATCH(H215, OFFSET(Keuzelijsten!$A$1, 0, MATCH(P215, Keuzelijsten!$A$1:$AA$1, 0)-1, 50, 1), 0)&lt;&gt;"", ""), "| Veld '"&amp;AH$4&amp;ROW()&amp;"': de selectie komt niet overeen met een keuze in een afhankelijk veld.  "), ""))</f>
        <v/>
      </c>
      <c r="AI215" s="166" t="str">
        <f ca="1">IF(Y215&lt;0, "", IF(I215&lt;&gt;"", _xlfn.IFNA(IF(MATCH(I215, OFFSET(Keuzelijsten!$A$1, 0, MATCH(Q215, Keuzelijsten!$A$1:$AA$1, 0)-1, 50, 1), 0)&lt;&gt;"", ""), "| Veld '"&amp;AI$4&amp;ROW()&amp;"': de selectie komt niet overeen met een keuze in een afhankelijk veld.  "), ""))</f>
        <v/>
      </c>
      <c r="AJ215" s="166" t="str">
        <f ca="1">IF(Z215&lt;0, "", IF(J215&lt;&gt;"", _xlfn.IFNA(IF(MATCH(J215, OFFSET(Keuzelijsten!$A$1, 0, MATCH(R215, Keuzelijsten!$A$1:$AA$1, 0)-1, 50, 1), 0)&lt;&gt;"", ""), "| Veld '"&amp;AJ$4&amp;ROW()&amp;"': de selectie komt niet overeen met een keuze in een afhankelijk veld.  "), ""))</f>
        <v/>
      </c>
      <c r="AK215" s="166" t="str">
        <f t="shared" si="102"/>
        <v/>
      </c>
      <c r="AL215" s="166" t="str">
        <f t="shared" si="103"/>
        <v/>
      </c>
      <c r="AM215" s="167" t="str">
        <f t="shared" si="119"/>
        <v/>
      </c>
      <c r="AN215" s="166" t="str">
        <f t="shared" si="120"/>
        <v/>
      </c>
      <c r="AO215" s="166" t="str">
        <f t="shared" si="121"/>
        <v/>
      </c>
      <c r="AP215" s="166" t="str">
        <f t="shared" si="122"/>
        <v/>
      </c>
      <c r="AQ215" s="166" t="str">
        <f t="shared" si="123"/>
        <v/>
      </c>
      <c r="AR215" s="166" t="str">
        <f t="shared" si="124"/>
        <v/>
      </c>
      <c r="AS215" s="166" t="str">
        <f t="shared" si="125"/>
        <v/>
      </c>
      <c r="AT215" s="166" t="str">
        <f t="shared" si="126"/>
        <v/>
      </c>
      <c r="AU215" s="166" t="str">
        <f t="shared" si="127"/>
        <v/>
      </c>
      <c r="AV215" s="166" t="str">
        <f t="shared" si="128"/>
        <v/>
      </c>
      <c r="AW215" s="167" t="str">
        <f t="shared" si="129"/>
        <v/>
      </c>
      <c r="AX215" s="166" t="str">
        <f>IF(N215&lt;&gt;1, IF(SUM(N215:$N$504)&lt;&gt;0, "| Laat geen witruimte tussen ingevulde rijen.", ""), "")</f>
        <v/>
      </c>
      <c r="AZ215" s="75" t="str">
        <f t="shared" ca="1" si="130"/>
        <v/>
      </c>
    </row>
    <row r="216" spans="1:52" s="166" customFormat="1" ht="14.45" customHeight="1" x14ac:dyDescent="0.25">
      <c r="A216" s="172" t="str">
        <f t="shared" ca="1" si="104"/>
        <v/>
      </c>
      <c r="B216" s="164" t="str">
        <f t="shared" si="100"/>
        <v/>
      </c>
      <c r="C216" s="176" t="str">
        <f t="shared" si="101"/>
        <v/>
      </c>
      <c r="D216" s="177"/>
      <c r="E216" s="178"/>
      <c r="F216" s="178"/>
      <c r="G216" s="179"/>
      <c r="H216" s="180"/>
      <c r="I216" s="179"/>
      <c r="J216" s="181"/>
      <c r="K216" s="182"/>
      <c r="L216" s="183"/>
      <c r="M216" s="165" t="s">
        <v>85</v>
      </c>
      <c r="N216" s="166">
        <f t="shared" si="105"/>
        <v>0</v>
      </c>
      <c r="O216" s="167" t="s">
        <v>387</v>
      </c>
      <c r="P216" s="166" t="str">
        <f t="shared" si="106"/>
        <v/>
      </c>
      <c r="Q216" s="166" t="str">
        <f t="shared" si="107"/>
        <v/>
      </c>
      <c r="R216" s="166" t="str">
        <f t="shared" si="108"/>
        <v/>
      </c>
      <c r="S216" s="167">
        <f t="shared" si="109"/>
        <v>0</v>
      </c>
      <c r="T216" s="166">
        <f t="shared" si="110"/>
        <v>0</v>
      </c>
      <c r="U216" s="166">
        <f t="shared" si="111"/>
        <v>0</v>
      </c>
      <c r="V216" s="166">
        <f t="shared" si="112"/>
        <v>0</v>
      </c>
      <c r="W216" s="166">
        <f t="shared" si="113"/>
        <v>0</v>
      </c>
      <c r="X216" s="166">
        <f t="shared" si="114"/>
        <v>0</v>
      </c>
      <c r="Y216" s="166">
        <f t="shared" si="115"/>
        <v>0</v>
      </c>
      <c r="Z216" s="166">
        <f t="shared" si="116"/>
        <v>0</v>
      </c>
      <c r="AA216" s="166">
        <f t="shared" si="117"/>
        <v>0</v>
      </c>
      <c r="AB216" s="166">
        <f t="shared" si="118"/>
        <v>0</v>
      </c>
      <c r="AC216" s="167"/>
      <c r="AE216" s="166" t="str" cm="1">
        <f t="array" ref="AE216">IF($E216&lt;&gt;"", IF(ISTEXT(E216), "| Veld '"&amp;AE$4&amp;ROW()&amp;"': "&amp;Fout_datum, IF(F216&lt;&gt;"", IF(E216&gt;F216, "| Velden '"&amp;$AE$4&amp;ROW()&amp;"' en '"&amp;$AF$4&amp;ROW()&amp;"': De datum uit dienst mag niet voor de datum in dienst vallen.", ""), IF(E216&gt;Datum_werkingsjaar_einde, "| Veld '"&amp;$AE$4&amp;ROW()&amp;"': De datum in dienst mag niet na 31/12/"&amp;Datum_werkingsjaar&amp;" vallen.  ", ""))), "")</f>
        <v/>
      </c>
      <c r="AF216" s="166" t="str" cm="1">
        <f t="array" ref="AF216">IF($F216&lt;&gt;"", IF(ISTEXT(F216), "| Veld '"&amp;AF$4&amp;ROW()&amp;"': "&amp;Fout_datum, IF(E216&gt;F216, IF(F216&lt;&gt;"", "  ", ""), IF(F216&lt;&gt;"", IF(F216&lt;Datum_werkingsjaar_begin, "| Veld '"&amp;$AF$4&amp;ROW()&amp;"': De datum uit dienst mag niet vóór 1/01/"&amp;Datum_werkingsjaar&amp;" vallen.  ", ""), ""))), "")</f>
        <v/>
      </c>
      <c r="AG216" s="166" t="str">
        <f ca="1">IF(W216&lt;0, "", IF(G216&lt;&gt;"", _xlfn.IFNA(IF(MATCH(G216, OFFSET(Keuzelijsten!$A$1, 0, MATCH(O216, Keuzelijsten!$A$1:$AA$1, 0)-1, 50, 1), 0)&lt;&gt;"", ""), "| Veld '"&amp;AG$4&amp;ROW()&amp;"': de selectie komt niet overeen met een keuze in een afhankelijk veld.  "), ""))</f>
        <v/>
      </c>
      <c r="AH216" s="166" t="str">
        <f ca="1">IF(X216&lt;0, "", IF(H216&lt;&gt;"", _xlfn.IFNA(IF(MATCH(H216, OFFSET(Keuzelijsten!$A$1, 0, MATCH(P216, Keuzelijsten!$A$1:$AA$1, 0)-1, 50, 1), 0)&lt;&gt;"", ""), "| Veld '"&amp;AH$4&amp;ROW()&amp;"': de selectie komt niet overeen met een keuze in een afhankelijk veld.  "), ""))</f>
        <v/>
      </c>
      <c r="AI216" s="166" t="str">
        <f ca="1">IF(Y216&lt;0, "", IF(I216&lt;&gt;"", _xlfn.IFNA(IF(MATCH(I216, OFFSET(Keuzelijsten!$A$1, 0, MATCH(Q216, Keuzelijsten!$A$1:$AA$1, 0)-1, 50, 1), 0)&lt;&gt;"", ""), "| Veld '"&amp;AI$4&amp;ROW()&amp;"': de selectie komt niet overeen met een keuze in een afhankelijk veld.  "), ""))</f>
        <v/>
      </c>
      <c r="AJ216" s="166" t="str">
        <f ca="1">IF(Z216&lt;0, "", IF(J216&lt;&gt;"", _xlfn.IFNA(IF(MATCH(J216, OFFSET(Keuzelijsten!$A$1, 0, MATCH(R216, Keuzelijsten!$A$1:$AA$1, 0)-1, 50, 1), 0)&lt;&gt;"", ""), "| Veld '"&amp;AJ$4&amp;ROW()&amp;"': de selectie komt niet overeen met een keuze in een afhankelijk veld.  "), ""))</f>
        <v/>
      </c>
      <c r="AK216" s="166" t="str">
        <f t="shared" si="102"/>
        <v/>
      </c>
      <c r="AL216" s="166" t="str">
        <f t="shared" si="103"/>
        <v/>
      </c>
      <c r="AM216" s="167" t="str">
        <f t="shared" si="119"/>
        <v/>
      </c>
      <c r="AN216" s="166" t="str">
        <f t="shared" si="120"/>
        <v/>
      </c>
      <c r="AO216" s="166" t="str">
        <f t="shared" si="121"/>
        <v/>
      </c>
      <c r="AP216" s="166" t="str">
        <f t="shared" si="122"/>
        <v/>
      </c>
      <c r="AQ216" s="166" t="str">
        <f t="shared" si="123"/>
        <v/>
      </c>
      <c r="AR216" s="166" t="str">
        <f t="shared" si="124"/>
        <v/>
      </c>
      <c r="AS216" s="166" t="str">
        <f t="shared" si="125"/>
        <v/>
      </c>
      <c r="AT216" s="166" t="str">
        <f t="shared" si="126"/>
        <v/>
      </c>
      <c r="AU216" s="166" t="str">
        <f t="shared" si="127"/>
        <v/>
      </c>
      <c r="AV216" s="166" t="str">
        <f t="shared" si="128"/>
        <v/>
      </c>
      <c r="AW216" s="167" t="str">
        <f t="shared" si="129"/>
        <v/>
      </c>
      <c r="AX216" s="166" t="str">
        <f>IF(N216&lt;&gt;1, IF(SUM(N216:$N$504)&lt;&gt;0, "| Laat geen witruimte tussen ingevulde rijen.", ""), "")</f>
        <v/>
      </c>
      <c r="AZ216" s="75" t="str">
        <f t="shared" ca="1" si="130"/>
        <v/>
      </c>
    </row>
    <row r="217" spans="1:52" s="166" customFormat="1" ht="14.45" customHeight="1" x14ac:dyDescent="0.25">
      <c r="A217" s="172" t="str">
        <f t="shared" ca="1" si="104"/>
        <v/>
      </c>
      <c r="B217" s="164" t="str">
        <f t="shared" si="100"/>
        <v/>
      </c>
      <c r="C217" s="176" t="str">
        <f t="shared" si="101"/>
        <v/>
      </c>
      <c r="D217" s="177"/>
      <c r="E217" s="178"/>
      <c r="F217" s="178"/>
      <c r="G217" s="179"/>
      <c r="H217" s="180"/>
      <c r="I217" s="179"/>
      <c r="J217" s="181"/>
      <c r="K217" s="182"/>
      <c r="L217" s="183"/>
      <c r="M217" s="165" t="s">
        <v>85</v>
      </c>
      <c r="N217" s="166">
        <f t="shared" si="105"/>
        <v>0</v>
      </c>
      <c r="O217" s="167" t="s">
        <v>387</v>
      </c>
      <c r="P217" s="166" t="str">
        <f t="shared" si="106"/>
        <v/>
      </c>
      <c r="Q217" s="166" t="str">
        <f t="shared" si="107"/>
        <v/>
      </c>
      <c r="R217" s="166" t="str">
        <f t="shared" si="108"/>
        <v/>
      </c>
      <c r="S217" s="167">
        <f t="shared" si="109"/>
        <v>0</v>
      </c>
      <c r="T217" s="166">
        <f t="shared" si="110"/>
        <v>0</v>
      </c>
      <c r="U217" s="166">
        <f t="shared" si="111"/>
        <v>0</v>
      </c>
      <c r="V217" s="166">
        <f t="shared" si="112"/>
        <v>0</v>
      </c>
      <c r="W217" s="166">
        <f t="shared" si="113"/>
        <v>0</v>
      </c>
      <c r="X217" s="166">
        <f t="shared" si="114"/>
        <v>0</v>
      </c>
      <c r="Y217" s="166">
        <f t="shared" si="115"/>
        <v>0</v>
      </c>
      <c r="Z217" s="166">
        <f t="shared" si="116"/>
        <v>0</v>
      </c>
      <c r="AA217" s="166">
        <f t="shared" si="117"/>
        <v>0</v>
      </c>
      <c r="AB217" s="166">
        <f t="shared" si="118"/>
        <v>0</v>
      </c>
      <c r="AC217" s="167"/>
      <c r="AE217" s="166" t="str" cm="1">
        <f t="array" ref="AE217">IF($E217&lt;&gt;"", IF(ISTEXT(E217), "| Veld '"&amp;AE$4&amp;ROW()&amp;"': "&amp;Fout_datum, IF(F217&lt;&gt;"", IF(E217&gt;F217, "| Velden '"&amp;$AE$4&amp;ROW()&amp;"' en '"&amp;$AF$4&amp;ROW()&amp;"': De datum uit dienst mag niet voor de datum in dienst vallen.", ""), IF(E217&gt;Datum_werkingsjaar_einde, "| Veld '"&amp;$AE$4&amp;ROW()&amp;"': De datum in dienst mag niet na 31/12/"&amp;Datum_werkingsjaar&amp;" vallen.  ", ""))), "")</f>
        <v/>
      </c>
      <c r="AF217" s="166" t="str" cm="1">
        <f t="array" ref="AF217">IF($F217&lt;&gt;"", IF(ISTEXT(F217), "| Veld '"&amp;AF$4&amp;ROW()&amp;"': "&amp;Fout_datum, IF(E217&gt;F217, IF(F217&lt;&gt;"", "  ", ""), IF(F217&lt;&gt;"", IF(F217&lt;Datum_werkingsjaar_begin, "| Veld '"&amp;$AF$4&amp;ROW()&amp;"': De datum uit dienst mag niet vóór 1/01/"&amp;Datum_werkingsjaar&amp;" vallen.  ", ""), ""))), "")</f>
        <v/>
      </c>
      <c r="AG217" s="166" t="str">
        <f ca="1">IF(W217&lt;0, "", IF(G217&lt;&gt;"", _xlfn.IFNA(IF(MATCH(G217, OFFSET(Keuzelijsten!$A$1, 0, MATCH(O217, Keuzelijsten!$A$1:$AA$1, 0)-1, 50, 1), 0)&lt;&gt;"", ""), "| Veld '"&amp;AG$4&amp;ROW()&amp;"': de selectie komt niet overeen met een keuze in een afhankelijk veld.  "), ""))</f>
        <v/>
      </c>
      <c r="AH217" s="166" t="str">
        <f ca="1">IF(X217&lt;0, "", IF(H217&lt;&gt;"", _xlfn.IFNA(IF(MATCH(H217, OFFSET(Keuzelijsten!$A$1, 0, MATCH(P217, Keuzelijsten!$A$1:$AA$1, 0)-1, 50, 1), 0)&lt;&gt;"", ""), "| Veld '"&amp;AH$4&amp;ROW()&amp;"': de selectie komt niet overeen met een keuze in een afhankelijk veld.  "), ""))</f>
        <v/>
      </c>
      <c r="AI217" s="166" t="str">
        <f ca="1">IF(Y217&lt;0, "", IF(I217&lt;&gt;"", _xlfn.IFNA(IF(MATCH(I217, OFFSET(Keuzelijsten!$A$1, 0, MATCH(Q217, Keuzelijsten!$A$1:$AA$1, 0)-1, 50, 1), 0)&lt;&gt;"", ""), "| Veld '"&amp;AI$4&amp;ROW()&amp;"': de selectie komt niet overeen met een keuze in een afhankelijk veld.  "), ""))</f>
        <v/>
      </c>
      <c r="AJ217" s="166" t="str">
        <f ca="1">IF(Z217&lt;0, "", IF(J217&lt;&gt;"", _xlfn.IFNA(IF(MATCH(J217, OFFSET(Keuzelijsten!$A$1, 0, MATCH(R217, Keuzelijsten!$A$1:$AA$1, 0)-1, 50, 1), 0)&lt;&gt;"", ""), "| Veld '"&amp;AJ$4&amp;ROW()&amp;"': de selectie komt niet overeen met een keuze in een afhankelijk veld.  "), ""))</f>
        <v/>
      </c>
      <c r="AK217" s="166" t="str">
        <f t="shared" si="102"/>
        <v/>
      </c>
      <c r="AL217" s="166" t="str">
        <f t="shared" si="103"/>
        <v/>
      </c>
      <c r="AM217" s="167" t="str">
        <f t="shared" si="119"/>
        <v/>
      </c>
      <c r="AN217" s="166" t="str">
        <f t="shared" si="120"/>
        <v/>
      </c>
      <c r="AO217" s="166" t="str">
        <f t="shared" si="121"/>
        <v/>
      </c>
      <c r="AP217" s="166" t="str">
        <f t="shared" si="122"/>
        <v/>
      </c>
      <c r="AQ217" s="166" t="str">
        <f t="shared" si="123"/>
        <v/>
      </c>
      <c r="AR217" s="166" t="str">
        <f t="shared" si="124"/>
        <v/>
      </c>
      <c r="AS217" s="166" t="str">
        <f t="shared" si="125"/>
        <v/>
      </c>
      <c r="AT217" s="166" t="str">
        <f t="shared" si="126"/>
        <v/>
      </c>
      <c r="AU217" s="166" t="str">
        <f t="shared" si="127"/>
        <v/>
      </c>
      <c r="AV217" s="166" t="str">
        <f t="shared" si="128"/>
        <v/>
      </c>
      <c r="AW217" s="167" t="str">
        <f t="shared" si="129"/>
        <v/>
      </c>
      <c r="AX217" s="166" t="str">
        <f>IF(N217&lt;&gt;1, IF(SUM(N217:$N$504)&lt;&gt;0, "| Laat geen witruimte tussen ingevulde rijen.", ""), "")</f>
        <v/>
      </c>
      <c r="AZ217" s="75" t="str">
        <f t="shared" ca="1" si="130"/>
        <v/>
      </c>
    </row>
    <row r="218" spans="1:52" s="166" customFormat="1" ht="14.45" customHeight="1" x14ac:dyDescent="0.25">
      <c r="A218" s="172" t="str">
        <f t="shared" ca="1" si="104"/>
        <v/>
      </c>
      <c r="B218" s="164" t="str">
        <f t="shared" si="100"/>
        <v/>
      </c>
      <c r="C218" s="176" t="str">
        <f t="shared" si="101"/>
        <v/>
      </c>
      <c r="D218" s="177"/>
      <c r="E218" s="178"/>
      <c r="F218" s="178"/>
      <c r="G218" s="179"/>
      <c r="H218" s="180"/>
      <c r="I218" s="179"/>
      <c r="J218" s="181"/>
      <c r="K218" s="182"/>
      <c r="L218" s="183"/>
      <c r="M218" s="165" t="s">
        <v>85</v>
      </c>
      <c r="N218" s="166">
        <f t="shared" si="105"/>
        <v>0</v>
      </c>
      <c r="O218" s="167" t="s">
        <v>387</v>
      </c>
      <c r="P218" s="166" t="str">
        <f t="shared" si="106"/>
        <v/>
      </c>
      <c r="Q218" s="166" t="str">
        <f t="shared" si="107"/>
        <v/>
      </c>
      <c r="R218" s="166" t="str">
        <f t="shared" si="108"/>
        <v/>
      </c>
      <c r="S218" s="167">
        <f t="shared" si="109"/>
        <v>0</v>
      </c>
      <c r="T218" s="166">
        <f t="shared" si="110"/>
        <v>0</v>
      </c>
      <c r="U218" s="166">
        <f t="shared" si="111"/>
        <v>0</v>
      </c>
      <c r="V218" s="166">
        <f t="shared" si="112"/>
        <v>0</v>
      </c>
      <c r="W218" s="166">
        <f t="shared" si="113"/>
        <v>0</v>
      </c>
      <c r="X218" s="166">
        <f t="shared" si="114"/>
        <v>0</v>
      </c>
      <c r="Y218" s="166">
        <f t="shared" si="115"/>
        <v>0</v>
      </c>
      <c r="Z218" s="166">
        <f t="shared" si="116"/>
        <v>0</v>
      </c>
      <c r="AA218" s="166">
        <f t="shared" si="117"/>
        <v>0</v>
      </c>
      <c r="AB218" s="166">
        <f t="shared" si="118"/>
        <v>0</v>
      </c>
      <c r="AC218" s="167"/>
      <c r="AE218" s="166" t="str" cm="1">
        <f t="array" ref="AE218">IF($E218&lt;&gt;"", IF(ISTEXT(E218), "| Veld '"&amp;AE$4&amp;ROW()&amp;"': "&amp;Fout_datum, IF(F218&lt;&gt;"", IF(E218&gt;F218, "| Velden '"&amp;$AE$4&amp;ROW()&amp;"' en '"&amp;$AF$4&amp;ROW()&amp;"': De datum uit dienst mag niet voor de datum in dienst vallen.", ""), IF(E218&gt;Datum_werkingsjaar_einde, "| Veld '"&amp;$AE$4&amp;ROW()&amp;"': De datum in dienst mag niet na 31/12/"&amp;Datum_werkingsjaar&amp;" vallen.  ", ""))), "")</f>
        <v/>
      </c>
      <c r="AF218" s="166" t="str" cm="1">
        <f t="array" ref="AF218">IF($F218&lt;&gt;"", IF(ISTEXT(F218), "| Veld '"&amp;AF$4&amp;ROW()&amp;"': "&amp;Fout_datum, IF(E218&gt;F218, IF(F218&lt;&gt;"", "  ", ""), IF(F218&lt;&gt;"", IF(F218&lt;Datum_werkingsjaar_begin, "| Veld '"&amp;$AF$4&amp;ROW()&amp;"': De datum uit dienst mag niet vóór 1/01/"&amp;Datum_werkingsjaar&amp;" vallen.  ", ""), ""))), "")</f>
        <v/>
      </c>
      <c r="AG218" s="166" t="str">
        <f ca="1">IF(W218&lt;0, "", IF(G218&lt;&gt;"", _xlfn.IFNA(IF(MATCH(G218, OFFSET(Keuzelijsten!$A$1, 0, MATCH(O218, Keuzelijsten!$A$1:$AA$1, 0)-1, 50, 1), 0)&lt;&gt;"", ""), "| Veld '"&amp;AG$4&amp;ROW()&amp;"': de selectie komt niet overeen met een keuze in een afhankelijk veld.  "), ""))</f>
        <v/>
      </c>
      <c r="AH218" s="166" t="str">
        <f ca="1">IF(X218&lt;0, "", IF(H218&lt;&gt;"", _xlfn.IFNA(IF(MATCH(H218, OFFSET(Keuzelijsten!$A$1, 0, MATCH(P218, Keuzelijsten!$A$1:$AA$1, 0)-1, 50, 1), 0)&lt;&gt;"", ""), "| Veld '"&amp;AH$4&amp;ROW()&amp;"': de selectie komt niet overeen met een keuze in een afhankelijk veld.  "), ""))</f>
        <v/>
      </c>
      <c r="AI218" s="166" t="str">
        <f ca="1">IF(Y218&lt;0, "", IF(I218&lt;&gt;"", _xlfn.IFNA(IF(MATCH(I218, OFFSET(Keuzelijsten!$A$1, 0, MATCH(Q218, Keuzelijsten!$A$1:$AA$1, 0)-1, 50, 1), 0)&lt;&gt;"", ""), "| Veld '"&amp;AI$4&amp;ROW()&amp;"': de selectie komt niet overeen met een keuze in een afhankelijk veld.  "), ""))</f>
        <v/>
      </c>
      <c r="AJ218" s="166" t="str">
        <f ca="1">IF(Z218&lt;0, "", IF(J218&lt;&gt;"", _xlfn.IFNA(IF(MATCH(J218, OFFSET(Keuzelijsten!$A$1, 0, MATCH(R218, Keuzelijsten!$A$1:$AA$1, 0)-1, 50, 1), 0)&lt;&gt;"", ""), "| Veld '"&amp;AJ$4&amp;ROW()&amp;"': de selectie komt niet overeen met een keuze in een afhankelijk veld.  "), ""))</f>
        <v/>
      </c>
      <c r="AK218" s="166" t="str">
        <f t="shared" si="102"/>
        <v/>
      </c>
      <c r="AL218" s="166" t="str">
        <f t="shared" si="103"/>
        <v/>
      </c>
      <c r="AM218" s="167" t="str">
        <f t="shared" si="119"/>
        <v/>
      </c>
      <c r="AN218" s="166" t="str">
        <f t="shared" si="120"/>
        <v/>
      </c>
      <c r="AO218" s="166" t="str">
        <f t="shared" si="121"/>
        <v/>
      </c>
      <c r="AP218" s="166" t="str">
        <f t="shared" si="122"/>
        <v/>
      </c>
      <c r="AQ218" s="166" t="str">
        <f t="shared" si="123"/>
        <v/>
      </c>
      <c r="AR218" s="166" t="str">
        <f t="shared" si="124"/>
        <v/>
      </c>
      <c r="AS218" s="166" t="str">
        <f t="shared" si="125"/>
        <v/>
      </c>
      <c r="AT218" s="166" t="str">
        <f t="shared" si="126"/>
        <v/>
      </c>
      <c r="AU218" s="166" t="str">
        <f t="shared" si="127"/>
        <v/>
      </c>
      <c r="AV218" s="166" t="str">
        <f t="shared" si="128"/>
        <v/>
      </c>
      <c r="AW218" s="167" t="str">
        <f t="shared" si="129"/>
        <v/>
      </c>
      <c r="AX218" s="166" t="str">
        <f>IF(N218&lt;&gt;1, IF(SUM(N218:$N$504)&lt;&gt;0, "| Laat geen witruimte tussen ingevulde rijen.", ""), "")</f>
        <v/>
      </c>
      <c r="AZ218" s="75" t="str">
        <f t="shared" ca="1" si="130"/>
        <v/>
      </c>
    </row>
    <row r="219" spans="1:52" s="166" customFormat="1" ht="14.45" customHeight="1" x14ac:dyDescent="0.25">
      <c r="A219" s="172" t="str">
        <f t="shared" ca="1" si="104"/>
        <v/>
      </c>
      <c r="B219" s="164" t="str">
        <f t="shared" si="100"/>
        <v/>
      </c>
      <c r="C219" s="176" t="str">
        <f t="shared" si="101"/>
        <v/>
      </c>
      <c r="D219" s="177"/>
      <c r="E219" s="178"/>
      <c r="F219" s="178"/>
      <c r="G219" s="179"/>
      <c r="H219" s="180"/>
      <c r="I219" s="179"/>
      <c r="J219" s="181"/>
      <c r="K219" s="182"/>
      <c r="L219" s="183"/>
      <c r="M219" s="165" t="s">
        <v>85</v>
      </c>
      <c r="N219" s="166">
        <f t="shared" si="105"/>
        <v>0</v>
      </c>
      <c r="O219" s="167" t="s">
        <v>387</v>
      </c>
      <c r="P219" s="166" t="str">
        <f t="shared" si="106"/>
        <v/>
      </c>
      <c r="Q219" s="166" t="str">
        <f t="shared" si="107"/>
        <v/>
      </c>
      <c r="R219" s="166" t="str">
        <f t="shared" si="108"/>
        <v/>
      </c>
      <c r="S219" s="167">
        <f t="shared" si="109"/>
        <v>0</v>
      </c>
      <c r="T219" s="166">
        <f t="shared" si="110"/>
        <v>0</v>
      </c>
      <c r="U219" s="166">
        <f t="shared" si="111"/>
        <v>0</v>
      </c>
      <c r="V219" s="166">
        <f t="shared" si="112"/>
        <v>0</v>
      </c>
      <c r="W219" s="166">
        <f t="shared" si="113"/>
        <v>0</v>
      </c>
      <c r="X219" s="166">
        <f t="shared" si="114"/>
        <v>0</v>
      </c>
      <c r="Y219" s="166">
        <f t="shared" si="115"/>
        <v>0</v>
      </c>
      <c r="Z219" s="166">
        <f t="shared" si="116"/>
        <v>0</v>
      </c>
      <c r="AA219" s="166">
        <f t="shared" si="117"/>
        <v>0</v>
      </c>
      <c r="AB219" s="166">
        <f t="shared" si="118"/>
        <v>0</v>
      </c>
      <c r="AC219" s="167"/>
      <c r="AE219" s="166" t="str" cm="1">
        <f t="array" ref="AE219">IF($E219&lt;&gt;"", IF(ISTEXT(E219), "| Veld '"&amp;AE$4&amp;ROW()&amp;"': "&amp;Fout_datum, IF(F219&lt;&gt;"", IF(E219&gt;F219, "| Velden '"&amp;$AE$4&amp;ROW()&amp;"' en '"&amp;$AF$4&amp;ROW()&amp;"': De datum uit dienst mag niet voor de datum in dienst vallen.", ""), IF(E219&gt;Datum_werkingsjaar_einde, "| Veld '"&amp;$AE$4&amp;ROW()&amp;"': De datum in dienst mag niet na 31/12/"&amp;Datum_werkingsjaar&amp;" vallen.  ", ""))), "")</f>
        <v/>
      </c>
      <c r="AF219" s="166" t="str" cm="1">
        <f t="array" ref="AF219">IF($F219&lt;&gt;"", IF(ISTEXT(F219), "| Veld '"&amp;AF$4&amp;ROW()&amp;"': "&amp;Fout_datum, IF(E219&gt;F219, IF(F219&lt;&gt;"", "  ", ""), IF(F219&lt;&gt;"", IF(F219&lt;Datum_werkingsjaar_begin, "| Veld '"&amp;$AF$4&amp;ROW()&amp;"': De datum uit dienst mag niet vóór 1/01/"&amp;Datum_werkingsjaar&amp;" vallen.  ", ""), ""))), "")</f>
        <v/>
      </c>
      <c r="AG219" s="166" t="str">
        <f ca="1">IF(W219&lt;0, "", IF(G219&lt;&gt;"", _xlfn.IFNA(IF(MATCH(G219, OFFSET(Keuzelijsten!$A$1, 0, MATCH(O219, Keuzelijsten!$A$1:$AA$1, 0)-1, 50, 1), 0)&lt;&gt;"", ""), "| Veld '"&amp;AG$4&amp;ROW()&amp;"': de selectie komt niet overeen met een keuze in een afhankelijk veld.  "), ""))</f>
        <v/>
      </c>
      <c r="AH219" s="166" t="str">
        <f ca="1">IF(X219&lt;0, "", IF(H219&lt;&gt;"", _xlfn.IFNA(IF(MATCH(H219, OFFSET(Keuzelijsten!$A$1, 0, MATCH(P219, Keuzelijsten!$A$1:$AA$1, 0)-1, 50, 1), 0)&lt;&gt;"", ""), "| Veld '"&amp;AH$4&amp;ROW()&amp;"': de selectie komt niet overeen met een keuze in een afhankelijk veld.  "), ""))</f>
        <v/>
      </c>
      <c r="AI219" s="166" t="str">
        <f ca="1">IF(Y219&lt;0, "", IF(I219&lt;&gt;"", _xlfn.IFNA(IF(MATCH(I219, OFFSET(Keuzelijsten!$A$1, 0, MATCH(Q219, Keuzelijsten!$A$1:$AA$1, 0)-1, 50, 1), 0)&lt;&gt;"", ""), "| Veld '"&amp;AI$4&amp;ROW()&amp;"': de selectie komt niet overeen met een keuze in een afhankelijk veld.  "), ""))</f>
        <v/>
      </c>
      <c r="AJ219" s="166" t="str">
        <f ca="1">IF(Z219&lt;0, "", IF(J219&lt;&gt;"", _xlfn.IFNA(IF(MATCH(J219, OFFSET(Keuzelijsten!$A$1, 0, MATCH(R219, Keuzelijsten!$A$1:$AA$1, 0)-1, 50, 1), 0)&lt;&gt;"", ""), "| Veld '"&amp;AJ$4&amp;ROW()&amp;"': de selectie komt niet overeen met een keuze in een afhankelijk veld.  "), ""))</f>
        <v/>
      </c>
      <c r="AK219" s="166" t="str">
        <f t="shared" si="102"/>
        <v/>
      </c>
      <c r="AL219" s="166" t="str">
        <f t="shared" si="103"/>
        <v/>
      </c>
      <c r="AM219" s="167" t="str">
        <f t="shared" si="119"/>
        <v/>
      </c>
      <c r="AN219" s="166" t="str">
        <f t="shared" si="120"/>
        <v/>
      </c>
      <c r="AO219" s="166" t="str">
        <f t="shared" si="121"/>
        <v/>
      </c>
      <c r="AP219" s="166" t="str">
        <f t="shared" si="122"/>
        <v/>
      </c>
      <c r="AQ219" s="166" t="str">
        <f t="shared" si="123"/>
        <v/>
      </c>
      <c r="AR219" s="166" t="str">
        <f t="shared" si="124"/>
        <v/>
      </c>
      <c r="AS219" s="166" t="str">
        <f t="shared" si="125"/>
        <v/>
      </c>
      <c r="AT219" s="166" t="str">
        <f t="shared" si="126"/>
        <v/>
      </c>
      <c r="AU219" s="166" t="str">
        <f t="shared" si="127"/>
        <v/>
      </c>
      <c r="AV219" s="166" t="str">
        <f t="shared" si="128"/>
        <v/>
      </c>
      <c r="AW219" s="167" t="str">
        <f t="shared" si="129"/>
        <v/>
      </c>
      <c r="AX219" s="166" t="str">
        <f>IF(N219&lt;&gt;1, IF(SUM(N219:$N$504)&lt;&gt;0, "| Laat geen witruimte tussen ingevulde rijen.", ""), "")</f>
        <v/>
      </c>
      <c r="AZ219" s="75" t="str">
        <f t="shared" ca="1" si="130"/>
        <v/>
      </c>
    </row>
    <row r="220" spans="1:52" s="166" customFormat="1" ht="14.45" customHeight="1" x14ac:dyDescent="0.25">
      <c r="A220" s="172" t="str">
        <f t="shared" ca="1" si="104"/>
        <v/>
      </c>
      <c r="B220" s="164" t="str">
        <f t="shared" si="100"/>
        <v/>
      </c>
      <c r="C220" s="176" t="str">
        <f t="shared" si="101"/>
        <v/>
      </c>
      <c r="D220" s="177"/>
      <c r="E220" s="178"/>
      <c r="F220" s="178"/>
      <c r="G220" s="179"/>
      <c r="H220" s="180"/>
      <c r="I220" s="179"/>
      <c r="J220" s="181"/>
      <c r="K220" s="182"/>
      <c r="L220" s="183"/>
      <c r="M220" s="165" t="s">
        <v>85</v>
      </c>
      <c r="N220" s="166">
        <f t="shared" si="105"/>
        <v>0</v>
      </c>
      <c r="O220" s="167" t="s">
        <v>387</v>
      </c>
      <c r="P220" s="166" t="str">
        <f t="shared" si="106"/>
        <v/>
      </c>
      <c r="Q220" s="166" t="str">
        <f t="shared" si="107"/>
        <v/>
      </c>
      <c r="R220" s="166" t="str">
        <f t="shared" si="108"/>
        <v/>
      </c>
      <c r="S220" s="167">
        <f t="shared" si="109"/>
        <v>0</v>
      </c>
      <c r="T220" s="166">
        <f t="shared" si="110"/>
        <v>0</v>
      </c>
      <c r="U220" s="166">
        <f t="shared" si="111"/>
        <v>0</v>
      </c>
      <c r="V220" s="166">
        <f t="shared" si="112"/>
        <v>0</v>
      </c>
      <c r="W220" s="166">
        <f t="shared" si="113"/>
        <v>0</v>
      </c>
      <c r="X220" s="166">
        <f t="shared" si="114"/>
        <v>0</v>
      </c>
      <c r="Y220" s="166">
        <f t="shared" si="115"/>
        <v>0</v>
      </c>
      <c r="Z220" s="166">
        <f t="shared" si="116"/>
        <v>0</v>
      </c>
      <c r="AA220" s="166">
        <f t="shared" si="117"/>
        <v>0</v>
      </c>
      <c r="AB220" s="166">
        <f t="shared" si="118"/>
        <v>0</v>
      </c>
      <c r="AC220" s="167"/>
      <c r="AE220" s="166" t="str" cm="1">
        <f t="array" ref="AE220">IF($E220&lt;&gt;"", IF(ISTEXT(E220), "| Veld '"&amp;AE$4&amp;ROW()&amp;"': "&amp;Fout_datum, IF(F220&lt;&gt;"", IF(E220&gt;F220, "| Velden '"&amp;$AE$4&amp;ROW()&amp;"' en '"&amp;$AF$4&amp;ROW()&amp;"': De datum uit dienst mag niet voor de datum in dienst vallen.", ""), IF(E220&gt;Datum_werkingsjaar_einde, "| Veld '"&amp;$AE$4&amp;ROW()&amp;"': De datum in dienst mag niet na 31/12/"&amp;Datum_werkingsjaar&amp;" vallen.  ", ""))), "")</f>
        <v/>
      </c>
      <c r="AF220" s="166" t="str" cm="1">
        <f t="array" ref="AF220">IF($F220&lt;&gt;"", IF(ISTEXT(F220), "| Veld '"&amp;AF$4&amp;ROW()&amp;"': "&amp;Fout_datum, IF(E220&gt;F220, IF(F220&lt;&gt;"", "  ", ""), IF(F220&lt;&gt;"", IF(F220&lt;Datum_werkingsjaar_begin, "| Veld '"&amp;$AF$4&amp;ROW()&amp;"': De datum uit dienst mag niet vóór 1/01/"&amp;Datum_werkingsjaar&amp;" vallen.  ", ""), ""))), "")</f>
        <v/>
      </c>
      <c r="AG220" s="166" t="str">
        <f ca="1">IF(W220&lt;0, "", IF(G220&lt;&gt;"", _xlfn.IFNA(IF(MATCH(G220, OFFSET(Keuzelijsten!$A$1, 0, MATCH(O220, Keuzelijsten!$A$1:$AA$1, 0)-1, 50, 1), 0)&lt;&gt;"", ""), "| Veld '"&amp;AG$4&amp;ROW()&amp;"': de selectie komt niet overeen met een keuze in een afhankelijk veld.  "), ""))</f>
        <v/>
      </c>
      <c r="AH220" s="166" t="str">
        <f ca="1">IF(X220&lt;0, "", IF(H220&lt;&gt;"", _xlfn.IFNA(IF(MATCH(H220, OFFSET(Keuzelijsten!$A$1, 0, MATCH(P220, Keuzelijsten!$A$1:$AA$1, 0)-1, 50, 1), 0)&lt;&gt;"", ""), "| Veld '"&amp;AH$4&amp;ROW()&amp;"': de selectie komt niet overeen met een keuze in een afhankelijk veld.  "), ""))</f>
        <v/>
      </c>
      <c r="AI220" s="166" t="str">
        <f ca="1">IF(Y220&lt;0, "", IF(I220&lt;&gt;"", _xlfn.IFNA(IF(MATCH(I220, OFFSET(Keuzelijsten!$A$1, 0, MATCH(Q220, Keuzelijsten!$A$1:$AA$1, 0)-1, 50, 1), 0)&lt;&gt;"", ""), "| Veld '"&amp;AI$4&amp;ROW()&amp;"': de selectie komt niet overeen met een keuze in een afhankelijk veld.  "), ""))</f>
        <v/>
      </c>
      <c r="AJ220" s="166" t="str">
        <f ca="1">IF(Z220&lt;0, "", IF(J220&lt;&gt;"", _xlfn.IFNA(IF(MATCH(J220, OFFSET(Keuzelijsten!$A$1, 0, MATCH(R220, Keuzelijsten!$A$1:$AA$1, 0)-1, 50, 1), 0)&lt;&gt;"", ""), "| Veld '"&amp;AJ$4&amp;ROW()&amp;"': de selectie komt niet overeen met een keuze in een afhankelijk veld.  "), ""))</f>
        <v/>
      </c>
      <c r="AK220" s="166" t="str">
        <f t="shared" si="102"/>
        <v/>
      </c>
      <c r="AL220" s="166" t="str">
        <f t="shared" si="103"/>
        <v/>
      </c>
      <c r="AM220" s="167" t="str">
        <f t="shared" si="119"/>
        <v/>
      </c>
      <c r="AN220" s="166" t="str">
        <f t="shared" si="120"/>
        <v/>
      </c>
      <c r="AO220" s="166" t="str">
        <f t="shared" si="121"/>
        <v/>
      </c>
      <c r="AP220" s="166" t="str">
        <f t="shared" si="122"/>
        <v/>
      </c>
      <c r="AQ220" s="166" t="str">
        <f t="shared" si="123"/>
        <v/>
      </c>
      <c r="AR220" s="166" t="str">
        <f t="shared" si="124"/>
        <v/>
      </c>
      <c r="AS220" s="166" t="str">
        <f t="shared" si="125"/>
        <v/>
      </c>
      <c r="AT220" s="166" t="str">
        <f t="shared" si="126"/>
        <v/>
      </c>
      <c r="AU220" s="166" t="str">
        <f t="shared" si="127"/>
        <v/>
      </c>
      <c r="AV220" s="166" t="str">
        <f t="shared" si="128"/>
        <v/>
      </c>
      <c r="AW220" s="167" t="str">
        <f t="shared" si="129"/>
        <v/>
      </c>
      <c r="AX220" s="166" t="str">
        <f>IF(N220&lt;&gt;1, IF(SUM(N220:$N$504)&lt;&gt;0, "| Laat geen witruimte tussen ingevulde rijen.", ""), "")</f>
        <v/>
      </c>
      <c r="AZ220" s="75" t="str">
        <f t="shared" ca="1" si="130"/>
        <v/>
      </c>
    </row>
    <row r="221" spans="1:52" s="166" customFormat="1" ht="14.45" customHeight="1" x14ac:dyDescent="0.25">
      <c r="A221" s="172" t="str">
        <f t="shared" ca="1" si="104"/>
        <v/>
      </c>
      <c r="B221" s="164" t="str">
        <f t="shared" si="100"/>
        <v/>
      </c>
      <c r="C221" s="176" t="str">
        <f t="shared" si="101"/>
        <v/>
      </c>
      <c r="D221" s="177"/>
      <c r="E221" s="178"/>
      <c r="F221" s="178"/>
      <c r="G221" s="179"/>
      <c r="H221" s="180"/>
      <c r="I221" s="179"/>
      <c r="J221" s="181"/>
      <c r="K221" s="182"/>
      <c r="L221" s="183"/>
      <c r="M221" s="165" t="s">
        <v>85</v>
      </c>
      <c r="N221" s="166">
        <f t="shared" si="105"/>
        <v>0</v>
      </c>
      <c r="O221" s="167" t="s">
        <v>387</v>
      </c>
      <c r="P221" s="166" t="str">
        <f t="shared" si="106"/>
        <v/>
      </c>
      <c r="Q221" s="166" t="str">
        <f t="shared" si="107"/>
        <v/>
      </c>
      <c r="R221" s="166" t="str">
        <f t="shared" si="108"/>
        <v/>
      </c>
      <c r="S221" s="167">
        <f t="shared" si="109"/>
        <v>0</v>
      </c>
      <c r="T221" s="166">
        <f t="shared" si="110"/>
        <v>0</v>
      </c>
      <c r="U221" s="166">
        <f t="shared" si="111"/>
        <v>0</v>
      </c>
      <c r="V221" s="166">
        <f t="shared" si="112"/>
        <v>0</v>
      </c>
      <c r="W221" s="166">
        <f t="shared" si="113"/>
        <v>0</v>
      </c>
      <c r="X221" s="166">
        <f t="shared" si="114"/>
        <v>0</v>
      </c>
      <c r="Y221" s="166">
        <f t="shared" si="115"/>
        <v>0</v>
      </c>
      <c r="Z221" s="166">
        <f t="shared" si="116"/>
        <v>0</v>
      </c>
      <c r="AA221" s="166">
        <f t="shared" si="117"/>
        <v>0</v>
      </c>
      <c r="AB221" s="166">
        <f t="shared" si="118"/>
        <v>0</v>
      </c>
      <c r="AC221" s="167"/>
      <c r="AE221" s="166" t="str" cm="1">
        <f t="array" ref="AE221">IF($E221&lt;&gt;"", IF(ISTEXT(E221), "| Veld '"&amp;AE$4&amp;ROW()&amp;"': "&amp;Fout_datum, IF(F221&lt;&gt;"", IF(E221&gt;F221, "| Velden '"&amp;$AE$4&amp;ROW()&amp;"' en '"&amp;$AF$4&amp;ROW()&amp;"': De datum uit dienst mag niet voor de datum in dienst vallen.", ""), IF(E221&gt;Datum_werkingsjaar_einde, "| Veld '"&amp;$AE$4&amp;ROW()&amp;"': De datum in dienst mag niet na 31/12/"&amp;Datum_werkingsjaar&amp;" vallen.  ", ""))), "")</f>
        <v/>
      </c>
      <c r="AF221" s="166" t="str" cm="1">
        <f t="array" ref="AF221">IF($F221&lt;&gt;"", IF(ISTEXT(F221), "| Veld '"&amp;AF$4&amp;ROW()&amp;"': "&amp;Fout_datum, IF(E221&gt;F221, IF(F221&lt;&gt;"", "  ", ""), IF(F221&lt;&gt;"", IF(F221&lt;Datum_werkingsjaar_begin, "| Veld '"&amp;$AF$4&amp;ROW()&amp;"': De datum uit dienst mag niet vóór 1/01/"&amp;Datum_werkingsjaar&amp;" vallen.  ", ""), ""))), "")</f>
        <v/>
      </c>
      <c r="AG221" s="166" t="str">
        <f ca="1">IF(W221&lt;0, "", IF(G221&lt;&gt;"", _xlfn.IFNA(IF(MATCH(G221, OFFSET(Keuzelijsten!$A$1, 0, MATCH(O221, Keuzelijsten!$A$1:$AA$1, 0)-1, 50, 1), 0)&lt;&gt;"", ""), "| Veld '"&amp;AG$4&amp;ROW()&amp;"': de selectie komt niet overeen met een keuze in een afhankelijk veld.  "), ""))</f>
        <v/>
      </c>
      <c r="AH221" s="166" t="str">
        <f ca="1">IF(X221&lt;0, "", IF(H221&lt;&gt;"", _xlfn.IFNA(IF(MATCH(H221, OFFSET(Keuzelijsten!$A$1, 0, MATCH(P221, Keuzelijsten!$A$1:$AA$1, 0)-1, 50, 1), 0)&lt;&gt;"", ""), "| Veld '"&amp;AH$4&amp;ROW()&amp;"': de selectie komt niet overeen met een keuze in een afhankelijk veld.  "), ""))</f>
        <v/>
      </c>
      <c r="AI221" s="166" t="str">
        <f ca="1">IF(Y221&lt;0, "", IF(I221&lt;&gt;"", _xlfn.IFNA(IF(MATCH(I221, OFFSET(Keuzelijsten!$A$1, 0, MATCH(Q221, Keuzelijsten!$A$1:$AA$1, 0)-1, 50, 1), 0)&lt;&gt;"", ""), "| Veld '"&amp;AI$4&amp;ROW()&amp;"': de selectie komt niet overeen met een keuze in een afhankelijk veld.  "), ""))</f>
        <v/>
      </c>
      <c r="AJ221" s="166" t="str">
        <f ca="1">IF(Z221&lt;0, "", IF(J221&lt;&gt;"", _xlfn.IFNA(IF(MATCH(J221, OFFSET(Keuzelijsten!$A$1, 0, MATCH(R221, Keuzelijsten!$A$1:$AA$1, 0)-1, 50, 1), 0)&lt;&gt;"", ""), "| Veld '"&amp;AJ$4&amp;ROW()&amp;"': de selectie komt niet overeen met een keuze in een afhankelijk veld.  "), ""))</f>
        <v/>
      </c>
      <c r="AK221" s="166" t="str">
        <f t="shared" si="102"/>
        <v/>
      </c>
      <c r="AL221" s="166" t="str">
        <f t="shared" si="103"/>
        <v/>
      </c>
      <c r="AM221" s="167" t="str">
        <f t="shared" si="119"/>
        <v/>
      </c>
      <c r="AN221" s="166" t="str">
        <f t="shared" si="120"/>
        <v/>
      </c>
      <c r="AO221" s="166" t="str">
        <f t="shared" si="121"/>
        <v/>
      </c>
      <c r="AP221" s="166" t="str">
        <f t="shared" si="122"/>
        <v/>
      </c>
      <c r="AQ221" s="166" t="str">
        <f t="shared" si="123"/>
        <v/>
      </c>
      <c r="AR221" s="166" t="str">
        <f t="shared" si="124"/>
        <v/>
      </c>
      <c r="AS221" s="166" t="str">
        <f t="shared" si="125"/>
        <v/>
      </c>
      <c r="AT221" s="166" t="str">
        <f t="shared" si="126"/>
        <v/>
      </c>
      <c r="AU221" s="166" t="str">
        <f t="shared" si="127"/>
        <v/>
      </c>
      <c r="AV221" s="166" t="str">
        <f t="shared" si="128"/>
        <v/>
      </c>
      <c r="AW221" s="167" t="str">
        <f t="shared" si="129"/>
        <v/>
      </c>
      <c r="AX221" s="166" t="str">
        <f>IF(N221&lt;&gt;1, IF(SUM(N221:$N$504)&lt;&gt;0, "| Laat geen witruimte tussen ingevulde rijen.", ""), "")</f>
        <v/>
      </c>
      <c r="AZ221" s="75" t="str">
        <f t="shared" ca="1" si="130"/>
        <v/>
      </c>
    </row>
    <row r="222" spans="1:52" s="166" customFormat="1" ht="14.45" customHeight="1" x14ac:dyDescent="0.25">
      <c r="A222" s="172" t="str">
        <f t="shared" ca="1" si="104"/>
        <v/>
      </c>
      <c r="B222" s="164" t="str">
        <f t="shared" si="100"/>
        <v/>
      </c>
      <c r="C222" s="176" t="str">
        <f t="shared" si="101"/>
        <v/>
      </c>
      <c r="D222" s="177"/>
      <c r="E222" s="178"/>
      <c r="F222" s="178"/>
      <c r="G222" s="179"/>
      <c r="H222" s="180"/>
      <c r="I222" s="179"/>
      <c r="J222" s="181"/>
      <c r="K222" s="182"/>
      <c r="L222" s="183"/>
      <c r="M222" s="165" t="s">
        <v>85</v>
      </c>
      <c r="N222" s="166">
        <f t="shared" si="105"/>
        <v>0</v>
      </c>
      <c r="O222" s="167" t="s">
        <v>387</v>
      </c>
      <c r="P222" s="166" t="str">
        <f t="shared" si="106"/>
        <v/>
      </c>
      <c r="Q222" s="166" t="str">
        <f t="shared" si="107"/>
        <v/>
      </c>
      <c r="R222" s="166" t="str">
        <f t="shared" si="108"/>
        <v/>
      </c>
      <c r="S222" s="167">
        <f t="shared" si="109"/>
        <v>0</v>
      </c>
      <c r="T222" s="166">
        <f t="shared" si="110"/>
        <v>0</v>
      </c>
      <c r="U222" s="166">
        <f t="shared" si="111"/>
        <v>0</v>
      </c>
      <c r="V222" s="166">
        <f t="shared" si="112"/>
        <v>0</v>
      </c>
      <c r="W222" s="166">
        <f t="shared" si="113"/>
        <v>0</v>
      </c>
      <c r="X222" s="166">
        <f t="shared" si="114"/>
        <v>0</v>
      </c>
      <c r="Y222" s="166">
        <f t="shared" si="115"/>
        <v>0</v>
      </c>
      <c r="Z222" s="166">
        <f t="shared" si="116"/>
        <v>0</v>
      </c>
      <c r="AA222" s="166">
        <f t="shared" si="117"/>
        <v>0</v>
      </c>
      <c r="AB222" s="166">
        <f t="shared" si="118"/>
        <v>0</v>
      </c>
      <c r="AC222" s="167"/>
      <c r="AE222" s="166" t="str" cm="1">
        <f t="array" ref="AE222">IF($E222&lt;&gt;"", IF(ISTEXT(E222), "| Veld '"&amp;AE$4&amp;ROW()&amp;"': "&amp;Fout_datum, IF(F222&lt;&gt;"", IF(E222&gt;F222, "| Velden '"&amp;$AE$4&amp;ROW()&amp;"' en '"&amp;$AF$4&amp;ROW()&amp;"': De datum uit dienst mag niet voor de datum in dienst vallen.", ""), IF(E222&gt;Datum_werkingsjaar_einde, "| Veld '"&amp;$AE$4&amp;ROW()&amp;"': De datum in dienst mag niet na 31/12/"&amp;Datum_werkingsjaar&amp;" vallen.  ", ""))), "")</f>
        <v/>
      </c>
      <c r="AF222" s="166" t="str" cm="1">
        <f t="array" ref="AF222">IF($F222&lt;&gt;"", IF(ISTEXT(F222), "| Veld '"&amp;AF$4&amp;ROW()&amp;"': "&amp;Fout_datum, IF(E222&gt;F222, IF(F222&lt;&gt;"", "  ", ""), IF(F222&lt;&gt;"", IF(F222&lt;Datum_werkingsjaar_begin, "| Veld '"&amp;$AF$4&amp;ROW()&amp;"': De datum uit dienst mag niet vóór 1/01/"&amp;Datum_werkingsjaar&amp;" vallen.  ", ""), ""))), "")</f>
        <v/>
      </c>
      <c r="AG222" s="166" t="str">
        <f ca="1">IF(W222&lt;0, "", IF(G222&lt;&gt;"", _xlfn.IFNA(IF(MATCH(G222, OFFSET(Keuzelijsten!$A$1, 0, MATCH(O222, Keuzelijsten!$A$1:$AA$1, 0)-1, 50, 1), 0)&lt;&gt;"", ""), "| Veld '"&amp;AG$4&amp;ROW()&amp;"': de selectie komt niet overeen met een keuze in een afhankelijk veld.  "), ""))</f>
        <v/>
      </c>
      <c r="AH222" s="166" t="str">
        <f ca="1">IF(X222&lt;0, "", IF(H222&lt;&gt;"", _xlfn.IFNA(IF(MATCH(H222, OFFSET(Keuzelijsten!$A$1, 0, MATCH(P222, Keuzelijsten!$A$1:$AA$1, 0)-1, 50, 1), 0)&lt;&gt;"", ""), "| Veld '"&amp;AH$4&amp;ROW()&amp;"': de selectie komt niet overeen met een keuze in een afhankelijk veld.  "), ""))</f>
        <v/>
      </c>
      <c r="AI222" s="166" t="str">
        <f ca="1">IF(Y222&lt;0, "", IF(I222&lt;&gt;"", _xlfn.IFNA(IF(MATCH(I222, OFFSET(Keuzelijsten!$A$1, 0, MATCH(Q222, Keuzelijsten!$A$1:$AA$1, 0)-1, 50, 1), 0)&lt;&gt;"", ""), "| Veld '"&amp;AI$4&amp;ROW()&amp;"': de selectie komt niet overeen met een keuze in een afhankelijk veld.  "), ""))</f>
        <v/>
      </c>
      <c r="AJ222" s="166" t="str">
        <f ca="1">IF(Z222&lt;0, "", IF(J222&lt;&gt;"", _xlfn.IFNA(IF(MATCH(J222, OFFSET(Keuzelijsten!$A$1, 0, MATCH(R222, Keuzelijsten!$A$1:$AA$1, 0)-1, 50, 1), 0)&lt;&gt;"", ""), "| Veld '"&amp;AJ$4&amp;ROW()&amp;"': de selectie komt niet overeen met een keuze in een afhankelijk veld.  "), ""))</f>
        <v/>
      </c>
      <c r="AK222" s="166" t="str">
        <f t="shared" si="102"/>
        <v/>
      </c>
      <c r="AL222" s="166" t="str">
        <f t="shared" si="103"/>
        <v/>
      </c>
      <c r="AM222" s="167" t="str">
        <f t="shared" si="119"/>
        <v/>
      </c>
      <c r="AN222" s="166" t="str">
        <f t="shared" si="120"/>
        <v/>
      </c>
      <c r="AO222" s="166" t="str">
        <f t="shared" si="121"/>
        <v/>
      </c>
      <c r="AP222" s="166" t="str">
        <f t="shared" si="122"/>
        <v/>
      </c>
      <c r="AQ222" s="166" t="str">
        <f t="shared" si="123"/>
        <v/>
      </c>
      <c r="AR222" s="166" t="str">
        <f t="shared" si="124"/>
        <v/>
      </c>
      <c r="AS222" s="166" t="str">
        <f t="shared" si="125"/>
        <v/>
      </c>
      <c r="AT222" s="166" t="str">
        <f t="shared" si="126"/>
        <v/>
      </c>
      <c r="AU222" s="166" t="str">
        <f t="shared" si="127"/>
        <v/>
      </c>
      <c r="AV222" s="166" t="str">
        <f t="shared" si="128"/>
        <v/>
      </c>
      <c r="AW222" s="167" t="str">
        <f t="shared" si="129"/>
        <v/>
      </c>
      <c r="AX222" s="166" t="str">
        <f>IF(N222&lt;&gt;1, IF(SUM(N222:$N$504)&lt;&gt;0, "| Laat geen witruimte tussen ingevulde rijen.", ""), "")</f>
        <v/>
      </c>
      <c r="AZ222" s="75" t="str">
        <f t="shared" ca="1" si="130"/>
        <v/>
      </c>
    </row>
    <row r="223" spans="1:52" s="166" customFormat="1" ht="14.45" customHeight="1" x14ac:dyDescent="0.25">
      <c r="A223" s="172" t="str">
        <f t="shared" ca="1" si="104"/>
        <v/>
      </c>
      <c r="B223" s="164" t="str">
        <f t="shared" si="100"/>
        <v/>
      </c>
      <c r="C223" s="176" t="str">
        <f t="shared" si="101"/>
        <v/>
      </c>
      <c r="D223" s="177"/>
      <c r="E223" s="178"/>
      <c r="F223" s="178"/>
      <c r="G223" s="179"/>
      <c r="H223" s="180"/>
      <c r="I223" s="179"/>
      <c r="J223" s="181"/>
      <c r="K223" s="182"/>
      <c r="L223" s="183"/>
      <c r="M223" s="165" t="s">
        <v>85</v>
      </c>
      <c r="N223" s="166">
        <f t="shared" si="105"/>
        <v>0</v>
      </c>
      <c r="O223" s="167" t="s">
        <v>387</v>
      </c>
      <c r="P223" s="166" t="str">
        <f t="shared" si="106"/>
        <v/>
      </c>
      <c r="Q223" s="166" t="str">
        <f t="shared" si="107"/>
        <v/>
      </c>
      <c r="R223" s="166" t="str">
        <f t="shared" si="108"/>
        <v/>
      </c>
      <c r="S223" s="167">
        <f t="shared" si="109"/>
        <v>0</v>
      </c>
      <c r="T223" s="166">
        <f t="shared" si="110"/>
        <v>0</v>
      </c>
      <c r="U223" s="166">
        <f t="shared" si="111"/>
        <v>0</v>
      </c>
      <c r="V223" s="166">
        <f t="shared" si="112"/>
        <v>0</v>
      </c>
      <c r="W223" s="166">
        <f t="shared" si="113"/>
        <v>0</v>
      </c>
      <c r="X223" s="166">
        <f t="shared" si="114"/>
        <v>0</v>
      </c>
      <c r="Y223" s="166">
        <f t="shared" si="115"/>
        <v>0</v>
      </c>
      <c r="Z223" s="166">
        <f t="shared" si="116"/>
        <v>0</v>
      </c>
      <c r="AA223" s="166">
        <f t="shared" si="117"/>
        <v>0</v>
      </c>
      <c r="AB223" s="166">
        <f t="shared" si="118"/>
        <v>0</v>
      </c>
      <c r="AC223" s="167"/>
      <c r="AE223" s="166" t="str" cm="1">
        <f t="array" ref="AE223">IF($E223&lt;&gt;"", IF(ISTEXT(E223), "| Veld '"&amp;AE$4&amp;ROW()&amp;"': "&amp;Fout_datum, IF(F223&lt;&gt;"", IF(E223&gt;F223, "| Velden '"&amp;$AE$4&amp;ROW()&amp;"' en '"&amp;$AF$4&amp;ROW()&amp;"': De datum uit dienst mag niet voor de datum in dienst vallen.", ""), IF(E223&gt;Datum_werkingsjaar_einde, "| Veld '"&amp;$AE$4&amp;ROW()&amp;"': De datum in dienst mag niet na 31/12/"&amp;Datum_werkingsjaar&amp;" vallen.  ", ""))), "")</f>
        <v/>
      </c>
      <c r="AF223" s="166" t="str" cm="1">
        <f t="array" ref="AF223">IF($F223&lt;&gt;"", IF(ISTEXT(F223), "| Veld '"&amp;AF$4&amp;ROW()&amp;"': "&amp;Fout_datum, IF(E223&gt;F223, IF(F223&lt;&gt;"", "  ", ""), IF(F223&lt;&gt;"", IF(F223&lt;Datum_werkingsjaar_begin, "| Veld '"&amp;$AF$4&amp;ROW()&amp;"': De datum uit dienst mag niet vóór 1/01/"&amp;Datum_werkingsjaar&amp;" vallen.  ", ""), ""))), "")</f>
        <v/>
      </c>
      <c r="AG223" s="166" t="str">
        <f ca="1">IF(W223&lt;0, "", IF(G223&lt;&gt;"", _xlfn.IFNA(IF(MATCH(G223, OFFSET(Keuzelijsten!$A$1, 0, MATCH(O223, Keuzelijsten!$A$1:$AA$1, 0)-1, 50, 1), 0)&lt;&gt;"", ""), "| Veld '"&amp;AG$4&amp;ROW()&amp;"': de selectie komt niet overeen met een keuze in een afhankelijk veld.  "), ""))</f>
        <v/>
      </c>
      <c r="AH223" s="166" t="str">
        <f ca="1">IF(X223&lt;0, "", IF(H223&lt;&gt;"", _xlfn.IFNA(IF(MATCH(H223, OFFSET(Keuzelijsten!$A$1, 0, MATCH(P223, Keuzelijsten!$A$1:$AA$1, 0)-1, 50, 1), 0)&lt;&gt;"", ""), "| Veld '"&amp;AH$4&amp;ROW()&amp;"': de selectie komt niet overeen met een keuze in een afhankelijk veld.  "), ""))</f>
        <v/>
      </c>
      <c r="AI223" s="166" t="str">
        <f ca="1">IF(Y223&lt;0, "", IF(I223&lt;&gt;"", _xlfn.IFNA(IF(MATCH(I223, OFFSET(Keuzelijsten!$A$1, 0, MATCH(Q223, Keuzelijsten!$A$1:$AA$1, 0)-1, 50, 1), 0)&lt;&gt;"", ""), "| Veld '"&amp;AI$4&amp;ROW()&amp;"': de selectie komt niet overeen met een keuze in een afhankelijk veld.  "), ""))</f>
        <v/>
      </c>
      <c r="AJ223" s="166" t="str">
        <f ca="1">IF(Z223&lt;0, "", IF(J223&lt;&gt;"", _xlfn.IFNA(IF(MATCH(J223, OFFSET(Keuzelijsten!$A$1, 0, MATCH(R223, Keuzelijsten!$A$1:$AA$1, 0)-1, 50, 1), 0)&lt;&gt;"", ""), "| Veld '"&amp;AJ$4&amp;ROW()&amp;"': de selectie komt niet overeen met een keuze in een afhankelijk veld.  "), ""))</f>
        <v/>
      </c>
      <c r="AK223" s="166" t="str">
        <f t="shared" si="102"/>
        <v/>
      </c>
      <c r="AL223" s="166" t="str">
        <f t="shared" si="103"/>
        <v/>
      </c>
      <c r="AM223" s="167" t="str">
        <f t="shared" si="119"/>
        <v/>
      </c>
      <c r="AN223" s="166" t="str">
        <f t="shared" si="120"/>
        <v/>
      </c>
      <c r="AO223" s="166" t="str">
        <f t="shared" si="121"/>
        <v/>
      </c>
      <c r="AP223" s="166" t="str">
        <f t="shared" si="122"/>
        <v/>
      </c>
      <c r="AQ223" s="166" t="str">
        <f t="shared" si="123"/>
        <v/>
      </c>
      <c r="AR223" s="166" t="str">
        <f t="shared" si="124"/>
        <v/>
      </c>
      <c r="AS223" s="166" t="str">
        <f t="shared" si="125"/>
        <v/>
      </c>
      <c r="AT223" s="166" t="str">
        <f t="shared" si="126"/>
        <v/>
      </c>
      <c r="AU223" s="166" t="str">
        <f t="shared" si="127"/>
        <v/>
      </c>
      <c r="AV223" s="166" t="str">
        <f t="shared" si="128"/>
        <v/>
      </c>
      <c r="AW223" s="167" t="str">
        <f t="shared" si="129"/>
        <v/>
      </c>
      <c r="AX223" s="166" t="str">
        <f>IF(N223&lt;&gt;1, IF(SUM(N223:$N$504)&lt;&gt;0, "| Laat geen witruimte tussen ingevulde rijen.", ""), "")</f>
        <v/>
      </c>
      <c r="AZ223" s="75" t="str">
        <f t="shared" ca="1" si="130"/>
        <v/>
      </c>
    </row>
    <row r="224" spans="1:52" s="166" customFormat="1" ht="14.45" customHeight="1" x14ac:dyDescent="0.25">
      <c r="A224" s="172" t="str">
        <f t="shared" ca="1" si="104"/>
        <v/>
      </c>
      <c r="B224" s="164" t="str">
        <f t="shared" si="100"/>
        <v/>
      </c>
      <c r="C224" s="176" t="str">
        <f t="shared" si="101"/>
        <v/>
      </c>
      <c r="D224" s="177"/>
      <c r="E224" s="178"/>
      <c r="F224" s="178"/>
      <c r="G224" s="179"/>
      <c r="H224" s="180"/>
      <c r="I224" s="179"/>
      <c r="J224" s="181"/>
      <c r="K224" s="182"/>
      <c r="L224" s="183"/>
      <c r="M224" s="165" t="s">
        <v>85</v>
      </c>
      <c r="N224" s="166">
        <f t="shared" si="105"/>
        <v>0</v>
      </c>
      <c r="O224" s="167" t="s">
        <v>387</v>
      </c>
      <c r="P224" s="166" t="str">
        <f t="shared" si="106"/>
        <v/>
      </c>
      <c r="Q224" s="166" t="str">
        <f t="shared" si="107"/>
        <v/>
      </c>
      <c r="R224" s="166" t="str">
        <f t="shared" si="108"/>
        <v/>
      </c>
      <c r="S224" s="167">
        <f t="shared" si="109"/>
        <v>0</v>
      </c>
      <c r="T224" s="166">
        <f t="shared" si="110"/>
        <v>0</v>
      </c>
      <c r="U224" s="166">
        <f t="shared" si="111"/>
        <v>0</v>
      </c>
      <c r="V224" s="166">
        <f t="shared" si="112"/>
        <v>0</v>
      </c>
      <c r="W224" s="166">
        <f t="shared" si="113"/>
        <v>0</v>
      </c>
      <c r="X224" s="166">
        <f t="shared" si="114"/>
        <v>0</v>
      </c>
      <c r="Y224" s="166">
        <f t="shared" si="115"/>
        <v>0</v>
      </c>
      <c r="Z224" s="166">
        <f t="shared" si="116"/>
        <v>0</v>
      </c>
      <c r="AA224" s="166">
        <f t="shared" si="117"/>
        <v>0</v>
      </c>
      <c r="AB224" s="166">
        <f t="shared" si="118"/>
        <v>0</v>
      </c>
      <c r="AC224" s="167"/>
      <c r="AE224" s="166" t="str" cm="1">
        <f t="array" ref="AE224">IF($E224&lt;&gt;"", IF(ISTEXT(E224), "| Veld '"&amp;AE$4&amp;ROW()&amp;"': "&amp;Fout_datum, IF(F224&lt;&gt;"", IF(E224&gt;F224, "| Velden '"&amp;$AE$4&amp;ROW()&amp;"' en '"&amp;$AF$4&amp;ROW()&amp;"': De datum uit dienst mag niet voor de datum in dienst vallen.", ""), IF(E224&gt;Datum_werkingsjaar_einde, "| Veld '"&amp;$AE$4&amp;ROW()&amp;"': De datum in dienst mag niet na 31/12/"&amp;Datum_werkingsjaar&amp;" vallen.  ", ""))), "")</f>
        <v/>
      </c>
      <c r="AF224" s="166" t="str" cm="1">
        <f t="array" ref="AF224">IF($F224&lt;&gt;"", IF(ISTEXT(F224), "| Veld '"&amp;AF$4&amp;ROW()&amp;"': "&amp;Fout_datum, IF(E224&gt;F224, IF(F224&lt;&gt;"", "  ", ""), IF(F224&lt;&gt;"", IF(F224&lt;Datum_werkingsjaar_begin, "| Veld '"&amp;$AF$4&amp;ROW()&amp;"': De datum uit dienst mag niet vóór 1/01/"&amp;Datum_werkingsjaar&amp;" vallen.  ", ""), ""))), "")</f>
        <v/>
      </c>
      <c r="AG224" s="166" t="str">
        <f ca="1">IF(W224&lt;0, "", IF(G224&lt;&gt;"", _xlfn.IFNA(IF(MATCH(G224, OFFSET(Keuzelijsten!$A$1, 0, MATCH(O224, Keuzelijsten!$A$1:$AA$1, 0)-1, 50, 1), 0)&lt;&gt;"", ""), "| Veld '"&amp;AG$4&amp;ROW()&amp;"': de selectie komt niet overeen met een keuze in een afhankelijk veld.  "), ""))</f>
        <v/>
      </c>
      <c r="AH224" s="166" t="str">
        <f ca="1">IF(X224&lt;0, "", IF(H224&lt;&gt;"", _xlfn.IFNA(IF(MATCH(H224, OFFSET(Keuzelijsten!$A$1, 0, MATCH(P224, Keuzelijsten!$A$1:$AA$1, 0)-1, 50, 1), 0)&lt;&gt;"", ""), "| Veld '"&amp;AH$4&amp;ROW()&amp;"': de selectie komt niet overeen met een keuze in een afhankelijk veld.  "), ""))</f>
        <v/>
      </c>
      <c r="AI224" s="166" t="str">
        <f ca="1">IF(Y224&lt;0, "", IF(I224&lt;&gt;"", _xlfn.IFNA(IF(MATCH(I224, OFFSET(Keuzelijsten!$A$1, 0, MATCH(Q224, Keuzelijsten!$A$1:$AA$1, 0)-1, 50, 1), 0)&lt;&gt;"", ""), "| Veld '"&amp;AI$4&amp;ROW()&amp;"': de selectie komt niet overeen met een keuze in een afhankelijk veld.  "), ""))</f>
        <v/>
      </c>
      <c r="AJ224" s="166" t="str">
        <f ca="1">IF(Z224&lt;0, "", IF(J224&lt;&gt;"", _xlfn.IFNA(IF(MATCH(J224, OFFSET(Keuzelijsten!$A$1, 0, MATCH(R224, Keuzelijsten!$A$1:$AA$1, 0)-1, 50, 1), 0)&lt;&gt;"", ""), "| Veld '"&amp;AJ$4&amp;ROW()&amp;"': de selectie komt niet overeen met een keuze in een afhankelijk veld.  "), ""))</f>
        <v/>
      </c>
      <c r="AK224" s="166" t="str">
        <f t="shared" si="102"/>
        <v/>
      </c>
      <c r="AL224" s="166" t="str">
        <f t="shared" si="103"/>
        <v/>
      </c>
      <c r="AM224" s="167" t="str">
        <f t="shared" si="119"/>
        <v/>
      </c>
      <c r="AN224" s="166" t="str">
        <f t="shared" si="120"/>
        <v/>
      </c>
      <c r="AO224" s="166" t="str">
        <f t="shared" si="121"/>
        <v/>
      </c>
      <c r="AP224" s="166" t="str">
        <f t="shared" si="122"/>
        <v/>
      </c>
      <c r="AQ224" s="166" t="str">
        <f t="shared" si="123"/>
        <v/>
      </c>
      <c r="AR224" s="166" t="str">
        <f t="shared" si="124"/>
        <v/>
      </c>
      <c r="AS224" s="166" t="str">
        <f t="shared" si="125"/>
        <v/>
      </c>
      <c r="AT224" s="166" t="str">
        <f t="shared" si="126"/>
        <v/>
      </c>
      <c r="AU224" s="166" t="str">
        <f t="shared" si="127"/>
        <v/>
      </c>
      <c r="AV224" s="166" t="str">
        <f t="shared" si="128"/>
        <v/>
      </c>
      <c r="AW224" s="167" t="str">
        <f t="shared" si="129"/>
        <v/>
      </c>
      <c r="AX224" s="166" t="str">
        <f>IF(N224&lt;&gt;1, IF(SUM(N224:$N$504)&lt;&gt;0, "| Laat geen witruimte tussen ingevulde rijen.", ""), "")</f>
        <v/>
      </c>
      <c r="AZ224" s="75" t="str">
        <f t="shared" ca="1" si="130"/>
        <v/>
      </c>
    </row>
    <row r="225" spans="1:52" s="166" customFormat="1" ht="14.45" customHeight="1" x14ac:dyDescent="0.25">
      <c r="A225" s="172" t="str">
        <f t="shared" ca="1" si="104"/>
        <v/>
      </c>
      <c r="B225" s="164" t="str">
        <f t="shared" si="100"/>
        <v/>
      </c>
      <c r="C225" s="176" t="str">
        <f t="shared" si="101"/>
        <v/>
      </c>
      <c r="D225" s="177"/>
      <c r="E225" s="178"/>
      <c r="F225" s="178"/>
      <c r="G225" s="179"/>
      <c r="H225" s="180"/>
      <c r="I225" s="179"/>
      <c r="J225" s="181"/>
      <c r="K225" s="182"/>
      <c r="L225" s="183"/>
      <c r="M225" s="165" t="s">
        <v>85</v>
      </c>
      <c r="N225" s="166">
        <f t="shared" si="105"/>
        <v>0</v>
      </c>
      <c r="O225" s="167" t="s">
        <v>387</v>
      </c>
      <c r="P225" s="166" t="str">
        <f t="shared" si="106"/>
        <v/>
      </c>
      <c r="Q225" s="166" t="str">
        <f t="shared" si="107"/>
        <v/>
      </c>
      <c r="R225" s="166" t="str">
        <f t="shared" si="108"/>
        <v/>
      </c>
      <c r="S225" s="167">
        <f t="shared" si="109"/>
        <v>0</v>
      </c>
      <c r="T225" s="166">
        <f t="shared" si="110"/>
        <v>0</v>
      </c>
      <c r="U225" s="166">
        <f t="shared" si="111"/>
        <v>0</v>
      </c>
      <c r="V225" s="166">
        <f t="shared" si="112"/>
        <v>0</v>
      </c>
      <c r="W225" s="166">
        <f t="shared" si="113"/>
        <v>0</v>
      </c>
      <c r="X225" s="166">
        <f t="shared" si="114"/>
        <v>0</v>
      </c>
      <c r="Y225" s="166">
        <f t="shared" si="115"/>
        <v>0</v>
      </c>
      <c r="Z225" s="166">
        <f t="shared" si="116"/>
        <v>0</v>
      </c>
      <c r="AA225" s="166">
        <f t="shared" si="117"/>
        <v>0</v>
      </c>
      <c r="AB225" s="166">
        <f t="shared" si="118"/>
        <v>0</v>
      </c>
      <c r="AC225" s="167"/>
      <c r="AE225" s="166" t="str" cm="1">
        <f t="array" ref="AE225">IF($E225&lt;&gt;"", IF(ISTEXT(E225), "| Veld '"&amp;AE$4&amp;ROW()&amp;"': "&amp;Fout_datum, IF(F225&lt;&gt;"", IF(E225&gt;F225, "| Velden '"&amp;$AE$4&amp;ROW()&amp;"' en '"&amp;$AF$4&amp;ROW()&amp;"': De datum uit dienst mag niet voor de datum in dienst vallen.", ""), IF(E225&gt;Datum_werkingsjaar_einde, "| Veld '"&amp;$AE$4&amp;ROW()&amp;"': De datum in dienst mag niet na 31/12/"&amp;Datum_werkingsjaar&amp;" vallen.  ", ""))), "")</f>
        <v/>
      </c>
      <c r="AF225" s="166" t="str" cm="1">
        <f t="array" ref="AF225">IF($F225&lt;&gt;"", IF(ISTEXT(F225), "| Veld '"&amp;AF$4&amp;ROW()&amp;"': "&amp;Fout_datum, IF(E225&gt;F225, IF(F225&lt;&gt;"", "  ", ""), IF(F225&lt;&gt;"", IF(F225&lt;Datum_werkingsjaar_begin, "| Veld '"&amp;$AF$4&amp;ROW()&amp;"': De datum uit dienst mag niet vóór 1/01/"&amp;Datum_werkingsjaar&amp;" vallen.  ", ""), ""))), "")</f>
        <v/>
      </c>
      <c r="AG225" s="166" t="str">
        <f ca="1">IF(W225&lt;0, "", IF(G225&lt;&gt;"", _xlfn.IFNA(IF(MATCH(G225, OFFSET(Keuzelijsten!$A$1, 0, MATCH(O225, Keuzelijsten!$A$1:$AA$1, 0)-1, 50, 1), 0)&lt;&gt;"", ""), "| Veld '"&amp;AG$4&amp;ROW()&amp;"': de selectie komt niet overeen met een keuze in een afhankelijk veld.  "), ""))</f>
        <v/>
      </c>
      <c r="AH225" s="166" t="str">
        <f ca="1">IF(X225&lt;0, "", IF(H225&lt;&gt;"", _xlfn.IFNA(IF(MATCH(H225, OFFSET(Keuzelijsten!$A$1, 0, MATCH(P225, Keuzelijsten!$A$1:$AA$1, 0)-1, 50, 1), 0)&lt;&gt;"", ""), "| Veld '"&amp;AH$4&amp;ROW()&amp;"': de selectie komt niet overeen met een keuze in een afhankelijk veld.  "), ""))</f>
        <v/>
      </c>
      <c r="AI225" s="166" t="str">
        <f ca="1">IF(Y225&lt;0, "", IF(I225&lt;&gt;"", _xlfn.IFNA(IF(MATCH(I225, OFFSET(Keuzelijsten!$A$1, 0, MATCH(Q225, Keuzelijsten!$A$1:$AA$1, 0)-1, 50, 1), 0)&lt;&gt;"", ""), "| Veld '"&amp;AI$4&amp;ROW()&amp;"': de selectie komt niet overeen met een keuze in een afhankelijk veld.  "), ""))</f>
        <v/>
      </c>
      <c r="AJ225" s="166" t="str">
        <f ca="1">IF(Z225&lt;0, "", IF(J225&lt;&gt;"", _xlfn.IFNA(IF(MATCH(J225, OFFSET(Keuzelijsten!$A$1, 0, MATCH(R225, Keuzelijsten!$A$1:$AA$1, 0)-1, 50, 1), 0)&lt;&gt;"", ""), "| Veld '"&amp;AJ$4&amp;ROW()&amp;"': de selectie komt niet overeen met een keuze in een afhankelijk veld.  "), ""))</f>
        <v/>
      </c>
      <c r="AK225" s="166" t="str">
        <f t="shared" si="102"/>
        <v/>
      </c>
      <c r="AL225" s="166" t="str">
        <f t="shared" si="103"/>
        <v/>
      </c>
      <c r="AM225" s="167" t="str">
        <f t="shared" si="119"/>
        <v/>
      </c>
      <c r="AN225" s="166" t="str">
        <f t="shared" si="120"/>
        <v/>
      </c>
      <c r="AO225" s="166" t="str">
        <f t="shared" si="121"/>
        <v/>
      </c>
      <c r="AP225" s="166" t="str">
        <f t="shared" si="122"/>
        <v/>
      </c>
      <c r="AQ225" s="166" t="str">
        <f t="shared" si="123"/>
        <v/>
      </c>
      <c r="AR225" s="166" t="str">
        <f t="shared" si="124"/>
        <v/>
      </c>
      <c r="AS225" s="166" t="str">
        <f t="shared" si="125"/>
        <v/>
      </c>
      <c r="AT225" s="166" t="str">
        <f t="shared" si="126"/>
        <v/>
      </c>
      <c r="AU225" s="166" t="str">
        <f t="shared" si="127"/>
        <v/>
      </c>
      <c r="AV225" s="166" t="str">
        <f t="shared" si="128"/>
        <v/>
      </c>
      <c r="AW225" s="167" t="str">
        <f t="shared" si="129"/>
        <v/>
      </c>
      <c r="AX225" s="166" t="str">
        <f>IF(N225&lt;&gt;1, IF(SUM(N225:$N$504)&lt;&gt;0, "| Laat geen witruimte tussen ingevulde rijen.", ""), "")</f>
        <v/>
      </c>
      <c r="AZ225" s="75" t="str">
        <f t="shared" ca="1" si="130"/>
        <v/>
      </c>
    </row>
    <row r="226" spans="1:52" s="166" customFormat="1" ht="14.45" customHeight="1" x14ac:dyDescent="0.25">
      <c r="A226" s="172" t="str">
        <f t="shared" ca="1" si="104"/>
        <v/>
      </c>
      <c r="B226" s="164" t="str">
        <f t="shared" si="100"/>
        <v/>
      </c>
      <c r="C226" s="176" t="str">
        <f t="shared" si="101"/>
        <v/>
      </c>
      <c r="D226" s="177"/>
      <c r="E226" s="178"/>
      <c r="F226" s="178"/>
      <c r="G226" s="179"/>
      <c r="H226" s="180"/>
      <c r="I226" s="179"/>
      <c r="J226" s="181"/>
      <c r="K226" s="182"/>
      <c r="L226" s="183"/>
      <c r="M226" s="165" t="s">
        <v>85</v>
      </c>
      <c r="N226" s="166">
        <f t="shared" si="105"/>
        <v>0</v>
      </c>
      <c r="O226" s="167" t="s">
        <v>387</v>
      </c>
      <c r="P226" s="166" t="str">
        <f t="shared" si="106"/>
        <v/>
      </c>
      <c r="Q226" s="166" t="str">
        <f t="shared" si="107"/>
        <v/>
      </c>
      <c r="R226" s="166" t="str">
        <f t="shared" si="108"/>
        <v/>
      </c>
      <c r="S226" s="167">
        <f t="shared" si="109"/>
        <v>0</v>
      </c>
      <c r="T226" s="166">
        <f t="shared" si="110"/>
        <v>0</v>
      </c>
      <c r="U226" s="166">
        <f t="shared" si="111"/>
        <v>0</v>
      </c>
      <c r="V226" s="166">
        <f t="shared" si="112"/>
        <v>0</v>
      </c>
      <c r="W226" s="166">
        <f t="shared" si="113"/>
        <v>0</v>
      </c>
      <c r="X226" s="166">
        <f t="shared" si="114"/>
        <v>0</v>
      </c>
      <c r="Y226" s="166">
        <f t="shared" si="115"/>
        <v>0</v>
      </c>
      <c r="Z226" s="166">
        <f t="shared" si="116"/>
        <v>0</v>
      </c>
      <c r="AA226" s="166">
        <f t="shared" si="117"/>
        <v>0</v>
      </c>
      <c r="AB226" s="166">
        <f t="shared" si="118"/>
        <v>0</v>
      </c>
      <c r="AC226" s="167"/>
      <c r="AE226" s="166" t="str" cm="1">
        <f t="array" ref="AE226">IF($E226&lt;&gt;"", IF(ISTEXT(E226), "| Veld '"&amp;AE$4&amp;ROW()&amp;"': "&amp;Fout_datum, IF(F226&lt;&gt;"", IF(E226&gt;F226, "| Velden '"&amp;$AE$4&amp;ROW()&amp;"' en '"&amp;$AF$4&amp;ROW()&amp;"': De datum uit dienst mag niet voor de datum in dienst vallen.", ""), IF(E226&gt;Datum_werkingsjaar_einde, "| Veld '"&amp;$AE$4&amp;ROW()&amp;"': De datum in dienst mag niet na 31/12/"&amp;Datum_werkingsjaar&amp;" vallen.  ", ""))), "")</f>
        <v/>
      </c>
      <c r="AF226" s="166" t="str" cm="1">
        <f t="array" ref="AF226">IF($F226&lt;&gt;"", IF(ISTEXT(F226), "| Veld '"&amp;AF$4&amp;ROW()&amp;"': "&amp;Fout_datum, IF(E226&gt;F226, IF(F226&lt;&gt;"", "  ", ""), IF(F226&lt;&gt;"", IF(F226&lt;Datum_werkingsjaar_begin, "| Veld '"&amp;$AF$4&amp;ROW()&amp;"': De datum uit dienst mag niet vóór 1/01/"&amp;Datum_werkingsjaar&amp;" vallen.  ", ""), ""))), "")</f>
        <v/>
      </c>
      <c r="AG226" s="166" t="str">
        <f ca="1">IF(W226&lt;0, "", IF(G226&lt;&gt;"", _xlfn.IFNA(IF(MATCH(G226, OFFSET(Keuzelijsten!$A$1, 0, MATCH(O226, Keuzelijsten!$A$1:$AA$1, 0)-1, 50, 1), 0)&lt;&gt;"", ""), "| Veld '"&amp;AG$4&amp;ROW()&amp;"': de selectie komt niet overeen met een keuze in een afhankelijk veld.  "), ""))</f>
        <v/>
      </c>
      <c r="AH226" s="166" t="str">
        <f ca="1">IF(X226&lt;0, "", IF(H226&lt;&gt;"", _xlfn.IFNA(IF(MATCH(H226, OFFSET(Keuzelijsten!$A$1, 0, MATCH(P226, Keuzelijsten!$A$1:$AA$1, 0)-1, 50, 1), 0)&lt;&gt;"", ""), "| Veld '"&amp;AH$4&amp;ROW()&amp;"': de selectie komt niet overeen met een keuze in een afhankelijk veld.  "), ""))</f>
        <v/>
      </c>
      <c r="AI226" s="166" t="str">
        <f ca="1">IF(Y226&lt;0, "", IF(I226&lt;&gt;"", _xlfn.IFNA(IF(MATCH(I226, OFFSET(Keuzelijsten!$A$1, 0, MATCH(Q226, Keuzelijsten!$A$1:$AA$1, 0)-1, 50, 1), 0)&lt;&gt;"", ""), "| Veld '"&amp;AI$4&amp;ROW()&amp;"': de selectie komt niet overeen met een keuze in een afhankelijk veld.  "), ""))</f>
        <v/>
      </c>
      <c r="AJ226" s="166" t="str">
        <f ca="1">IF(Z226&lt;0, "", IF(J226&lt;&gt;"", _xlfn.IFNA(IF(MATCH(J226, OFFSET(Keuzelijsten!$A$1, 0, MATCH(R226, Keuzelijsten!$A$1:$AA$1, 0)-1, 50, 1), 0)&lt;&gt;"", ""), "| Veld '"&amp;AJ$4&amp;ROW()&amp;"': de selectie komt niet overeen met een keuze in een afhankelijk veld.  "), ""))</f>
        <v/>
      </c>
      <c r="AK226" s="166" t="str">
        <f t="shared" si="102"/>
        <v/>
      </c>
      <c r="AL226" s="166" t="str">
        <f t="shared" si="103"/>
        <v/>
      </c>
      <c r="AM226" s="167" t="str">
        <f t="shared" si="119"/>
        <v/>
      </c>
      <c r="AN226" s="166" t="str">
        <f t="shared" si="120"/>
        <v/>
      </c>
      <c r="AO226" s="166" t="str">
        <f t="shared" si="121"/>
        <v/>
      </c>
      <c r="AP226" s="166" t="str">
        <f t="shared" si="122"/>
        <v/>
      </c>
      <c r="AQ226" s="166" t="str">
        <f t="shared" si="123"/>
        <v/>
      </c>
      <c r="AR226" s="166" t="str">
        <f t="shared" si="124"/>
        <v/>
      </c>
      <c r="AS226" s="166" t="str">
        <f t="shared" si="125"/>
        <v/>
      </c>
      <c r="AT226" s="166" t="str">
        <f t="shared" si="126"/>
        <v/>
      </c>
      <c r="AU226" s="166" t="str">
        <f t="shared" si="127"/>
        <v/>
      </c>
      <c r="AV226" s="166" t="str">
        <f t="shared" si="128"/>
        <v/>
      </c>
      <c r="AW226" s="167" t="str">
        <f t="shared" si="129"/>
        <v/>
      </c>
      <c r="AX226" s="166" t="str">
        <f>IF(N226&lt;&gt;1, IF(SUM(N226:$N$504)&lt;&gt;0, "| Laat geen witruimte tussen ingevulde rijen.", ""), "")</f>
        <v/>
      </c>
      <c r="AZ226" s="75" t="str">
        <f t="shared" ca="1" si="130"/>
        <v/>
      </c>
    </row>
    <row r="227" spans="1:52" s="166" customFormat="1" ht="14.45" customHeight="1" x14ac:dyDescent="0.25">
      <c r="A227" s="172" t="str">
        <f t="shared" ca="1" si="104"/>
        <v/>
      </c>
      <c r="B227" s="164" t="str">
        <f t="shared" si="100"/>
        <v/>
      </c>
      <c r="C227" s="176" t="str">
        <f t="shared" si="101"/>
        <v/>
      </c>
      <c r="D227" s="177"/>
      <c r="E227" s="178"/>
      <c r="F227" s="178"/>
      <c r="G227" s="179"/>
      <c r="H227" s="180"/>
      <c r="I227" s="179"/>
      <c r="J227" s="181"/>
      <c r="K227" s="182"/>
      <c r="L227" s="183"/>
      <c r="M227" s="165" t="s">
        <v>85</v>
      </c>
      <c r="N227" s="166">
        <f t="shared" si="105"/>
        <v>0</v>
      </c>
      <c r="O227" s="167" t="s">
        <v>387</v>
      </c>
      <c r="P227" s="166" t="str">
        <f t="shared" si="106"/>
        <v/>
      </c>
      <c r="Q227" s="166" t="str">
        <f t="shared" si="107"/>
        <v/>
      </c>
      <c r="R227" s="166" t="str">
        <f t="shared" si="108"/>
        <v/>
      </c>
      <c r="S227" s="167">
        <f t="shared" si="109"/>
        <v>0</v>
      </c>
      <c r="T227" s="166">
        <f t="shared" si="110"/>
        <v>0</v>
      </c>
      <c r="U227" s="166">
        <f t="shared" si="111"/>
        <v>0</v>
      </c>
      <c r="V227" s="166">
        <f t="shared" si="112"/>
        <v>0</v>
      </c>
      <c r="W227" s="166">
        <f t="shared" si="113"/>
        <v>0</v>
      </c>
      <c r="X227" s="166">
        <f t="shared" si="114"/>
        <v>0</v>
      </c>
      <c r="Y227" s="166">
        <f t="shared" si="115"/>
        <v>0</v>
      </c>
      <c r="Z227" s="166">
        <f t="shared" si="116"/>
        <v>0</v>
      </c>
      <c r="AA227" s="166">
        <f t="shared" si="117"/>
        <v>0</v>
      </c>
      <c r="AB227" s="166">
        <f t="shared" si="118"/>
        <v>0</v>
      </c>
      <c r="AC227" s="167"/>
      <c r="AE227" s="166" t="str" cm="1">
        <f t="array" ref="AE227">IF($E227&lt;&gt;"", IF(ISTEXT(E227), "| Veld '"&amp;AE$4&amp;ROW()&amp;"': "&amp;Fout_datum, IF(F227&lt;&gt;"", IF(E227&gt;F227, "| Velden '"&amp;$AE$4&amp;ROW()&amp;"' en '"&amp;$AF$4&amp;ROW()&amp;"': De datum uit dienst mag niet voor de datum in dienst vallen.", ""), IF(E227&gt;Datum_werkingsjaar_einde, "| Veld '"&amp;$AE$4&amp;ROW()&amp;"': De datum in dienst mag niet na 31/12/"&amp;Datum_werkingsjaar&amp;" vallen.  ", ""))), "")</f>
        <v/>
      </c>
      <c r="AF227" s="166" t="str" cm="1">
        <f t="array" ref="AF227">IF($F227&lt;&gt;"", IF(ISTEXT(F227), "| Veld '"&amp;AF$4&amp;ROW()&amp;"': "&amp;Fout_datum, IF(E227&gt;F227, IF(F227&lt;&gt;"", "  ", ""), IF(F227&lt;&gt;"", IF(F227&lt;Datum_werkingsjaar_begin, "| Veld '"&amp;$AF$4&amp;ROW()&amp;"': De datum uit dienst mag niet vóór 1/01/"&amp;Datum_werkingsjaar&amp;" vallen.  ", ""), ""))), "")</f>
        <v/>
      </c>
      <c r="AG227" s="166" t="str">
        <f ca="1">IF(W227&lt;0, "", IF(G227&lt;&gt;"", _xlfn.IFNA(IF(MATCH(G227, OFFSET(Keuzelijsten!$A$1, 0, MATCH(O227, Keuzelijsten!$A$1:$AA$1, 0)-1, 50, 1), 0)&lt;&gt;"", ""), "| Veld '"&amp;AG$4&amp;ROW()&amp;"': de selectie komt niet overeen met een keuze in een afhankelijk veld.  "), ""))</f>
        <v/>
      </c>
      <c r="AH227" s="166" t="str">
        <f ca="1">IF(X227&lt;0, "", IF(H227&lt;&gt;"", _xlfn.IFNA(IF(MATCH(H227, OFFSET(Keuzelijsten!$A$1, 0, MATCH(P227, Keuzelijsten!$A$1:$AA$1, 0)-1, 50, 1), 0)&lt;&gt;"", ""), "| Veld '"&amp;AH$4&amp;ROW()&amp;"': de selectie komt niet overeen met een keuze in een afhankelijk veld.  "), ""))</f>
        <v/>
      </c>
      <c r="AI227" s="166" t="str">
        <f ca="1">IF(Y227&lt;0, "", IF(I227&lt;&gt;"", _xlfn.IFNA(IF(MATCH(I227, OFFSET(Keuzelijsten!$A$1, 0, MATCH(Q227, Keuzelijsten!$A$1:$AA$1, 0)-1, 50, 1), 0)&lt;&gt;"", ""), "| Veld '"&amp;AI$4&amp;ROW()&amp;"': de selectie komt niet overeen met een keuze in een afhankelijk veld.  "), ""))</f>
        <v/>
      </c>
      <c r="AJ227" s="166" t="str">
        <f ca="1">IF(Z227&lt;0, "", IF(J227&lt;&gt;"", _xlfn.IFNA(IF(MATCH(J227, OFFSET(Keuzelijsten!$A$1, 0, MATCH(R227, Keuzelijsten!$A$1:$AA$1, 0)-1, 50, 1), 0)&lt;&gt;"", ""), "| Veld '"&amp;AJ$4&amp;ROW()&amp;"': de selectie komt niet overeen met een keuze in een afhankelijk veld.  "), ""))</f>
        <v/>
      </c>
      <c r="AK227" s="166" t="str">
        <f t="shared" si="102"/>
        <v/>
      </c>
      <c r="AL227" s="166" t="str">
        <f t="shared" si="103"/>
        <v/>
      </c>
      <c r="AM227" s="167" t="str">
        <f t="shared" si="119"/>
        <v/>
      </c>
      <c r="AN227" s="166" t="str">
        <f t="shared" si="120"/>
        <v/>
      </c>
      <c r="AO227" s="166" t="str">
        <f t="shared" si="121"/>
        <v/>
      </c>
      <c r="AP227" s="166" t="str">
        <f t="shared" si="122"/>
        <v/>
      </c>
      <c r="AQ227" s="166" t="str">
        <f t="shared" si="123"/>
        <v/>
      </c>
      <c r="AR227" s="166" t="str">
        <f t="shared" si="124"/>
        <v/>
      </c>
      <c r="AS227" s="166" t="str">
        <f t="shared" si="125"/>
        <v/>
      </c>
      <c r="AT227" s="166" t="str">
        <f t="shared" si="126"/>
        <v/>
      </c>
      <c r="AU227" s="166" t="str">
        <f t="shared" si="127"/>
        <v/>
      </c>
      <c r="AV227" s="166" t="str">
        <f t="shared" si="128"/>
        <v/>
      </c>
      <c r="AW227" s="167" t="str">
        <f t="shared" si="129"/>
        <v/>
      </c>
      <c r="AX227" s="166" t="str">
        <f>IF(N227&lt;&gt;1, IF(SUM(N227:$N$504)&lt;&gt;0, "| Laat geen witruimte tussen ingevulde rijen.", ""), "")</f>
        <v/>
      </c>
      <c r="AZ227" s="75" t="str">
        <f t="shared" ca="1" si="130"/>
        <v/>
      </c>
    </row>
    <row r="228" spans="1:52" s="166" customFormat="1" ht="14.45" customHeight="1" x14ac:dyDescent="0.25">
      <c r="A228" s="172" t="str">
        <f t="shared" ca="1" si="104"/>
        <v/>
      </c>
      <c r="B228" s="164" t="str">
        <f t="shared" si="100"/>
        <v/>
      </c>
      <c r="C228" s="176" t="str">
        <f t="shared" si="101"/>
        <v/>
      </c>
      <c r="D228" s="177"/>
      <c r="E228" s="178"/>
      <c r="F228" s="178"/>
      <c r="G228" s="179"/>
      <c r="H228" s="180"/>
      <c r="I228" s="179"/>
      <c r="J228" s="181"/>
      <c r="K228" s="182"/>
      <c r="L228" s="183"/>
      <c r="M228" s="165" t="s">
        <v>85</v>
      </c>
      <c r="N228" s="166">
        <f t="shared" si="105"/>
        <v>0</v>
      </c>
      <c r="O228" s="167" t="s">
        <v>387</v>
      </c>
      <c r="P228" s="166" t="str">
        <f t="shared" si="106"/>
        <v/>
      </c>
      <c r="Q228" s="166" t="str">
        <f t="shared" si="107"/>
        <v/>
      </c>
      <c r="R228" s="166" t="str">
        <f t="shared" si="108"/>
        <v/>
      </c>
      <c r="S228" s="167">
        <f t="shared" si="109"/>
        <v>0</v>
      </c>
      <c r="T228" s="166">
        <f t="shared" si="110"/>
        <v>0</v>
      </c>
      <c r="U228" s="166">
        <f t="shared" si="111"/>
        <v>0</v>
      </c>
      <c r="V228" s="166">
        <f t="shared" si="112"/>
        <v>0</v>
      </c>
      <c r="W228" s="166">
        <f t="shared" si="113"/>
        <v>0</v>
      </c>
      <c r="X228" s="166">
        <f t="shared" si="114"/>
        <v>0</v>
      </c>
      <c r="Y228" s="166">
        <f t="shared" si="115"/>
        <v>0</v>
      </c>
      <c r="Z228" s="166">
        <f t="shared" si="116"/>
        <v>0</v>
      </c>
      <c r="AA228" s="166">
        <f t="shared" si="117"/>
        <v>0</v>
      </c>
      <c r="AB228" s="166">
        <f t="shared" si="118"/>
        <v>0</v>
      </c>
      <c r="AC228" s="167"/>
      <c r="AE228" s="166" t="str" cm="1">
        <f t="array" ref="AE228">IF($E228&lt;&gt;"", IF(ISTEXT(E228), "| Veld '"&amp;AE$4&amp;ROW()&amp;"': "&amp;Fout_datum, IF(F228&lt;&gt;"", IF(E228&gt;F228, "| Velden '"&amp;$AE$4&amp;ROW()&amp;"' en '"&amp;$AF$4&amp;ROW()&amp;"': De datum uit dienst mag niet voor de datum in dienst vallen.", ""), IF(E228&gt;Datum_werkingsjaar_einde, "| Veld '"&amp;$AE$4&amp;ROW()&amp;"': De datum in dienst mag niet na 31/12/"&amp;Datum_werkingsjaar&amp;" vallen.  ", ""))), "")</f>
        <v/>
      </c>
      <c r="AF228" s="166" t="str" cm="1">
        <f t="array" ref="AF228">IF($F228&lt;&gt;"", IF(ISTEXT(F228), "| Veld '"&amp;AF$4&amp;ROW()&amp;"': "&amp;Fout_datum, IF(E228&gt;F228, IF(F228&lt;&gt;"", "  ", ""), IF(F228&lt;&gt;"", IF(F228&lt;Datum_werkingsjaar_begin, "| Veld '"&amp;$AF$4&amp;ROW()&amp;"': De datum uit dienst mag niet vóór 1/01/"&amp;Datum_werkingsjaar&amp;" vallen.  ", ""), ""))), "")</f>
        <v/>
      </c>
      <c r="AG228" s="166" t="str">
        <f ca="1">IF(W228&lt;0, "", IF(G228&lt;&gt;"", _xlfn.IFNA(IF(MATCH(G228, OFFSET(Keuzelijsten!$A$1, 0, MATCH(O228, Keuzelijsten!$A$1:$AA$1, 0)-1, 50, 1), 0)&lt;&gt;"", ""), "| Veld '"&amp;AG$4&amp;ROW()&amp;"': de selectie komt niet overeen met een keuze in een afhankelijk veld.  "), ""))</f>
        <v/>
      </c>
      <c r="AH228" s="166" t="str">
        <f ca="1">IF(X228&lt;0, "", IF(H228&lt;&gt;"", _xlfn.IFNA(IF(MATCH(H228, OFFSET(Keuzelijsten!$A$1, 0, MATCH(P228, Keuzelijsten!$A$1:$AA$1, 0)-1, 50, 1), 0)&lt;&gt;"", ""), "| Veld '"&amp;AH$4&amp;ROW()&amp;"': de selectie komt niet overeen met een keuze in een afhankelijk veld.  "), ""))</f>
        <v/>
      </c>
      <c r="AI228" s="166" t="str">
        <f ca="1">IF(Y228&lt;0, "", IF(I228&lt;&gt;"", _xlfn.IFNA(IF(MATCH(I228, OFFSET(Keuzelijsten!$A$1, 0, MATCH(Q228, Keuzelijsten!$A$1:$AA$1, 0)-1, 50, 1), 0)&lt;&gt;"", ""), "| Veld '"&amp;AI$4&amp;ROW()&amp;"': de selectie komt niet overeen met een keuze in een afhankelijk veld.  "), ""))</f>
        <v/>
      </c>
      <c r="AJ228" s="166" t="str">
        <f ca="1">IF(Z228&lt;0, "", IF(J228&lt;&gt;"", _xlfn.IFNA(IF(MATCH(J228, OFFSET(Keuzelijsten!$A$1, 0, MATCH(R228, Keuzelijsten!$A$1:$AA$1, 0)-1, 50, 1), 0)&lt;&gt;"", ""), "| Veld '"&amp;AJ$4&amp;ROW()&amp;"': de selectie komt niet overeen met een keuze in een afhankelijk veld.  "), ""))</f>
        <v/>
      </c>
      <c r="AK228" s="166" t="str">
        <f t="shared" si="102"/>
        <v/>
      </c>
      <c r="AL228" s="166" t="str">
        <f t="shared" si="103"/>
        <v/>
      </c>
      <c r="AM228" s="167" t="str">
        <f t="shared" si="119"/>
        <v/>
      </c>
      <c r="AN228" s="166" t="str">
        <f t="shared" si="120"/>
        <v/>
      </c>
      <c r="AO228" s="166" t="str">
        <f t="shared" si="121"/>
        <v/>
      </c>
      <c r="AP228" s="166" t="str">
        <f t="shared" si="122"/>
        <v/>
      </c>
      <c r="AQ228" s="166" t="str">
        <f t="shared" si="123"/>
        <v/>
      </c>
      <c r="AR228" s="166" t="str">
        <f t="shared" si="124"/>
        <v/>
      </c>
      <c r="AS228" s="166" t="str">
        <f t="shared" si="125"/>
        <v/>
      </c>
      <c r="AT228" s="166" t="str">
        <f t="shared" si="126"/>
        <v/>
      </c>
      <c r="AU228" s="166" t="str">
        <f t="shared" si="127"/>
        <v/>
      </c>
      <c r="AV228" s="166" t="str">
        <f t="shared" si="128"/>
        <v/>
      </c>
      <c r="AW228" s="167" t="str">
        <f t="shared" si="129"/>
        <v/>
      </c>
      <c r="AX228" s="166" t="str">
        <f>IF(N228&lt;&gt;1, IF(SUM(N228:$N$504)&lt;&gt;0, "| Laat geen witruimte tussen ingevulde rijen.", ""), "")</f>
        <v/>
      </c>
      <c r="AZ228" s="75" t="str">
        <f t="shared" ca="1" si="130"/>
        <v/>
      </c>
    </row>
    <row r="229" spans="1:52" s="166" customFormat="1" ht="14.45" customHeight="1" x14ac:dyDescent="0.25">
      <c r="A229" s="172" t="str">
        <f t="shared" ca="1" si="104"/>
        <v/>
      </c>
      <c r="B229" s="164" t="str">
        <f t="shared" si="100"/>
        <v/>
      </c>
      <c r="C229" s="176" t="str">
        <f t="shared" si="101"/>
        <v/>
      </c>
      <c r="D229" s="177"/>
      <c r="E229" s="178"/>
      <c r="F229" s="178"/>
      <c r="G229" s="179"/>
      <c r="H229" s="180"/>
      <c r="I229" s="179"/>
      <c r="J229" s="181"/>
      <c r="K229" s="182"/>
      <c r="L229" s="183"/>
      <c r="M229" s="165" t="s">
        <v>85</v>
      </c>
      <c r="N229" s="166">
        <f t="shared" si="105"/>
        <v>0</v>
      </c>
      <c r="O229" s="167" t="s">
        <v>387</v>
      </c>
      <c r="P229" s="166" t="str">
        <f t="shared" si="106"/>
        <v/>
      </c>
      <c r="Q229" s="166" t="str">
        <f t="shared" si="107"/>
        <v/>
      </c>
      <c r="R229" s="166" t="str">
        <f t="shared" si="108"/>
        <v/>
      </c>
      <c r="S229" s="167">
        <f t="shared" si="109"/>
        <v>0</v>
      </c>
      <c r="T229" s="166">
        <f t="shared" si="110"/>
        <v>0</v>
      </c>
      <c r="U229" s="166">
        <f t="shared" si="111"/>
        <v>0</v>
      </c>
      <c r="V229" s="166">
        <f t="shared" si="112"/>
        <v>0</v>
      </c>
      <c r="W229" s="166">
        <f t="shared" si="113"/>
        <v>0</v>
      </c>
      <c r="X229" s="166">
        <f t="shared" si="114"/>
        <v>0</v>
      </c>
      <c r="Y229" s="166">
        <f t="shared" si="115"/>
        <v>0</v>
      </c>
      <c r="Z229" s="166">
        <f t="shared" si="116"/>
        <v>0</v>
      </c>
      <c r="AA229" s="166">
        <f t="shared" si="117"/>
        <v>0</v>
      </c>
      <c r="AB229" s="166">
        <f t="shared" si="118"/>
        <v>0</v>
      </c>
      <c r="AC229" s="167"/>
      <c r="AE229" s="166" t="str" cm="1">
        <f t="array" ref="AE229">IF($E229&lt;&gt;"", IF(ISTEXT(E229), "| Veld '"&amp;AE$4&amp;ROW()&amp;"': "&amp;Fout_datum, IF(F229&lt;&gt;"", IF(E229&gt;F229, "| Velden '"&amp;$AE$4&amp;ROW()&amp;"' en '"&amp;$AF$4&amp;ROW()&amp;"': De datum uit dienst mag niet voor de datum in dienst vallen.", ""), IF(E229&gt;Datum_werkingsjaar_einde, "| Veld '"&amp;$AE$4&amp;ROW()&amp;"': De datum in dienst mag niet na 31/12/"&amp;Datum_werkingsjaar&amp;" vallen.  ", ""))), "")</f>
        <v/>
      </c>
      <c r="AF229" s="166" t="str" cm="1">
        <f t="array" ref="AF229">IF($F229&lt;&gt;"", IF(ISTEXT(F229), "| Veld '"&amp;AF$4&amp;ROW()&amp;"': "&amp;Fout_datum, IF(E229&gt;F229, IF(F229&lt;&gt;"", "  ", ""), IF(F229&lt;&gt;"", IF(F229&lt;Datum_werkingsjaar_begin, "| Veld '"&amp;$AF$4&amp;ROW()&amp;"': De datum uit dienst mag niet vóór 1/01/"&amp;Datum_werkingsjaar&amp;" vallen.  ", ""), ""))), "")</f>
        <v/>
      </c>
      <c r="AG229" s="166" t="str">
        <f ca="1">IF(W229&lt;0, "", IF(G229&lt;&gt;"", _xlfn.IFNA(IF(MATCH(G229, OFFSET(Keuzelijsten!$A$1, 0, MATCH(O229, Keuzelijsten!$A$1:$AA$1, 0)-1, 50, 1), 0)&lt;&gt;"", ""), "| Veld '"&amp;AG$4&amp;ROW()&amp;"': de selectie komt niet overeen met een keuze in een afhankelijk veld.  "), ""))</f>
        <v/>
      </c>
      <c r="AH229" s="166" t="str">
        <f ca="1">IF(X229&lt;0, "", IF(H229&lt;&gt;"", _xlfn.IFNA(IF(MATCH(H229, OFFSET(Keuzelijsten!$A$1, 0, MATCH(P229, Keuzelijsten!$A$1:$AA$1, 0)-1, 50, 1), 0)&lt;&gt;"", ""), "| Veld '"&amp;AH$4&amp;ROW()&amp;"': de selectie komt niet overeen met een keuze in een afhankelijk veld.  "), ""))</f>
        <v/>
      </c>
      <c r="AI229" s="166" t="str">
        <f ca="1">IF(Y229&lt;0, "", IF(I229&lt;&gt;"", _xlfn.IFNA(IF(MATCH(I229, OFFSET(Keuzelijsten!$A$1, 0, MATCH(Q229, Keuzelijsten!$A$1:$AA$1, 0)-1, 50, 1), 0)&lt;&gt;"", ""), "| Veld '"&amp;AI$4&amp;ROW()&amp;"': de selectie komt niet overeen met een keuze in een afhankelijk veld.  "), ""))</f>
        <v/>
      </c>
      <c r="AJ229" s="166" t="str">
        <f ca="1">IF(Z229&lt;0, "", IF(J229&lt;&gt;"", _xlfn.IFNA(IF(MATCH(J229, OFFSET(Keuzelijsten!$A$1, 0, MATCH(R229, Keuzelijsten!$A$1:$AA$1, 0)-1, 50, 1), 0)&lt;&gt;"", ""), "| Veld '"&amp;AJ$4&amp;ROW()&amp;"': de selectie komt niet overeen met een keuze in een afhankelijk veld.  "), ""))</f>
        <v/>
      </c>
      <c r="AK229" s="166" t="str">
        <f t="shared" si="102"/>
        <v/>
      </c>
      <c r="AL229" s="166" t="str">
        <f t="shared" si="103"/>
        <v/>
      </c>
      <c r="AM229" s="167" t="str">
        <f t="shared" si="119"/>
        <v/>
      </c>
      <c r="AN229" s="166" t="str">
        <f t="shared" si="120"/>
        <v/>
      </c>
      <c r="AO229" s="166" t="str">
        <f t="shared" si="121"/>
        <v/>
      </c>
      <c r="AP229" s="166" t="str">
        <f t="shared" si="122"/>
        <v/>
      </c>
      <c r="AQ229" s="166" t="str">
        <f t="shared" si="123"/>
        <v/>
      </c>
      <c r="AR229" s="166" t="str">
        <f t="shared" si="124"/>
        <v/>
      </c>
      <c r="AS229" s="166" t="str">
        <f t="shared" si="125"/>
        <v/>
      </c>
      <c r="AT229" s="166" t="str">
        <f t="shared" si="126"/>
        <v/>
      </c>
      <c r="AU229" s="166" t="str">
        <f t="shared" si="127"/>
        <v/>
      </c>
      <c r="AV229" s="166" t="str">
        <f t="shared" si="128"/>
        <v/>
      </c>
      <c r="AW229" s="167" t="str">
        <f t="shared" si="129"/>
        <v/>
      </c>
      <c r="AX229" s="166" t="str">
        <f>IF(N229&lt;&gt;1, IF(SUM(N229:$N$504)&lt;&gt;0, "| Laat geen witruimte tussen ingevulde rijen.", ""), "")</f>
        <v/>
      </c>
      <c r="AZ229" s="75" t="str">
        <f t="shared" ca="1" si="130"/>
        <v/>
      </c>
    </row>
    <row r="230" spans="1:52" s="166" customFormat="1" ht="14.45" customHeight="1" x14ac:dyDescent="0.25">
      <c r="A230" s="172" t="str">
        <f t="shared" ca="1" si="104"/>
        <v/>
      </c>
      <c r="B230" s="164" t="str">
        <f t="shared" si="100"/>
        <v/>
      </c>
      <c r="C230" s="176" t="str">
        <f t="shared" si="101"/>
        <v/>
      </c>
      <c r="D230" s="177"/>
      <c r="E230" s="178"/>
      <c r="F230" s="178"/>
      <c r="G230" s="179"/>
      <c r="H230" s="180"/>
      <c r="I230" s="179"/>
      <c r="J230" s="181"/>
      <c r="K230" s="182"/>
      <c r="L230" s="183"/>
      <c r="M230" s="165" t="s">
        <v>85</v>
      </c>
      <c r="N230" s="166">
        <f t="shared" si="105"/>
        <v>0</v>
      </c>
      <c r="O230" s="167" t="s">
        <v>387</v>
      </c>
      <c r="P230" s="166" t="str">
        <f t="shared" si="106"/>
        <v/>
      </c>
      <c r="Q230" s="166" t="str">
        <f t="shared" si="107"/>
        <v/>
      </c>
      <c r="R230" s="166" t="str">
        <f t="shared" si="108"/>
        <v/>
      </c>
      <c r="S230" s="167">
        <f t="shared" si="109"/>
        <v>0</v>
      </c>
      <c r="T230" s="166">
        <f t="shared" si="110"/>
        <v>0</v>
      </c>
      <c r="U230" s="166">
        <f t="shared" si="111"/>
        <v>0</v>
      </c>
      <c r="V230" s="166">
        <f t="shared" si="112"/>
        <v>0</v>
      </c>
      <c r="W230" s="166">
        <f t="shared" si="113"/>
        <v>0</v>
      </c>
      <c r="X230" s="166">
        <f t="shared" si="114"/>
        <v>0</v>
      </c>
      <c r="Y230" s="166">
        <f t="shared" si="115"/>
        <v>0</v>
      </c>
      <c r="Z230" s="166">
        <f t="shared" si="116"/>
        <v>0</v>
      </c>
      <c r="AA230" s="166">
        <f t="shared" si="117"/>
        <v>0</v>
      </c>
      <c r="AB230" s="166">
        <f t="shared" si="118"/>
        <v>0</v>
      </c>
      <c r="AC230" s="167"/>
      <c r="AE230" s="166" t="str" cm="1">
        <f t="array" ref="AE230">IF($E230&lt;&gt;"", IF(ISTEXT(E230), "| Veld '"&amp;AE$4&amp;ROW()&amp;"': "&amp;Fout_datum, IF(F230&lt;&gt;"", IF(E230&gt;F230, "| Velden '"&amp;$AE$4&amp;ROW()&amp;"' en '"&amp;$AF$4&amp;ROW()&amp;"': De datum uit dienst mag niet voor de datum in dienst vallen.", ""), IF(E230&gt;Datum_werkingsjaar_einde, "| Veld '"&amp;$AE$4&amp;ROW()&amp;"': De datum in dienst mag niet na 31/12/"&amp;Datum_werkingsjaar&amp;" vallen.  ", ""))), "")</f>
        <v/>
      </c>
      <c r="AF230" s="166" t="str" cm="1">
        <f t="array" ref="AF230">IF($F230&lt;&gt;"", IF(ISTEXT(F230), "| Veld '"&amp;AF$4&amp;ROW()&amp;"': "&amp;Fout_datum, IF(E230&gt;F230, IF(F230&lt;&gt;"", "  ", ""), IF(F230&lt;&gt;"", IF(F230&lt;Datum_werkingsjaar_begin, "| Veld '"&amp;$AF$4&amp;ROW()&amp;"': De datum uit dienst mag niet vóór 1/01/"&amp;Datum_werkingsjaar&amp;" vallen.  ", ""), ""))), "")</f>
        <v/>
      </c>
      <c r="AG230" s="166" t="str">
        <f ca="1">IF(W230&lt;0, "", IF(G230&lt;&gt;"", _xlfn.IFNA(IF(MATCH(G230, OFFSET(Keuzelijsten!$A$1, 0, MATCH(O230, Keuzelijsten!$A$1:$AA$1, 0)-1, 50, 1), 0)&lt;&gt;"", ""), "| Veld '"&amp;AG$4&amp;ROW()&amp;"': de selectie komt niet overeen met een keuze in een afhankelijk veld.  "), ""))</f>
        <v/>
      </c>
      <c r="AH230" s="166" t="str">
        <f ca="1">IF(X230&lt;0, "", IF(H230&lt;&gt;"", _xlfn.IFNA(IF(MATCH(H230, OFFSET(Keuzelijsten!$A$1, 0, MATCH(P230, Keuzelijsten!$A$1:$AA$1, 0)-1, 50, 1), 0)&lt;&gt;"", ""), "| Veld '"&amp;AH$4&amp;ROW()&amp;"': de selectie komt niet overeen met een keuze in een afhankelijk veld.  "), ""))</f>
        <v/>
      </c>
      <c r="AI230" s="166" t="str">
        <f ca="1">IF(Y230&lt;0, "", IF(I230&lt;&gt;"", _xlfn.IFNA(IF(MATCH(I230, OFFSET(Keuzelijsten!$A$1, 0, MATCH(Q230, Keuzelijsten!$A$1:$AA$1, 0)-1, 50, 1), 0)&lt;&gt;"", ""), "| Veld '"&amp;AI$4&amp;ROW()&amp;"': de selectie komt niet overeen met een keuze in een afhankelijk veld.  "), ""))</f>
        <v/>
      </c>
      <c r="AJ230" s="166" t="str">
        <f ca="1">IF(Z230&lt;0, "", IF(J230&lt;&gt;"", _xlfn.IFNA(IF(MATCH(J230, OFFSET(Keuzelijsten!$A$1, 0, MATCH(R230, Keuzelijsten!$A$1:$AA$1, 0)-1, 50, 1), 0)&lt;&gt;"", ""), "| Veld '"&amp;AJ$4&amp;ROW()&amp;"': de selectie komt niet overeen met een keuze in een afhankelijk veld.  "), ""))</f>
        <v/>
      </c>
      <c r="AK230" s="166" t="str">
        <f t="shared" si="102"/>
        <v/>
      </c>
      <c r="AL230" s="166" t="str">
        <f t="shared" si="103"/>
        <v/>
      </c>
      <c r="AM230" s="167" t="str">
        <f t="shared" si="119"/>
        <v/>
      </c>
      <c r="AN230" s="166" t="str">
        <f t="shared" si="120"/>
        <v/>
      </c>
      <c r="AO230" s="166" t="str">
        <f t="shared" si="121"/>
        <v/>
      </c>
      <c r="AP230" s="166" t="str">
        <f t="shared" si="122"/>
        <v/>
      </c>
      <c r="AQ230" s="166" t="str">
        <f t="shared" si="123"/>
        <v/>
      </c>
      <c r="AR230" s="166" t="str">
        <f t="shared" si="124"/>
        <v/>
      </c>
      <c r="AS230" s="166" t="str">
        <f t="shared" si="125"/>
        <v/>
      </c>
      <c r="AT230" s="166" t="str">
        <f t="shared" si="126"/>
        <v/>
      </c>
      <c r="AU230" s="166" t="str">
        <f t="shared" si="127"/>
        <v/>
      </c>
      <c r="AV230" s="166" t="str">
        <f t="shared" si="128"/>
        <v/>
      </c>
      <c r="AW230" s="167" t="str">
        <f t="shared" si="129"/>
        <v/>
      </c>
      <c r="AX230" s="166" t="str">
        <f>IF(N230&lt;&gt;1, IF(SUM(N230:$N$504)&lt;&gt;0, "| Laat geen witruimte tussen ingevulde rijen.", ""), "")</f>
        <v/>
      </c>
      <c r="AZ230" s="75" t="str">
        <f t="shared" ca="1" si="130"/>
        <v/>
      </c>
    </row>
    <row r="231" spans="1:52" s="166" customFormat="1" ht="14.45" customHeight="1" x14ac:dyDescent="0.25">
      <c r="A231" s="172" t="str">
        <f t="shared" ca="1" si="104"/>
        <v/>
      </c>
      <c r="B231" s="164" t="str">
        <f t="shared" si="100"/>
        <v/>
      </c>
      <c r="C231" s="176" t="str">
        <f t="shared" si="101"/>
        <v/>
      </c>
      <c r="D231" s="177"/>
      <c r="E231" s="178"/>
      <c r="F231" s="178"/>
      <c r="G231" s="179"/>
      <c r="H231" s="180"/>
      <c r="I231" s="179"/>
      <c r="J231" s="181"/>
      <c r="K231" s="182"/>
      <c r="L231" s="183"/>
      <c r="M231" s="165" t="s">
        <v>85</v>
      </c>
      <c r="N231" s="166">
        <f t="shared" si="105"/>
        <v>0</v>
      </c>
      <c r="O231" s="167" t="s">
        <v>387</v>
      </c>
      <c r="P231" s="166" t="str">
        <f t="shared" si="106"/>
        <v/>
      </c>
      <c r="Q231" s="166" t="str">
        <f t="shared" si="107"/>
        <v/>
      </c>
      <c r="R231" s="166" t="str">
        <f t="shared" si="108"/>
        <v/>
      </c>
      <c r="S231" s="167">
        <f t="shared" si="109"/>
        <v>0</v>
      </c>
      <c r="T231" s="166">
        <f t="shared" si="110"/>
        <v>0</v>
      </c>
      <c r="U231" s="166">
        <f t="shared" si="111"/>
        <v>0</v>
      </c>
      <c r="V231" s="166">
        <f t="shared" si="112"/>
        <v>0</v>
      </c>
      <c r="W231" s="166">
        <f t="shared" si="113"/>
        <v>0</v>
      </c>
      <c r="X231" s="166">
        <f t="shared" si="114"/>
        <v>0</v>
      </c>
      <c r="Y231" s="166">
        <f t="shared" si="115"/>
        <v>0</v>
      </c>
      <c r="Z231" s="166">
        <f t="shared" si="116"/>
        <v>0</v>
      </c>
      <c r="AA231" s="166">
        <f t="shared" si="117"/>
        <v>0</v>
      </c>
      <c r="AB231" s="166">
        <f t="shared" si="118"/>
        <v>0</v>
      </c>
      <c r="AC231" s="167"/>
      <c r="AE231" s="166" t="str" cm="1">
        <f t="array" ref="AE231">IF($E231&lt;&gt;"", IF(ISTEXT(E231), "| Veld '"&amp;AE$4&amp;ROW()&amp;"': "&amp;Fout_datum, IF(F231&lt;&gt;"", IF(E231&gt;F231, "| Velden '"&amp;$AE$4&amp;ROW()&amp;"' en '"&amp;$AF$4&amp;ROW()&amp;"': De datum uit dienst mag niet voor de datum in dienst vallen.", ""), IF(E231&gt;Datum_werkingsjaar_einde, "| Veld '"&amp;$AE$4&amp;ROW()&amp;"': De datum in dienst mag niet na 31/12/"&amp;Datum_werkingsjaar&amp;" vallen.  ", ""))), "")</f>
        <v/>
      </c>
      <c r="AF231" s="166" t="str" cm="1">
        <f t="array" ref="AF231">IF($F231&lt;&gt;"", IF(ISTEXT(F231), "| Veld '"&amp;AF$4&amp;ROW()&amp;"': "&amp;Fout_datum, IF(E231&gt;F231, IF(F231&lt;&gt;"", "  ", ""), IF(F231&lt;&gt;"", IF(F231&lt;Datum_werkingsjaar_begin, "| Veld '"&amp;$AF$4&amp;ROW()&amp;"': De datum uit dienst mag niet vóór 1/01/"&amp;Datum_werkingsjaar&amp;" vallen.  ", ""), ""))), "")</f>
        <v/>
      </c>
      <c r="AG231" s="166" t="str">
        <f ca="1">IF(W231&lt;0, "", IF(G231&lt;&gt;"", _xlfn.IFNA(IF(MATCH(G231, OFFSET(Keuzelijsten!$A$1, 0, MATCH(O231, Keuzelijsten!$A$1:$AA$1, 0)-1, 50, 1), 0)&lt;&gt;"", ""), "| Veld '"&amp;AG$4&amp;ROW()&amp;"': de selectie komt niet overeen met een keuze in een afhankelijk veld.  "), ""))</f>
        <v/>
      </c>
      <c r="AH231" s="166" t="str">
        <f ca="1">IF(X231&lt;0, "", IF(H231&lt;&gt;"", _xlfn.IFNA(IF(MATCH(H231, OFFSET(Keuzelijsten!$A$1, 0, MATCH(P231, Keuzelijsten!$A$1:$AA$1, 0)-1, 50, 1), 0)&lt;&gt;"", ""), "| Veld '"&amp;AH$4&amp;ROW()&amp;"': de selectie komt niet overeen met een keuze in een afhankelijk veld.  "), ""))</f>
        <v/>
      </c>
      <c r="AI231" s="166" t="str">
        <f ca="1">IF(Y231&lt;0, "", IF(I231&lt;&gt;"", _xlfn.IFNA(IF(MATCH(I231, OFFSET(Keuzelijsten!$A$1, 0, MATCH(Q231, Keuzelijsten!$A$1:$AA$1, 0)-1, 50, 1), 0)&lt;&gt;"", ""), "| Veld '"&amp;AI$4&amp;ROW()&amp;"': de selectie komt niet overeen met een keuze in een afhankelijk veld.  "), ""))</f>
        <v/>
      </c>
      <c r="AJ231" s="166" t="str">
        <f ca="1">IF(Z231&lt;0, "", IF(J231&lt;&gt;"", _xlfn.IFNA(IF(MATCH(J231, OFFSET(Keuzelijsten!$A$1, 0, MATCH(R231, Keuzelijsten!$A$1:$AA$1, 0)-1, 50, 1), 0)&lt;&gt;"", ""), "| Veld '"&amp;AJ$4&amp;ROW()&amp;"': de selectie komt niet overeen met een keuze in een afhankelijk veld.  "), ""))</f>
        <v/>
      </c>
      <c r="AK231" s="166" t="str">
        <f t="shared" si="102"/>
        <v/>
      </c>
      <c r="AL231" s="166" t="str">
        <f t="shared" si="103"/>
        <v/>
      </c>
      <c r="AM231" s="167" t="str">
        <f t="shared" si="119"/>
        <v/>
      </c>
      <c r="AN231" s="166" t="str">
        <f t="shared" si="120"/>
        <v/>
      </c>
      <c r="AO231" s="166" t="str">
        <f t="shared" si="121"/>
        <v/>
      </c>
      <c r="AP231" s="166" t="str">
        <f t="shared" si="122"/>
        <v/>
      </c>
      <c r="AQ231" s="166" t="str">
        <f t="shared" si="123"/>
        <v/>
      </c>
      <c r="AR231" s="166" t="str">
        <f t="shared" si="124"/>
        <v/>
      </c>
      <c r="AS231" s="166" t="str">
        <f t="shared" si="125"/>
        <v/>
      </c>
      <c r="AT231" s="166" t="str">
        <f t="shared" si="126"/>
        <v/>
      </c>
      <c r="AU231" s="166" t="str">
        <f t="shared" si="127"/>
        <v/>
      </c>
      <c r="AV231" s="166" t="str">
        <f t="shared" si="128"/>
        <v/>
      </c>
      <c r="AW231" s="167" t="str">
        <f t="shared" si="129"/>
        <v/>
      </c>
      <c r="AX231" s="166" t="str">
        <f>IF(N231&lt;&gt;1, IF(SUM(N231:$N$504)&lt;&gt;0, "| Laat geen witruimte tussen ingevulde rijen.", ""), "")</f>
        <v/>
      </c>
      <c r="AZ231" s="75" t="str">
        <f t="shared" ca="1" si="130"/>
        <v/>
      </c>
    </row>
    <row r="232" spans="1:52" s="166" customFormat="1" ht="14.45" customHeight="1" x14ac:dyDescent="0.25">
      <c r="A232" s="172" t="str">
        <f t="shared" ca="1" si="104"/>
        <v/>
      </c>
      <c r="B232" s="164" t="str">
        <f t="shared" si="100"/>
        <v/>
      </c>
      <c r="C232" s="176" t="str">
        <f t="shared" si="101"/>
        <v/>
      </c>
      <c r="D232" s="177"/>
      <c r="E232" s="178"/>
      <c r="F232" s="178"/>
      <c r="G232" s="179"/>
      <c r="H232" s="180"/>
      <c r="I232" s="179"/>
      <c r="J232" s="181"/>
      <c r="K232" s="182"/>
      <c r="L232" s="183"/>
      <c r="M232" s="165" t="s">
        <v>85</v>
      </c>
      <c r="N232" s="166">
        <f t="shared" si="105"/>
        <v>0</v>
      </c>
      <c r="O232" s="167" t="s">
        <v>387</v>
      </c>
      <c r="P232" s="166" t="str">
        <f t="shared" si="106"/>
        <v/>
      </c>
      <c r="Q232" s="166" t="str">
        <f t="shared" si="107"/>
        <v/>
      </c>
      <c r="R232" s="166" t="str">
        <f t="shared" si="108"/>
        <v/>
      </c>
      <c r="S232" s="167">
        <f t="shared" si="109"/>
        <v>0</v>
      </c>
      <c r="T232" s="166">
        <f t="shared" si="110"/>
        <v>0</v>
      </c>
      <c r="U232" s="166">
        <f t="shared" si="111"/>
        <v>0</v>
      </c>
      <c r="V232" s="166">
        <f t="shared" si="112"/>
        <v>0</v>
      </c>
      <c r="W232" s="166">
        <f t="shared" si="113"/>
        <v>0</v>
      </c>
      <c r="X232" s="166">
        <f t="shared" si="114"/>
        <v>0</v>
      </c>
      <c r="Y232" s="166">
        <f t="shared" si="115"/>
        <v>0</v>
      </c>
      <c r="Z232" s="166">
        <f t="shared" si="116"/>
        <v>0</v>
      </c>
      <c r="AA232" s="166">
        <f t="shared" si="117"/>
        <v>0</v>
      </c>
      <c r="AB232" s="166">
        <f t="shared" si="118"/>
        <v>0</v>
      </c>
      <c r="AC232" s="167"/>
      <c r="AE232" s="166" t="str" cm="1">
        <f t="array" ref="AE232">IF($E232&lt;&gt;"", IF(ISTEXT(E232), "| Veld '"&amp;AE$4&amp;ROW()&amp;"': "&amp;Fout_datum, IF(F232&lt;&gt;"", IF(E232&gt;F232, "| Velden '"&amp;$AE$4&amp;ROW()&amp;"' en '"&amp;$AF$4&amp;ROW()&amp;"': De datum uit dienst mag niet voor de datum in dienst vallen.", ""), IF(E232&gt;Datum_werkingsjaar_einde, "| Veld '"&amp;$AE$4&amp;ROW()&amp;"': De datum in dienst mag niet na 31/12/"&amp;Datum_werkingsjaar&amp;" vallen.  ", ""))), "")</f>
        <v/>
      </c>
      <c r="AF232" s="166" t="str" cm="1">
        <f t="array" ref="AF232">IF($F232&lt;&gt;"", IF(ISTEXT(F232), "| Veld '"&amp;AF$4&amp;ROW()&amp;"': "&amp;Fout_datum, IF(E232&gt;F232, IF(F232&lt;&gt;"", "  ", ""), IF(F232&lt;&gt;"", IF(F232&lt;Datum_werkingsjaar_begin, "| Veld '"&amp;$AF$4&amp;ROW()&amp;"': De datum uit dienst mag niet vóór 1/01/"&amp;Datum_werkingsjaar&amp;" vallen.  ", ""), ""))), "")</f>
        <v/>
      </c>
      <c r="AG232" s="166" t="str">
        <f ca="1">IF(W232&lt;0, "", IF(G232&lt;&gt;"", _xlfn.IFNA(IF(MATCH(G232, OFFSET(Keuzelijsten!$A$1, 0, MATCH(O232, Keuzelijsten!$A$1:$AA$1, 0)-1, 50, 1), 0)&lt;&gt;"", ""), "| Veld '"&amp;AG$4&amp;ROW()&amp;"': de selectie komt niet overeen met een keuze in een afhankelijk veld.  "), ""))</f>
        <v/>
      </c>
      <c r="AH232" s="166" t="str">
        <f ca="1">IF(X232&lt;0, "", IF(H232&lt;&gt;"", _xlfn.IFNA(IF(MATCH(H232, OFFSET(Keuzelijsten!$A$1, 0, MATCH(P232, Keuzelijsten!$A$1:$AA$1, 0)-1, 50, 1), 0)&lt;&gt;"", ""), "| Veld '"&amp;AH$4&amp;ROW()&amp;"': de selectie komt niet overeen met een keuze in een afhankelijk veld.  "), ""))</f>
        <v/>
      </c>
      <c r="AI232" s="166" t="str">
        <f ca="1">IF(Y232&lt;0, "", IF(I232&lt;&gt;"", _xlfn.IFNA(IF(MATCH(I232, OFFSET(Keuzelijsten!$A$1, 0, MATCH(Q232, Keuzelijsten!$A$1:$AA$1, 0)-1, 50, 1), 0)&lt;&gt;"", ""), "| Veld '"&amp;AI$4&amp;ROW()&amp;"': de selectie komt niet overeen met een keuze in een afhankelijk veld.  "), ""))</f>
        <v/>
      </c>
      <c r="AJ232" s="166" t="str">
        <f ca="1">IF(Z232&lt;0, "", IF(J232&lt;&gt;"", _xlfn.IFNA(IF(MATCH(J232, OFFSET(Keuzelijsten!$A$1, 0, MATCH(R232, Keuzelijsten!$A$1:$AA$1, 0)-1, 50, 1), 0)&lt;&gt;"", ""), "| Veld '"&amp;AJ$4&amp;ROW()&amp;"': de selectie komt niet overeen met een keuze in een afhankelijk veld.  "), ""))</f>
        <v/>
      </c>
      <c r="AK232" s="166" t="str">
        <f t="shared" si="102"/>
        <v/>
      </c>
      <c r="AL232" s="166" t="str">
        <f t="shared" si="103"/>
        <v/>
      </c>
      <c r="AM232" s="167" t="str">
        <f t="shared" si="119"/>
        <v/>
      </c>
      <c r="AN232" s="166" t="str">
        <f t="shared" si="120"/>
        <v/>
      </c>
      <c r="AO232" s="166" t="str">
        <f t="shared" si="121"/>
        <v/>
      </c>
      <c r="AP232" s="166" t="str">
        <f t="shared" si="122"/>
        <v/>
      </c>
      <c r="AQ232" s="166" t="str">
        <f t="shared" si="123"/>
        <v/>
      </c>
      <c r="AR232" s="166" t="str">
        <f t="shared" si="124"/>
        <v/>
      </c>
      <c r="AS232" s="166" t="str">
        <f t="shared" si="125"/>
        <v/>
      </c>
      <c r="AT232" s="166" t="str">
        <f t="shared" si="126"/>
        <v/>
      </c>
      <c r="AU232" s="166" t="str">
        <f t="shared" si="127"/>
        <v/>
      </c>
      <c r="AV232" s="166" t="str">
        <f t="shared" si="128"/>
        <v/>
      </c>
      <c r="AW232" s="167" t="str">
        <f t="shared" si="129"/>
        <v/>
      </c>
      <c r="AX232" s="166" t="str">
        <f>IF(N232&lt;&gt;1, IF(SUM(N232:$N$504)&lt;&gt;0, "| Laat geen witruimte tussen ingevulde rijen.", ""), "")</f>
        <v/>
      </c>
      <c r="AZ232" s="75" t="str">
        <f t="shared" ca="1" si="130"/>
        <v/>
      </c>
    </row>
    <row r="233" spans="1:52" s="166" customFormat="1" ht="14.45" customHeight="1" x14ac:dyDescent="0.25">
      <c r="A233" s="172" t="str">
        <f t="shared" ca="1" si="104"/>
        <v/>
      </c>
      <c r="B233" s="164" t="str">
        <f t="shared" si="100"/>
        <v/>
      </c>
      <c r="C233" s="176" t="str">
        <f t="shared" si="101"/>
        <v/>
      </c>
      <c r="D233" s="177"/>
      <c r="E233" s="178"/>
      <c r="F233" s="178"/>
      <c r="G233" s="179"/>
      <c r="H233" s="180"/>
      <c r="I233" s="179"/>
      <c r="J233" s="181"/>
      <c r="K233" s="182"/>
      <c r="L233" s="183"/>
      <c r="M233" s="165" t="s">
        <v>85</v>
      </c>
      <c r="N233" s="166">
        <f t="shared" si="105"/>
        <v>0</v>
      </c>
      <c r="O233" s="167" t="s">
        <v>387</v>
      </c>
      <c r="P233" s="166" t="str">
        <f t="shared" si="106"/>
        <v/>
      </c>
      <c r="Q233" s="166" t="str">
        <f t="shared" si="107"/>
        <v/>
      </c>
      <c r="R233" s="166" t="str">
        <f t="shared" si="108"/>
        <v/>
      </c>
      <c r="S233" s="167">
        <f t="shared" si="109"/>
        <v>0</v>
      </c>
      <c r="T233" s="166">
        <f t="shared" si="110"/>
        <v>0</v>
      </c>
      <c r="U233" s="166">
        <f t="shared" si="111"/>
        <v>0</v>
      </c>
      <c r="V233" s="166">
        <f t="shared" si="112"/>
        <v>0</v>
      </c>
      <c r="W233" s="166">
        <f t="shared" si="113"/>
        <v>0</v>
      </c>
      <c r="X233" s="166">
        <f t="shared" si="114"/>
        <v>0</v>
      </c>
      <c r="Y233" s="166">
        <f t="shared" si="115"/>
        <v>0</v>
      </c>
      <c r="Z233" s="166">
        <f t="shared" si="116"/>
        <v>0</v>
      </c>
      <c r="AA233" s="166">
        <f t="shared" si="117"/>
        <v>0</v>
      </c>
      <c r="AB233" s="166">
        <f t="shared" si="118"/>
        <v>0</v>
      </c>
      <c r="AC233" s="167"/>
      <c r="AE233" s="166" t="str" cm="1">
        <f t="array" ref="AE233">IF($E233&lt;&gt;"", IF(ISTEXT(E233), "| Veld '"&amp;AE$4&amp;ROW()&amp;"': "&amp;Fout_datum, IF(F233&lt;&gt;"", IF(E233&gt;F233, "| Velden '"&amp;$AE$4&amp;ROW()&amp;"' en '"&amp;$AF$4&amp;ROW()&amp;"': De datum uit dienst mag niet voor de datum in dienst vallen.", ""), IF(E233&gt;Datum_werkingsjaar_einde, "| Veld '"&amp;$AE$4&amp;ROW()&amp;"': De datum in dienst mag niet na 31/12/"&amp;Datum_werkingsjaar&amp;" vallen.  ", ""))), "")</f>
        <v/>
      </c>
      <c r="AF233" s="166" t="str" cm="1">
        <f t="array" ref="AF233">IF($F233&lt;&gt;"", IF(ISTEXT(F233), "| Veld '"&amp;AF$4&amp;ROW()&amp;"': "&amp;Fout_datum, IF(E233&gt;F233, IF(F233&lt;&gt;"", "  ", ""), IF(F233&lt;&gt;"", IF(F233&lt;Datum_werkingsjaar_begin, "| Veld '"&amp;$AF$4&amp;ROW()&amp;"': De datum uit dienst mag niet vóór 1/01/"&amp;Datum_werkingsjaar&amp;" vallen.  ", ""), ""))), "")</f>
        <v/>
      </c>
      <c r="AG233" s="166" t="str">
        <f ca="1">IF(W233&lt;0, "", IF(G233&lt;&gt;"", _xlfn.IFNA(IF(MATCH(G233, OFFSET(Keuzelijsten!$A$1, 0, MATCH(O233, Keuzelijsten!$A$1:$AA$1, 0)-1, 50, 1), 0)&lt;&gt;"", ""), "| Veld '"&amp;AG$4&amp;ROW()&amp;"': de selectie komt niet overeen met een keuze in een afhankelijk veld.  "), ""))</f>
        <v/>
      </c>
      <c r="AH233" s="166" t="str">
        <f ca="1">IF(X233&lt;0, "", IF(H233&lt;&gt;"", _xlfn.IFNA(IF(MATCH(H233, OFFSET(Keuzelijsten!$A$1, 0, MATCH(P233, Keuzelijsten!$A$1:$AA$1, 0)-1, 50, 1), 0)&lt;&gt;"", ""), "| Veld '"&amp;AH$4&amp;ROW()&amp;"': de selectie komt niet overeen met een keuze in een afhankelijk veld.  "), ""))</f>
        <v/>
      </c>
      <c r="AI233" s="166" t="str">
        <f ca="1">IF(Y233&lt;0, "", IF(I233&lt;&gt;"", _xlfn.IFNA(IF(MATCH(I233, OFFSET(Keuzelijsten!$A$1, 0, MATCH(Q233, Keuzelijsten!$A$1:$AA$1, 0)-1, 50, 1), 0)&lt;&gt;"", ""), "| Veld '"&amp;AI$4&amp;ROW()&amp;"': de selectie komt niet overeen met een keuze in een afhankelijk veld.  "), ""))</f>
        <v/>
      </c>
      <c r="AJ233" s="166" t="str">
        <f ca="1">IF(Z233&lt;0, "", IF(J233&lt;&gt;"", _xlfn.IFNA(IF(MATCH(J233, OFFSET(Keuzelijsten!$A$1, 0, MATCH(R233, Keuzelijsten!$A$1:$AA$1, 0)-1, 50, 1), 0)&lt;&gt;"", ""), "| Veld '"&amp;AJ$4&amp;ROW()&amp;"': de selectie komt niet overeen met een keuze in een afhankelijk veld.  "), ""))</f>
        <v/>
      </c>
      <c r="AK233" s="166" t="str">
        <f t="shared" si="102"/>
        <v/>
      </c>
      <c r="AL233" s="166" t="str">
        <f t="shared" si="103"/>
        <v/>
      </c>
      <c r="AM233" s="167" t="str">
        <f t="shared" si="119"/>
        <v/>
      </c>
      <c r="AN233" s="166" t="str">
        <f t="shared" si="120"/>
        <v/>
      </c>
      <c r="AO233" s="166" t="str">
        <f t="shared" si="121"/>
        <v/>
      </c>
      <c r="AP233" s="166" t="str">
        <f t="shared" si="122"/>
        <v/>
      </c>
      <c r="AQ233" s="166" t="str">
        <f t="shared" si="123"/>
        <v/>
      </c>
      <c r="AR233" s="166" t="str">
        <f t="shared" si="124"/>
        <v/>
      </c>
      <c r="AS233" s="166" t="str">
        <f t="shared" si="125"/>
        <v/>
      </c>
      <c r="AT233" s="166" t="str">
        <f t="shared" si="126"/>
        <v/>
      </c>
      <c r="AU233" s="166" t="str">
        <f t="shared" si="127"/>
        <v/>
      </c>
      <c r="AV233" s="166" t="str">
        <f t="shared" si="128"/>
        <v/>
      </c>
      <c r="AW233" s="167" t="str">
        <f t="shared" si="129"/>
        <v/>
      </c>
      <c r="AX233" s="166" t="str">
        <f>IF(N233&lt;&gt;1, IF(SUM(N233:$N$504)&lt;&gt;0, "| Laat geen witruimte tussen ingevulde rijen.", ""), "")</f>
        <v/>
      </c>
      <c r="AZ233" s="75" t="str">
        <f t="shared" ca="1" si="130"/>
        <v/>
      </c>
    </row>
    <row r="234" spans="1:52" s="166" customFormat="1" ht="14.45" customHeight="1" x14ac:dyDescent="0.25">
      <c r="A234" s="172" t="str">
        <f t="shared" ca="1" si="104"/>
        <v/>
      </c>
      <c r="B234" s="164" t="str">
        <f t="shared" si="100"/>
        <v/>
      </c>
      <c r="C234" s="176" t="str">
        <f t="shared" si="101"/>
        <v/>
      </c>
      <c r="D234" s="177"/>
      <c r="E234" s="178"/>
      <c r="F234" s="178"/>
      <c r="G234" s="179"/>
      <c r="H234" s="180"/>
      <c r="I234" s="179"/>
      <c r="J234" s="181"/>
      <c r="K234" s="182"/>
      <c r="L234" s="183"/>
      <c r="M234" s="165" t="s">
        <v>85</v>
      </c>
      <c r="N234" s="166">
        <f t="shared" si="105"/>
        <v>0</v>
      </c>
      <c r="O234" s="167" t="s">
        <v>387</v>
      </c>
      <c r="P234" s="166" t="str">
        <f t="shared" si="106"/>
        <v/>
      </c>
      <c r="Q234" s="166" t="str">
        <f t="shared" si="107"/>
        <v/>
      </c>
      <c r="R234" s="166" t="str">
        <f t="shared" si="108"/>
        <v/>
      </c>
      <c r="S234" s="167">
        <f t="shared" si="109"/>
        <v>0</v>
      </c>
      <c r="T234" s="166">
        <f t="shared" si="110"/>
        <v>0</v>
      </c>
      <c r="U234" s="166">
        <f t="shared" si="111"/>
        <v>0</v>
      </c>
      <c r="V234" s="166">
        <f t="shared" si="112"/>
        <v>0</v>
      </c>
      <c r="W234" s="166">
        <f t="shared" si="113"/>
        <v>0</v>
      </c>
      <c r="X234" s="166">
        <f t="shared" si="114"/>
        <v>0</v>
      </c>
      <c r="Y234" s="166">
        <f t="shared" si="115"/>
        <v>0</v>
      </c>
      <c r="Z234" s="166">
        <f t="shared" si="116"/>
        <v>0</v>
      </c>
      <c r="AA234" s="166">
        <f t="shared" si="117"/>
        <v>0</v>
      </c>
      <c r="AB234" s="166">
        <f t="shared" si="118"/>
        <v>0</v>
      </c>
      <c r="AC234" s="167"/>
      <c r="AE234" s="166" t="str" cm="1">
        <f t="array" ref="AE234">IF($E234&lt;&gt;"", IF(ISTEXT(E234), "| Veld '"&amp;AE$4&amp;ROW()&amp;"': "&amp;Fout_datum, IF(F234&lt;&gt;"", IF(E234&gt;F234, "| Velden '"&amp;$AE$4&amp;ROW()&amp;"' en '"&amp;$AF$4&amp;ROW()&amp;"': De datum uit dienst mag niet voor de datum in dienst vallen.", ""), IF(E234&gt;Datum_werkingsjaar_einde, "| Veld '"&amp;$AE$4&amp;ROW()&amp;"': De datum in dienst mag niet na 31/12/"&amp;Datum_werkingsjaar&amp;" vallen.  ", ""))), "")</f>
        <v/>
      </c>
      <c r="AF234" s="166" t="str" cm="1">
        <f t="array" ref="AF234">IF($F234&lt;&gt;"", IF(ISTEXT(F234), "| Veld '"&amp;AF$4&amp;ROW()&amp;"': "&amp;Fout_datum, IF(E234&gt;F234, IF(F234&lt;&gt;"", "  ", ""), IF(F234&lt;&gt;"", IF(F234&lt;Datum_werkingsjaar_begin, "| Veld '"&amp;$AF$4&amp;ROW()&amp;"': De datum uit dienst mag niet vóór 1/01/"&amp;Datum_werkingsjaar&amp;" vallen.  ", ""), ""))), "")</f>
        <v/>
      </c>
      <c r="AG234" s="166" t="str">
        <f ca="1">IF(W234&lt;0, "", IF(G234&lt;&gt;"", _xlfn.IFNA(IF(MATCH(G234, OFFSET(Keuzelijsten!$A$1, 0, MATCH(O234, Keuzelijsten!$A$1:$AA$1, 0)-1, 50, 1), 0)&lt;&gt;"", ""), "| Veld '"&amp;AG$4&amp;ROW()&amp;"': de selectie komt niet overeen met een keuze in een afhankelijk veld.  "), ""))</f>
        <v/>
      </c>
      <c r="AH234" s="166" t="str">
        <f ca="1">IF(X234&lt;0, "", IF(H234&lt;&gt;"", _xlfn.IFNA(IF(MATCH(H234, OFFSET(Keuzelijsten!$A$1, 0, MATCH(P234, Keuzelijsten!$A$1:$AA$1, 0)-1, 50, 1), 0)&lt;&gt;"", ""), "| Veld '"&amp;AH$4&amp;ROW()&amp;"': de selectie komt niet overeen met een keuze in een afhankelijk veld.  "), ""))</f>
        <v/>
      </c>
      <c r="AI234" s="166" t="str">
        <f ca="1">IF(Y234&lt;0, "", IF(I234&lt;&gt;"", _xlfn.IFNA(IF(MATCH(I234, OFFSET(Keuzelijsten!$A$1, 0, MATCH(Q234, Keuzelijsten!$A$1:$AA$1, 0)-1, 50, 1), 0)&lt;&gt;"", ""), "| Veld '"&amp;AI$4&amp;ROW()&amp;"': de selectie komt niet overeen met een keuze in een afhankelijk veld.  "), ""))</f>
        <v/>
      </c>
      <c r="AJ234" s="166" t="str">
        <f ca="1">IF(Z234&lt;0, "", IF(J234&lt;&gt;"", _xlfn.IFNA(IF(MATCH(J234, OFFSET(Keuzelijsten!$A$1, 0, MATCH(R234, Keuzelijsten!$A$1:$AA$1, 0)-1, 50, 1), 0)&lt;&gt;"", ""), "| Veld '"&amp;AJ$4&amp;ROW()&amp;"': de selectie komt niet overeen met een keuze in een afhankelijk veld.  "), ""))</f>
        <v/>
      </c>
      <c r="AK234" s="166" t="str">
        <f t="shared" si="102"/>
        <v/>
      </c>
      <c r="AL234" s="166" t="str">
        <f t="shared" si="103"/>
        <v/>
      </c>
      <c r="AM234" s="167" t="str">
        <f t="shared" si="119"/>
        <v/>
      </c>
      <c r="AN234" s="166" t="str">
        <f t="shared" si="120"/>
        <v/>
      </c>
      <c r="AO234" s="166" t="str">
        <f t="shared" si="121"/>
        <v/>
      </c>
      <c r="AP234" s="166" t="str">
        <f t="shared" si="122"/>
        <v/>
      </c>
      <c r="AQ234" s="166" t="str">
        <f t="shared" si="123"/>
        <v/>
      </c>
      <c r="AR234" s="166" t="str">
        <f t="shared" si="124"/>
        <v/>
      </c>
      <c r="AS234" s="166" t="str">
        <f t="shared" si="125"/>
        <v/>
      </c>
      <c r="AT234" s="166" t="str">
        <f t="shared" si="126"/>
        <v/>
      </c>
      <c r="AU234" s="166" t="str">
        <f t="shared" si="127"/>
        <v/>
      </c>
      <c r="AV234" s="166" t="str">
        <f t="shared" si="128"/>
        <v/>
      </c>
      <c r="AW234" s="167" t="str">
        <f t="shared" si="129"/>
        <v/>
      </c>
      <c r="AX234" s="166" t="str">
        <f>IF(N234&lt;&gt;1, IF(SUM(N234:$N$504)&lt;&gt;0, "| Laat geen witruimte tussen ingevulde rijen.", ""), "")</f>
        <v/>
      </c>
      <c r="AZ234" s="75" t="str">
        <f t="shared" ca="1" si="130"/>
        <v/>
      </c>
    </row>
    <row r="235" spans="1:52" s="166" customFormat="1" ht="14.45" customHeight="1" x14ac:dyDescent="0.25">
      <c r="A235" s="172" t="str">
        <f t="shared" ca="1" si="104"/>
        <v/>
      </c>
      <c r="B235" s="164" t="str">
        <f t="shared" si="100"/>
        <v/>
      </c>
      <c r="C235" s="176" t="str">
        <f t="shared" si="101"/>
        <v/>
      </c>
      <c r="D235" s="177"/>
      <c r="E235" s="178"/>
      <c r="F235" s="178"/>
      <c r="G235" s="179"/>
      <c r="H235" s="180"/>
      <c r="I235" s="179"/>
      <c r="J235" s="181"/>
      <c r="K235" s="182"/>
      <c r="L235" s="183"/>
      <c r="M235" s="165" t="s">
        <v>85</v>
      </c>
      <c r="N235" s="166">
        <f t="shared" si="105"/>
        <v>0</v>
      </c>
      <c r="O235" s="167" t="s">
        <v>387</v>
      </c>
      <c r="P235" s="166" t="str">
        <f t="shared" si="106"/>
        <v/>
      </c>
      <c r="Q235" s="166" t="str">
        <f t="shared" si="107"/>
        <v/>
      </c>
      <c r="R235" s="166" t="str">
        <f t="shared" si="108"/>
        <v/>
      </c>
      <c r="S235" s="167">
        <f t="shared" si="109"/>
        <v>0</v>
      </c>
      <c r="T235" s="166">
        <f t="shared" si="110"/>
        <v>0</v>
      </c>
      <c r="U235" s="166">
        <f t="shared" si="111"/>
        <v>0</v>
      </c>
      <c r="V235" s="166">
        <f t="shared" si="112"/>
        <v>0</v>
      </c>
      <c r="W235" s="166">
        <f t="shared" si="113"/>
        <v>0</v>
      </c>
      <c r="X235" s="166">
        <f t="shared" si="114"/>
        <v>0</v>
      </c>
      <c r="Y235" s="166">
        <f t="shared" si="115"/>
        <v>0</v>
      </c>
      <c r="Z235" s="166">
        <f t="shared" si="116"/>
        <v>0</v>
      </c>
      <c r="AA235" s="166">
        <f t="shared" si="117"/>
        <v>0</v>
      </c>
      <c r="AB235" s="166">
        <f t="shared" si="118"/>
        <v>0</v>
      </c>
      <c r="AC235" s="167"/>
      <c r="AE235" s="166" t="str" cm="1">
        <f t="array" ref="AE235">IF($E235&lt;&gt;"", IF(ISTEXT(E235), "| Veld '"&amp;AE$4&amp;ROW()&amp;"': "&amp;Fout_datum, IF(F235&lt;&gt;"", IF(E235&gt;F235, "| Velden '"&amp;$AE$4&amp;ROW()&amp;"' en '"&amp;$AF$4&amp;ROW()&amp;"': De datum uit dienst mag niet voor de datum in dienst vallen.", ""), IF(E235&gt;Datum_werkingsjaar_einde, "| Veld '"&amp;$AE$4&amp;ROW()&amp;"': De datum in dienst mag niet na 31/12/"&amp;Datum_werkingsjaar&amp;" vallen.  ", ""))), "")</f>
        <v/>
      </c>
      <c r="AF235" s="166" t="str" cm="1">
        <f t="array" ref="AF235">IF($F235&lt;&gt;"", IF(ISTEXT(F235), "| Veld '"&amp;AF$4&amp;ROW()&amp;"': "&amp;Fout_datum, IF(E235&gt;F235, IF(F235&lt;&gt;"", "  ", ""), IF(F235&lt;&gt;"", IF(F235&lt;Datum_werkingsjaar_begin, "| Veld '"&amp;$AF$4&amp;ROW()&amp;"': De datum uit dienst mag niet vóór 1/01/"&amp;Datum_werkingsjaar&amp;" vallen.  ", ""), ""))), "")</f>
        <v/>
      </c>
      <c r="AG235" s="166" t="str">
        <f ca="1">IF(W235&lt;0, "", IF(G235&lt;&gt;"", _xlfn.IFNA(IF(MATCH(G235, OFFSET(Keuzelijsten!$A$1, 0, MATCH(O235, Keuzelijsten!$A$1:$AA$1, 0)-1, 50, 1), 0)&lt;&gt;"", ""), "| Veld '"&amp;AG$4&amp;ROW()&amp;"': de selectie komt niet overeen met een keuze in een afhankelijk veld.  "), ""))</f>
        <v/>
      </c>
      <c r="AH235" s="166" t="str">
        <f ca="1">IF(X235&lt;0, "", IF(H235&lt;&gt;"", _xlfn.IFNA(IF(MATCH(H235, OFFSET(Keuzelijsten!$A$1, 0, MATCH(P235, Keuzelijsten!$A$1:$AA$1, 0)-1, 50, 1), 0)&lt;&gt;"", ""), "| Veld '"&amp;AH$4&amp;ROW()&amp;"': de selectie komt niet overeen met een keuze in een afhankelijk veld.  "), ""))</f>
        <v/>
      </c>
      <c r="AI235" s="166" t="str">
        <f ca="1">IF(Y235&lt;0, "", IF(I235&lt;&gt;"", _xlfn.IFNA(IF(MATCH(I235, OFFSET(Keuzelijsten!$A$1, 0, MATCH(Q235, Keuzelijsten!$A$1:$AA$1, 0)-1, 50, 1), 0)&lt;&gt;"", ""), "| Veld '"&amp;AI$4&amp;ROW()&amp;"': de selectie komt niet overeen met een keuze in een afhankelijk veld.  "), ""))</f>
        <v/>
      </c>
      <c r="AJ235" s="166" t="str">
        <f ca="1">IF(Z235&lt;0, "", IF(J235&lt;&gt;"", _xlfn.IFNA(IF(MATCH(J235, OFFSET(Keuzelijsten!$A$1, 0, MATCH(R235, Keuzelijsten!$A$1:$AA$1, 0)-1, 50, 1), 0)&lt;&gt;"", ""), "| Veld '"&amp;AJ$4&amp;ROW()&amp;"': de selectie komt niet overeen met een keuze in een afhankelijk veld.  "), ""))</f>
        <v/>
      </c>
      <c r="AK235" s="166" t="str">
        <f t="shared" si="102"/>
        <v/>
      </c>
      <c r="AL235" s="166" t="str">
        <f t="shared" si="103"/>
        <v/>
      </c>
      <c r="AM235" s="167" t="str">
        <f t="shared" si="119"/>
        <v/>
      </c>
      <c r="AN235" s="166" t="str">
        <f t="shared" si="120"/>
        <v/>
      </c>
      <c r="AO235" s="166" t="str">
        <f t="shared" si="121"/>
        <v/>
      </c>
      <c r="AP235" s="166" t="str">
        <f t="shared" si="122"/>
        <v/>
      </c>
      <c r="AQ235" s="166" t="str">
        <f t="shared" si="123"/>
        <v/>
      </c>
      <c r="AR235" s="166" t="str">
        <f t="shared" si="124"/>
        <v/>
      </c>
      <c r="AS235" s="166" t="str">
        <f t="shared" si="125"/>
        <v/>
      </c>
      <c r="AT235" s="166" t="str">
        <f t="shared" si="126"/>
        <v/>
      </c>
      <c r="AU235" s="166" t="str">
        <f t="shared" si="127"/>
        <v/>
      </c>
      <c r="AV235" s="166" t="str">
        <f t="shared" si="128"/>
        <v/>
      </c>
      <c r="AW235" s="167" t="str">
        <f t="shared" si="129"/>
        <v/>
      </c>
      <c r="AX235" s="166" t="str">
        <f>IF(N235&lt;&gt;1, IF(SUM(N235:$N$504)&lt;&gt;0, "| Laat geen witruimte tussen ingevulde rijen.", ""), "")</f>
        <v/>
      </c>
      <c r="AZ235" s="75" t="str">
        <f t="shared" ca="1" si="130"/>
        <v/>
      </c>
    </row>
    <row r="236" spans="1:52" s="166" customFormat="1" ht="14.45" customHeight="1" x14ac:dyDescent="0.25">
      <c r="A236" s="172" t="str">
        <f t="shared" ca="1" si="104"/>
        <v/>
      </c>
      <c r="B236" s="164" t="str">
        <f t="shared" si="100"/>
        <v/>
      </c>
      <c r="C236" s="176" t="str">
        <f t="shared" si="101"/>
        <v/>
      </c>
      <c r="D236" s="177"/>
      <c r="E236" s="178"/>
      <c r="F236" s="178"/>
      <c r="G236" s="179"/>
      <c r="H236" s="180"/>
      <c r="I236" s="179"/>
      <c r="J236" s="181"/>
      <c r="K236" s="182"/>
      <c r="L236" s="183"/>
      <c r="M236" s="165" t="s">
        <v>85</v>
      </c>
      <c r="N236" s="166">
        <f t="shared" si="105"/>
        <v>0</v>
      </c>
      <c r="O236" s="167" t="s">
        <v>387</v>
      </c>
      <c r="P236" s="166" t="str">
        <f t="shared" si="106"/>
        <v/>
      </c>
      <c r="Q236" s="166" t="str">
        <f t="shared" si="107"/>
        <v/>
      </c>
      <c r="R236" s="166" t="str">
        <f t="shared" si="108"/>
        <v/>
      </c>
      <c r="S236" s="167">
        <f t="shared" si="109"/>
        <v>0</v>
      </c>
      <c r="T236" s="166">
        <f t="shared" si="110"/>
        <v>0</v>
      </c>
      <c r="U236" s="166">
        <f t="shared" si="111"/>
        <v>0</v>
      </c>
      <c r="V236" s="166">
        <f t="shared" si="112"/>
        <v>0</v>
      </c>
      <c r="W236" s="166">
        <f t="shared" si="113"/>
        <v>0</v>
      </c>
      <c r="X236" s="166">
        <f t="shared" si="114"/>
        <v>0</v>
      </c>
      <c r="Y236" s="166">
        <f t="shared" si="115"/>
        <v>0</v>
      </c>
      <c r="Z236" s="166">
        <f t="shared" si="116"/>
        <v>0</v>
      </c>
      <c r="AA236" s="166">
        <f t="shared" si="117"/>
        <v>0</v>
      </c>
      <c r="AB236" s="166">
        <f t="shared" si="118"/>
        <v>0</v>
      </c>
      <c r="AC236" s="167"/>
      <c r="AE236" s="166" t="str" cm="1">
        <f t="array" ref="AE236">IF($E236&lt;&gt;"", IF(ISTEXT(E236), "| Veld '"&amp;AE$4&amp;ROW()&amp;"': "&amp;Fout_datum, IF(F236&lt;&gt;"", IF(E236&gt;F236, "| Velden '"&amp;$AE$4&amp;ROW()&amp;"' en '"&amp;$AF$4&amp;ROW()&amp;"': De datum uit dienst mag niet voor de datum in dienst vallen.", ""), IF(E236&gt;Datum_werkingsjaar_einde, "| Veld '"&amp;$AE$4&amp;ROW()&amp;"': De datum in dienst mag niet na 31/12/"&amp;Datum_werkingsjaar&amp;" vallen.  ", ""))), "")</f>
        <v/>
      </c>
      <c r="AF236" s="166" t="str" cm="1">
        <f t="array" ref="AF236">IF($F236&lt;&gt;"", IF(ISTEXT(F236), "| Veld '"&amp;AF$4&amp;ROW()&amp;"': "&amp;Fout_datum, IF(E236&gt;F236, IF(F236&lt;&gt;"", "  ", ""), IF(F236&lt;&gt;"", IF(F236&lt;Datum_werkingsjaar_begin, "| Veld '"&amp;$AF$4&amp;ROW()&amp;"': De datum uit dienst mag niet vóór 1/01/"&amp;Datum_werkingsjaar&amp;" vallen.  ", ""), ""))), "")</f>
        <v/>
      </c>
      <c r="AG236" s="166" t="str">
        <f ca="1">IF(W236&lt;0, "", IF(G236&lt;&gt;"", _xlfn.IFNA(IF(MATCH(G236, OFFSET(Keuzelijsten!$A$1, 0, MATCH(O236, Keuzelijsten!$A$1:$AA$1, 0)-1, 50, 1), 0)&lt;&gt;"", ""), "| Veld '"&amp;AG$4&amp;ROW()&amp;"': de selectie komt niet overeen met een keuze in een afhankelijk veld.  "), ""))</f>
        <v/>
      </c>
      <c r="AH236" s="166" t="str">
        <f ca="1">IF(X236&lt;0, "", IF(H236&lt;&gt;"", _xlfn.IFNA(IF(MATCH(H236, OFFSET(Keuzelijsten!$A$1, 0, MATCH(P236, Keuzelijsten!$A$1:$AA$1, 0)-1, 50, 1), 0)&lt;&gt;"", ""), "| Veld '"&amp;AH$4&amp;ROW()&amp;"': de selectie komt niet overeen met een keuze in een afhankelijk veld.  "), ""))</f>
        <v/>
      </c>
      <c r="AI236" s="166" t="str">
        <f ca="1">IF(Y236&lt;0, "", IF(I236&lt;&gt;"", _xlfn.IFNA(IF(MATCH(I236, OFFSET(Keuzelijsten!$A$1, 0, MATCH(Q236, Keuzelijsten!$A$1:$AA$1, 0)-1, 50, 1), 0)&lt;&gt;"", ""), "| Veld '"&amp;AI$4&amp;ROW()&amp;"': de selectie komt niet overeen met een keuze in een afhankelijk veld.  "), ""))</f>
        <v/>
      </c>
      <c r="AJ236" s="166" t="str">
        <f ca="1">IF(Z236&lt;0, "", IF(J236&lt;&gt;"", _xlfn.IFNA(IF(MATCH(J236, OFFSET(Keuzelijsten!$A$1, 0, MATCH(R236, Keuzelijsten!$A$1:$AA$1, 0)-1, 50, 1), 0)&lt;&gt;"", ""), "| Veld '"&amp;AJ$4&amp;ROW()&amp;"': de selectie komt niet overeen met een keuze in een afhankelijk veld.  "), ""))</f>
        <v/>
      </c>
      <c r="AK236" s="166" t="str">
        <f t="shared" si="102"/>
        <v/>
      </c>
      <c r="AL236" s="166" t="str">
        <f t="shared" si="103"/>
        <v/>
      </c>
      <c r="AM236" s="167" t="str">
        <f t="shared" si="119"/>
        <v/>
      </c>
      <c r="AN236" s="166" t="str">
        <f t="shared" si="120"/>
        <v/>
      </c>
      <c r="AO236" s="166" t="str">
        <f t="shared" si="121"/>
        <v/>
      </c>
      <c r="AP236" s="166" t="str">
        <f t="shared" si="122"/>
        <v/>
      </c>
      <c r="AQ236" s="166" t="str">
        <f t="shared" si="123"/>
        <v/>
      </c>
      <c r="AR236" s="166" t="str">
        <f t="shared" si="124"/>
        <v/>
      </c>
      <c r="AS236" s="166" t="str">
        <f t="shared" si="125"/>
        <v/>
      </c>
      <c r="AT236" s="166" t="str">
        <f t="shared" si="126"/>
        <v/>
      </c>
      <c r="AU236" s="166" t="str">
        <f t="shared" si="127"/>
        <v/>
      </c>
      <c r="AV236" s="166" t="str">
        <f t="shared" si="128"/>
        <v/>
      </c>
      <c r="AW236" s="167" t="str">
        <f t="shared" si="129"/>
        <v/>
      </c>
      <c r="AX236" s="166" t="str">
        <f>IF(N236&lt;&gt;1, IF(SUM(N236:$N$504)&lt;&gt;0, "| Laat geen witruimte tussen ingevulde rijen.", ""), "")</f>
        <v/>
      </c>
      <c r="AZ236" s="75" t="str">
        <f t="shared" ca="1" si="130"/>
        <v/>
      </c>
    </row>
    <row r="237" spans="1:52" s="166" customFormat="1" ht="14.45" customHeight="1" x14ac:dyDescent="0.25">
      <c r="A237" s="172" t="str">
        <f t="shared" ca="1" si="104"/>
        <v/>
      </c>
      <c r="B237" s="164" t="str">
        <f t="shared" si="100"/>
        <v/>
      </c>
      <c r="C237" s="176" t="str">
        <f t="shared" si="101"/>
        <v/>
      </c>
      <c r="D237" s="177"/>
      <c r="E237" s="178"/>
      <c r="F237" s="178"/>
      <c r="G237" s="179"/>
      <c r="H237" s="180"/>
      <c r="I237" s="179"/>
      <c r="J237" s="181"/>
      <c r="K237" s="182"/>
      <c r="L237" s="183"/>
      <c r="M237" s="165" t="s">
        <v>85</v>
      </c>
      <c r="N237" s="166">
        <f t="shared" si="105"/>
        <v>0</v>
      </c>
      <c r="O237" s="167" t="s">
        <v>387</v>
      </c>
      <c r="P237" s="166" t="str">
        <f t="shared" si="106"/>
        <v/>
      </c>
      <c r="Q237" s="166" t="str">
        <f t="shared" si="107"/>
        <v/>
      </c>
      <c r="R237" s="166" t="str">
        <f t="shared" si="108"/>
        <v/>
      </c>
      <c r="S237" s="167">
        <f t="shared" si="109"/>
        <v>0</v>
      </c>
      <c r="T237" s="166">
        <f t="shared" si="110"/>
        <v>0</v>
      </c>
      <c r="U237" s="166">
        <f t="shared" si="111"/>
        <v>0</v>
      </c>
      <c r="V237" s="166">
        <f t="shared" si="112"/>
        <v>0</v>
      </c>
      <c r="W237" s="166">
        <f t="shared" si="113"/>
        <v>0</v>
      </c>
      <c r="X237" s="166">
        <f t="shared" si="114"/>
        <v>0</v>
      </c>
      <c r="Y237" s="166">
        <f t="shared" si="115"/>
        <v>0</v>
      </c>
      <c r="Z237" s="166">
        <f t="shared" si="116"/>
        <v>0</v>
      </c>
      <c r="AA237" s="166">
        <f t="shared" si="117"/>
        <v>0</v>
      </c>
      <c r="AB237" s="166">
        <f t="shared" si="118"/>
        <v>0</v>
      </c>
      <c r="AC237" s="167"/>
      <c r="AE237" s="166" t="str" cm="1">
        <f t="array" ref="AE237">IF($E237&lt;&gt;"", IF(ISTEXT(E237), "| Veld '"&amp;AE$4&amp;ROW()&amp;"': "&amp;Fout_datum, IF(F237&lt;&gt;"", IF(E237&gt;F237, "| Velden '"&amp;$AE$4&amp;ROW()&amp;"' en '"&amp;$AF$4&amp;ROW()&amp;"': De datum uit dienst mag niet voor de datum in dienst vallen.", ""), IF(E237&gt;Datum_werkingsjaar_einde, "| Veld '"&amp;$AE$4&amp;ROW()&amp;"': De datum in dienst mag niet na 31/12/"&amp;Datum_werkingsjaar&amp;" vallen.  ", ""))), "")</f>
        <v/>
      </c>
      <c r="AF237" s="166" t="str" cm="1">
        <f t="array" ref="AF237">IF($F237&lt;&gt;"", IF(ISTEXT(F237), "| Veld '"&amp;AF$4&amp;ROW()&amp;"': "&amp;Fout_datum, IF(E237&gt;F237, IF(F237&lt;&gt;"", "  ", ""), IF(F237&lt;&gt;"", IF(F237&lt;Datum_werkingsjaar_begin, "| Veld '"&amp;$AF$4&amp;ROW()&amp;"': De datum uit dienst mag niet vóór 1/01/"&amp;Datum_werkingsjaar&amp;" vallen.  ", ""), ""))), "")</f>
        <v/>
      </c>
      <c r="AG237" s="166" t="str">
        <f ca="1">IF(W237&lt;0, "", IF(G237&lt;&gt;"", _xlfn.IFNA(IF(MATCH(G237, OFFSET(Keuzelijsten!$A$1, 0, MATCH(O237, Keuzelijsten!$A$1:$AA$1, 0)-1, 50, 1), 0)&lt;&gt;"", ""), "| Veld '"&amp;AG$4&amp;ROW()&amp;"': de selectie komt niet overeen met een keuze in een afhankelijk veld.  "), ""))</f>
        <v/>
      </c>
      <c r="AH237" s="166" t="str">
        <f ca="1">IF(X237&lt;0, "", IF(H237&lt;&gt;"", _xlfn.IFNA(IF(MATCH(H237, OFFSET(Keuzelijsten!$A$1, 0, MATCH(P237, Keuzelijsten!$A$1:$AA$1, 0)-1, 50, 1), 0)&lt;&gt;"", ""), "| Veld '"&amp;AH$4&amp;ROW()&amp;"': de selectie komt niet overeen met een keuze in een afhankelijk veld.  "), ""))</f>
        <v/>
      </c>
      <c r="AI237" s="166" t="str">
        <f ca="1">IF(Y237&lt;0, "", IF(I237&lt;&gt;"", _xlfn.IFNA(IF(MATCH(I237, OFFSET(Keuzelijsten!$A$1, 0, MATCH(Q237, Keuzelijsten!$A$1:$AA$1, 0)-1, 50, 1), 0)&lt;&gt;"", ""), "| Veld '"&amp;AI$4&amp;ROW()&amp;"': de selectie komt niet overeen met een keuze in een afhankelijk veld.  "), ""))</f>
        <v/>
      </c>
      <c r="AJ237" s="166" t="str">
        <f ca="1">IF(Z237&lt;0, "", IF(J237&lt;&gt;"", _xlfn.IFNA(IF(MATCH(J237, OFFSET(Keuzelijsten!$A$1, 0, MATCH(R237, Keuzelijsten!$A$1:$AA$1, 0)-1, 50, 1), 0)&lt;&gt;"", ""), "| Veld '"&amp;AJ$4&amp;ROW()&amp;"': de selectie komt niet overeen met een keuze in een afhankelijk veld.  "), ""))</f>
        <v/>
      </c>
      <c r="AK237" s="166" t="str">
        <f t="shared" si="102"/>
        <v/>
      </c>
      <c r="AL237" s="166" t="str">
        <f t="shared" si="103"/>
        <v/>
      </c>
      <c r="AM237" s="167" t="str">
        <f t="shared" si="119"/>
        <v/>
      </c>
      <c r="AN237" s="166" t="str">
        <f t="shared" si="120"/>
        <v/>
      </c>
      <c r="AO237" s="166" t="str">
        <f t="shared" si="121"/>
        <v/>
      </c>
      <c r="AP237" s="166" t="str">
        <f t="shared" si="122"/>
        <v/>
      </c>
      <c r="AQ237" s="166" t="str">
        <f t="shared" si="123"/>
        <v/>
      </c>
      <c r="AR237" s="166" t="str">
        <f t="shared" si="124"/>
        <v/>
      </c>
      <c r="AS237" s="166" t="str">
        <f t="shared" si="125"/>
        <v/>
      </c>
      <c r="AT237" s="166" t="str">
        <f t="shared" si="126"/>
        <v/>
      </c>
      <c r="AU237" s="166" t="str">
        <f t="shared" si="127"/>
        <v/>
      </c>
      <c r="AV237" s="166" t="str">
        <f t="shared" si="128"/>
        <v/>
      </c>
      <c r="AW237" s="167" t="str">
        <f t="shared" si="129"/>
        <v/>
      </c>
      <c r="AX237" s="166" t="str">
        <f>IF(N237&lt;&gt;1, IF(SUM(N237:$N$504)&lt;&gt;0, "| Laat geen witruimte tussen ingevulde rijen.", ""), "")</f>
        <v/>
      </c>
      <c r="AZ237" s="75" t="str">
        <f t="shared" ca="1" si="130"/>
        <v/>
      </c>
    </row>
    <row r="238" spans="1:52" s="166" customFormat="1" ht="14.45" customHeight="1" x14ac:dyDescent="0.25">
      <c r="A238" s="172" t="str">
        <f t="shared" ca="1" si="104"/>
        <v/>
      </c>
      <c r="B238" s="164" t="str">
        <f t="shared" si="100"/>
        <v/>
      </c>
      <c r="C238" s="176" t="str">
        <f t="shared" si="101"/>
        <v/>
      </c>
      <c r="D238" s="177"/>
      <c r="E238" s="178"/>
      <c r="F238" s="178"/>
      <c r="G238" s="179"/>
      <c r="H238" s="180"/>
      <c r="I238" s="179"/>
      <c r="J238" s="181"/>
      <c r="K238" s="182"/>
      <c r="L238" s="183"/>
      <c r="M238" s="165" t="s">
        <v>85</v>
      </c>
      <c r="N238" s="166">
        <f t="shared" si="105"/>
        <v>0</v>
      </c>
      <c r="O238" s="167" t="s">
        <v>387</v>
      </c>
      <c r="P238" s="166" t="str">
        <f t="shared" si="106"/>
        <v/>
      </c>
      <c r="Q238" s="166" t="str">
        <f t="shared" si="107"/>
        <v/>
      </c>
      <c r="R238" s="166" t="str">
        <f t="shared" si="108"/>
        <v/>
      </c>
      <c r="S238" s="167">
        <f t="shared" si="109"/>
        <v>0</v>
      </c>
      <c r="T238" s="166">
        <f t="shared" si="110"/>
        <v>0</v>
      </c>
      <c r="U238" s="166">
        <f t="shared" si="111"/>
        <v>0</v>
      </c>
      <c r="V238" s="166">
        <f t="shared" si="112"/>
        <v>0</v>
      </c>
      <c r="W238" s="166">
        <f t="shared" si="113"/>
        <v>0</v>
      </c>
      <c r="X238" s="166">
        <f t="shared" si="114"/>
        <v>0</v>
      </c>
      <c r="Y238" s="166">
        <f t="shared" si="115"/>
        <v>0</v>
      </c>
      <c r="Z238" s="166">
        <f t="shared" si="116"/>
        <v>0</v>
      </c>
      <c r="AA238" s="166">
        <f t="shared" si="117"/>
        <v>0</v>
      </c>
      <c r="AB238" s="166">
        <f t="shared" si="118"/>
        <v>0</v>
      </c>
      <c r="AC238" s="167"/>
      <c r="AE238" s="166" t="str" cm="1">
        <f t="array" ref="AE238">IF($E238&lt;&gt;"", IF(ISTEXT(E238), "| Veld '"&amp;AE$4&amp;ROW()&amp;"': "&amp;Fout_datum, IF(F238&lt;&gt;"", IF(E238&gt;F238, "| Velden '"&amp;$AE$4&amp;ROW()&amp;"' en '"&amp;$AF$4&amp;ROW()&amp;"': De datum uit dienst mag niet voor de datum in dienst vallen.", ""), IF(E238&gt;Datum_werkingsjaar_einde, "| Veld '"&amp;$AE$4&amp;ROW()&amp;"': De datum in dienst mag niet na 31/12/"&amp;Datum_werkingsjaar&amp;" vallen.  ", ""))), "")</f>
        <v/>
      </c>
      <c r="AF238" s="166" t="str" cm="1">
        <f t="array" ref="AF238">IF($F238&lt;&gt;"", IF(ISTEXT(F238), "| Veld '"&amp;AF$4&amp;ROW()&amp;"': "&amp;Fout_datum, IF(E238&gt;F238, IF(F238&lt;&gt;"", "  ", ""), IF(F238&lt;&gt;"", IF(F238&lt;Datum_werkingsjaar_begin, "| Veld '"&amp;$AF$4&amp;ROW()&amp;"': De datum uit dienst mag niet vóór 1/01/"&amp;Datum_werkingsjaar&amp;" vallen.  ", ""), ""))), "")</f>
        <v/>
      </c>
      <c r="AG238" s="166" t="str">
        <f ca="1">IF(W238&lt;0, "", IF(G238&lt;&gt;"", _xlfn.IFNA(IF(MATCH(G238, OFFSET(Keuzelijsten!$A$1, 0, MATCH(O238, Keuzelijsten!$A$1:$AA$1, 0)-1, 50, 1), 0)&lt;&gt;"", ""), "| Veld '"&amp;AG$4&amp;ROW()&amp;"': de selectie komt niet overeen met een keuze in een afhankelijk veld.  "), ""))</f>
        <v/>
      </c>
      <c r="AH238" s="166" t="str">
        <f ca="1">IF(X238&lt;0, "", IF(H238&lt;&gt;"", _xlfn.IFNA(IF(MATCH(H238, OFFSET(Keuzelijsten!$A$1, 0, MATCH(P238, Keuzelijsten!$A$1:$AA$1, 0)-1, 50, 1), 0)&lt;&gt;"", ""), "| Veld '"&amp;AH$4&amp;ROW()&amp;"': de selectie komt niet overeen met een keuze in een afhankelijk veld.  "), ""))</f>
        <v/>
      </c>
      <c r="AI238" s="166" t="str">
        <f ca="1">IF(Y238&lt;0, "", IF(I238&lt;&gt;"", _xlfn.IFNA(IF(MATCH(I238, OFFSET(Keuzelijsten!$A$1, 0, MATCH(Q238, Keuzelijsten!$A$1:$AA$1, 0)-1, 50, 1), 0)&lt;&gt;"", ""), "| Veld '"&amp;AI$4&amp;ROW()&amp;"': de selectie komt niet overeen met een keuze in een afhankelijk veld.  "), ""))</f>
        <v/>
      </c>
      <c r="AJ238" s="166" t="str">
        <f ca="1">IF(Z238&lt;0, "", IF(J238&lt;&gt;"", _xlfn.IFNA(IF(MATCH(J238, OFFSET(Keuzelijsten!$A$1, 0, MATCH(R238, Keuzelijsten!$A$1:$AA$1, 0)-1, 50, 1), 0)&lt;&gt;"", ""), "| Veld '"&amp;AJ$4&amp;ROW()&amp;"': de selectie komt niet overeen met een keuze in een afhankelijk veld.  "), ""))</f>
        <v/>
      </c>
      <c r="AK238" s="166" t="str">
        <f t="shared" si="102"/>
        <v/>
      </c>
      <c r="AL238" s="166" t="str">
        <f t="shared" si="103"/>
        <v/>
      </c>
      <c r="AM238" s="167" t="str">
        <f t="shared" si="119"/>
        <v/>
      </c>
      <c r="AN238" s="166" t="str">
        <f t="shared" si="120"/>
        <v/>
      </c>
      <c r="AO238" s="166" t="str">
        <f t="shared" si="121"/>
        <v/>
      </c>
      <c r="AP238" s="166" t="str">
        <f t="shared" si="122"/>
        <v/>
      </c>
      <c r="AQ238" s="166" t="str">
        <f t="shared" si="123"/>
        <v/>
      </c>
      <c r="AR238" s="166" t="str">
        <f t="shared" si="124"/>
        <v/>
      </c>
      <c r="AS238" s="166" t="str">
        <f t="shared" si="125"/>
        <v/>
      </c>
      <c r="AT238" s="166" t="str">
        <f t="shared" si="126"/>
        <v/>
      </c>
      <c r="AU238" s="166" t="str">
        <f t="shared" si="127"/>
        <v/>
      </c>
      <c r="AV238" s="166" t="str">
        <f t="shared" si="128"/>
        <v/>
      </c>
      <c r="AW238" s="167" t="str">
        <f t="shared" si="129"/>
        <v/>
      </c>
      <c r="AX238" s="166" t="str">
        <f>IF(N238&lt;&gt;1, IF(SUM(N238:$N$504)&lt;&gt;0, "| Laat geen witruimte tussen ingevulde rijen.", ""), "")</f>
        <v/>
      </c>
      <c r="AZ238" s="75" t="str">
        <f t="shared" ca="1" si="130"/>
        <v/>
      </c>
    </row>
    <row r="239" spans="1:52" s="166" customFormat="1" ht="14.45" customHeight="1" x14ac:dyDescent="0.25">
      <c r="A239" s="172" t="str">
        <f t="shared" ca="1" si="104"/>
        <v/>
      </c>
      <c r="B239" s="164" t="str">
        <f t="shared" si="100"/>
        <v/>
      </c>
      <c r="C239" s="176" t="str">
        <f t="shared" si="101"/>
        <v/>
      </c>
      <c r="D239" s="177"/>
      <c r="E239" s="178"/>
      <c r="F239" s="178"/>
      <c r="G239" s="179"/>
      <c r="H239" s="180"/>
      <c r="I239" s="179"/>
      <c r="J239" s="181"/>
      <c r="K239" s="182"/>
      <c r="L239" s="183"/>
      <c r="M239" s="165" t="s">
        <v>85</v>
      </c>
      <c r="N239" s="166">
        <f t="shared" si="105"/>
        <v>0</v>
      </c>
      <c r="O239" s="167" t="s">
        <v>387</v>
      </c>
      <c r="P239" s="166" t="str">
        <f t="shared" si="106"/>
        <v/>
      </c>
      <c r="Q239" s="166" t="str">
        <f t="shared" si="107"/>
        <v/>
      </c>
      <c r="R239" s="166" t="str">
        <f t="shared" si="108"/>
        <v/>
      </c>
      <c r="S239" s="167">
        <f t="shared" si="109"/>
        <v>0</v>
      </c>
      <c r="T239" s="166">
        <f t="shared" si="110"/>
        <v>0</v>
      </c>
      <c r="U239" s="166">
        <f t="shared" si="111"/>
        <v>0</v>
      </c>
      <c r="V239" s="166">
        <f t="shared" si="112"/>
        <v>0</v>
      </c>
      <c r="W239" s="166">
        <f t="shared" si="113"/>
        <v>0</v>
      </c>
      <c r="X239" s="166">
        <f t="shared" si="114"/>
        <v>0</v>
      </c>
      <c r="Y239" s="166">
        <f t="shared" si="115"/>
        <v>0</v>
      </c>
      <c r="Z239" s="166">
        <f t="shared" si="116"/>
        <v>0</v>
      </c>
      <c r="AA239" s="166">
        <f t="shared" si="117"/>
        <v>0</v>
      </c>
      <c r="AB239" s="166">
        <f t="shared" si="118"/>
        <v>0</v>
      </c>
      <c r="AC239" s="167"/>
      <c r="AE239" s="166" t="str" cm="1">
        <f t="array" ref="AE239">IF($E239&lt;&gt;"", IF(ISTEXT(E239), "| Veld '"&amp;AE$4&amp;ROW()&amp;"': "&amp;Fout_datum, IF(F239&lt;&gt;"", IF(E239&gt;F239, "| Velden '"&amp;$AE$4&amp;ROW()&amp;"' en '"&amp;$AF$4&amp;ROW()&amp;"': De datum uit dienst mag niet voor de datum in dienst vallen.", ""), IF(E239&gt;Datum_werkingsjaar_einde, "| Veld '"&amp;$AE$4&amp;ROW()&amp;"': De datum in dienst mag niet na 31/12/"&amp;Datum_werkingsjaar&amp;" vallen.  ", ""))), "")</f>
        <v/>
      </c>
      <c r="AF239" s="166" t="str" cm="1">
        <f t="array" ref="AF239">IF($F239&lt;&gt;"", IF(ISTEXT(F239), "| Veld '"&amp;AF$4&amp;ROW()&amp;"': "&amp;Fout_datum, IF(E239&gt;F239, IF(F239&lt;&gt;"", "  ", ""), IF(F239&lt;&gt;"", IF(F239&lt;Datum_werkingsjaar_begin, "| Veld '"&amp;$AF$4&amp;ROW()&amp;"': De datum uit dienst mag niet vóór 1/01/"&amp;Datum_werkingsjaar&amp;" vallen.  ", ""), ""))), "")</f>
        <v/>
      </c>
      <c r="AG239" s="166" t="str">
        <f ca="1">IF(W239&lt;0, "", IF(G239&lt;&gt;"", _xlfn.IFNA(IF(MATCH(G239, OFFSET(Keuzelijsten!$A$1, 0, MATCH(O239, Keuzelijsten!$A$1:$AA$1, 0)-1, 50, 1), 0)&lt;&gt;"", ""), "| Veld '"&amp;AG$4&amp;ROW()&amp;"': de selectie komt niet overeen met een keuze in een afhankelijk veld.  "), ""))</f>
        <v/>
      </c>
      <c r="AH239" s="166" t="str">
        <f ca="1">IF(X239&lt;0, "", IF(H239&lt;&gt;"", _xlfn.IFNA(IF(MATCH(H239, OFFSET(Keuzelijsten!$A$1, 0, MATCH(P239, Keuzelijsten!$A$1:$AA$1, 0)-1, 50, 1), 0)&lt;&gt;"", ""), "| Veld '"&amp;AH$4&amp;ROW()&amp;"': de selectie komt niet overeen met een keuze in een afhankelijk veld.  "), ""))</f>
        <v/>
      </c>
      <c r="AI239" s="166" t="str">
        <f ca="1">IF(Y239&lt;0, "", IF(I239&lt;&gt;"", _xlfn.IFNA(IF(MATCH(I239, OFFSET(Keuzelijsten!$A$1, 0, MATCH(Q239, Keuzelijsten!$A$1:$AA$1, 0)-1, 50, 1), 0)&lt;&gt;"", ""), "| Veld '"&amp;AI$4&amp;ROW()&amp;"': de selectie komt niet overeen met een keuze in een afhankelijk veld.  "), ""))</f>
        <v/>
      </c>
      <c r="AJ239" s="166" t="str">
        <f ca="1">IF(Z239&lt;0, "", IF(J239&lt;&gt;"", _xlfn.IFNA(IF(MATCH(J239, OFFSET(Keuzelijsten!$A$1, 0, MATCH(R239, Keuzelijsten!$A$1:$AA$1, 0)-1, 50, 1), 0)&lt;&gt;"", ""), "| Veld '"&amp;AJ$4&amp;ROW()&amp;"': de selectie komt niet overeen met een keuze in een afhankelijk veld.  "), ""))</f>
        <v/>
      </c>
      <c r="AK239" s="166" t="str">
        <f t="shared" si="102"/>
        <v/>
      </c>
      <c r="AL239" s="166" t="str">
        <f t="shared" si="103"/>
        <v/>
      </c>
      <c r="AM239" s="167" t="str">
        <f t="shared" si="119"/>
        <v/>
      </c>
      <c r="AN239" s="166" t="str">
        <f t="shared" si="120"/>
        <v/>
      </c>
      <c r="AO239" s="166" t="str">
        <f t="shared" si="121"/>
        <v/>
      </c>
      <c r="AP239" s="166" t="str">
        <f t="shared" si="122"/>
        <v/>
      </c>
      <c r="AQ239" s="166" t="str">
        <f t="shared" si="123"/>
        <v/>
      </c>
      <c r="AR239" s="166" t="str">
        <f t="shared" si="124"/>
        <v/>
      </c>
      <c r="AS239" s="166" t="str">
        <f t="shared" si="125"/>
        <v/>
      </c>
      <c r="AT239" s="166" t="str">
        <f t="shared" si="126"/>
        <v/>
      </c>
      <c r="AU239" s="166" t="str">
        <f t="shared" si="127"/>
        <v/>
      </c>
      <c r="AV239" s="166" t="str">
        <f t="shared" si="128"/>
        <v/>
      </c>
      <c r="AW239" s="167" t="str">
        <f t="shared" si="129"/>
        <v/>
      </c>
      <c r="AX239" s="166" t="str">
        <f>IF(N239&lt;&gt;1, IF(SUM(N239:$N$504)&lt;&gt;0, "| Laat geen witruimte tussen ingevulde rijen.", ""), "")</f>
        <v/>
      </c>
      <c r="AZ239" s="75" t="str">
        <f t="shared" ca="1" si="130"/>
        <v/>
      </c>
    </row>
    <row r="240" spans="1:52" s="166" customFormat="1" ht="14.45" customHeight="1" x14ac:dyDescent="0.25">
      <c r="A240" s="172" t="str">
        <f t="shared" ca="1" si="104"/>
        <v/>
      </c>
      <c r="B240" s="164" t="str">
        <f t="shared" si="100"/>
        <v/>
      </c>
      <c r="C240" s="176" t="str">
        <f t="shared" si="101"/>
        <v/>
      </c>
      <c r="D240" s="177"/>
      <c r="E240" s="178"/>
      <c r="F240" s="178"/>
      <c r="G240" s="179"/>
      <c r="H240" s="180"/>
      <c r="I240" s="179"/>
      <c r="J240" s="181"/>
      <c r="K240" s="182"/>
      <c r="L240" s="183"/>
      <c r="M240" s="165" t="s">
        <v>85</v>
      </c>
      <c r="N240" s="166">
        <f t="shared" si="105"/>
        <v>0</v>
      </c>
      <c r="O240" s="167" t="s">
        <v>387</v>
      </c>
      <c r="P240" s="166" t="str">
        <f t="shared" si="106"/>
        <v/>
      </c>
      <c r="Q240" s="166" t="str">
        <f t="shared" si="107"/>
        <v/>
      </c>
      <c r="R240" s="166" t="str">
        <f t="shared" si="108"/>
        <v/>
      </c>
      <c r="S240" s="167">
        <f t="shared" si="109"/>
        <v>0</v>
      </c>
      <c r="T240" s="166">
        <f t="shared" si="110"/>
        <v>0</v>
      </c>
      <c r="U240" s="166">
        <f t="shared" si="111"/>
        <v>0</v>
      </c>
      <c r="V240" s="166">
        <f t="shared" si="112"/>
        <v>0</v>
      </c>
      <c r="W240" s="166">
        <f t="shared" si="113"/>
        <v>0</v>
      </c>
      <c r="X240" s="166">
        <f t="shared" si="114"/>
        <v>0</v>
      </c>
      <c r="Y240" s="166">
        <f t="shared" si="115"/>
        <v>0</v>
      </c>
      <c r="Z240" s="166">
        <f t="shared" si="116"/>
        <v>0</v>
      </c>
      <c r="AA240" s="166">
        <f t="shared" si="117"/>
        <v>0</v>
      </c>
      <c r="AB240" s="166">
        <f t="shared" si="118"/>
        <v>0</v>
      </c>
      <c r="AC240" s="167"/>
      <c r="AE240" s="166" t="str" cm="1">
        <f t="array" ref="AE240">IF($E240&lt;&gt;"", IF(ISTEXT(E240), "| Veld '"&amp;AE$4&amp;ROW()&amp;"': "&amp;Fout_datum, IF(F240&lt;&gt;"", IF(E240&gt;F240, "| Velden '"&amp;$AE$4&amp;ROW()&amp;"' en '"&amp;$AF$4&amp;ROW()&amp;"': De datum uit dienst mag niet voor de datum in dienst vallen.", ""), IF(E240&gt;Datum_werkingsjaar_einde, "| Veld '"&amp;$AE$4&amp;ROW()&amp;"': De datum in dienst mag niet na 31/12/"&amp;Datum_werkingsjaar&amp;" vallen.  ", ""))), "")</f>
        <v/>
      </c>
      <c r="AF240" s="166" t="str" cm="1">
        <f t="array" ref="AF240">IF($F240&lt;&gt;"", IF(ISTEXT(F240), "| Veld '"&amp;AF$4&amp;ROW()&amp;"': "&amp;Fout_datum, IF(E240&gt;F240, IF(F240&lt;&gt;"", "  ", ""), IF(F240&lt;&gt;"", IF(F240&lt;Datum_werkingsjaar_begin, "| Veld '"&amp;$AF$4&amp;ROW()&amp;"': De datum uit dienst mag niet vóór 1/01/"&amp;Datum_werkingsjaar&amp;" vallen.  ", ""), ""))), "")</f>
        <v/>
      </c>
      <c r="AG240" s="166" t="str">
        <f ca="1">IF(W240&lt;0, "", IF(G240&lt;&gt;"", _xlfn.IFNA(IF(MATCH(G240, OFFSET(Keuzelijsten!$A$1, 0, MATCH(O240, Keuzelijsten!$A$1:$AA$1, 0)-1, 50, 1), 0)&lt;&gt;"", ""), "| Veld '"&amp;AG$4&amp;ROW()&amp;"': de selectie komt niet overeen met een keuze in een afhankelijk veld.  "), ""))</f>
        <v/>
      </c>
      <c r="AH240" s="166" t="str">
        <f ca="1">IF(X240&lt;0, "", IF(H240&lt;&gt;"", _xlfn.IFNA(IF(MATCH(H240, OFFSET(Keuzelijsten!$A$1, 0, MATCH(P240, Keuzelijsten!$A$1:$AA$1, 0)-1, 50, 1), 0)&lt;&gt;"", ""), "| Veld '"&amp;AH$4&amp;ROW()&amp;"': de selectie komt niet overeen met een keuze in een afhankelijk veld.  "), ""))</f>
        <v/>
      </c>
      <c r="AI240" s="166" t="str">
        <f ca="1">IF(Y240&lt;0, "", IF(I240&lt;&gt;"", _xlfn.IFNA(IF(MATCH(I240, OFFSET(Keuzelijsten!$A$1, 0, MATCH(Q240, Keuzelijsten!$A$1:$AA$1, 0)-1, 50, 1), 0)&lt;&gt;"", ""), "| Veld '"&amp;AI$4&amp;ROW()&amp;"': de selectie komt niet overeen met een keuze in een afhankelijk veld.  "), ""))</f>
        <v/>
      </c>
      <c r="AJ240" s="166" t="str">
        <f ca="1">IF(Z240&lt;0, "", IF(J240&lt;&gt;"", _xlfn.IFNA(IF(MATCH(J240, OFFSET(Keuzelijsten!$A$1, 0, MATCH(R240, Keuzelijsten!$A$1:$AA$1, 0)-1, 50, 1), 0)&lt;&gt;"", ""), "| Veld '"&amp;AJ$4&amp;ROW()&amp;"': de selectie komt niet overeen met een keuze in een afhankelijk veld.  "), ""))</f>
        <v/>
      </c>
      <c r="AK240" s="166" t="str">
        <f t="shared" si="102"/>
        <v/>
      </c>
      <c r="AL240" s="166" t="str">
        <f t="shared" si="103"/>
        <v/>
      </c>
      <c r="AM240" s="167" t="str">
        <f t="shared" si="119"/>
        <v/>
      </c>
      <c r="AN240" s="166" t="str">
        <f t="shared" si="120"/>
        <v/>
      </c>
      <c r="AO240" s="166" t="str">
        <f t="shared" si="121"/>
        <v/>
      </c>
      <c r="AP240" s="166" t="str">
        <f t="shared" si="122"/>
        <v/>
      </c>
      <c r="AQ240" s="166" t="str">
        <f t="shared" si="123"/>
        <v/>
      </c>
      <c r="AR240" s="166" t="str">
        <f t="shared" si="124"/>
        <v/>
      </c>
      <c r="AS240" s="166" t="str">
        <f t="shared" si="125"/>
        <v/>
      </c>
      <c r="AT240" s="166" t="str">
        <f t="shared" si="126"/>
        <v/>
      </c>
      <c r="AU240" s="166" t="str">
        <f t="shared" si="127"/>
        <v/>
      </c>
      <c r="AV240" s="166" t="str">
        <f t="shared" si="128"/>
        <v/>
      </c>
      <c r="AW240" s="167" t="str">
        <f t="shared" si="129"/>
        <v/>
      </c>
      <c r="AX240" s="166" t="str">
        <f>IF(N240&lt;&gt;1, IF(SUM(N240:$N$504)&lt;&gt;0, "| Laat geen witruimte tussen ingevulde rijen.", ""), "")</f>
        <v/>
      </c>
      <c r="AZ240" s="75" t="str">
        <f t="shared" ca="1" si="130"/>
        <v/>
      </c>
    </row>
    <row r="241" spans="1:52" s="166" customFormat="1" ht="14.45" customHeight="1" x14ac:dyDescent="0.25">
      <c r="A241" s="172" t="str">
        <f t="shared" ca="1" si="104"/>
        <v/>
      </c>
      <c r="B241" s="164" t="str">
        <f t="shared" si="100"/>
        <v/>
      </c>
      <c r="C241" s="176" t="str">
        <f t="shared" si="101"/>
        <v/>
      </c>
      <c r="D241" s="177"/>
      <c r="E241" s="178"/>
      <c r="F241" s="178"/>
      <c r="G241" s="179"/>
      <c r="H241" s="180"/>
      <c r="I241" s="179"/>
      <c r="J241" s="181"/>
      <c r="K241" s="182"/>
      <c r="L241" s="183"/>
      <c r="M241" s="165" t="s">
        <v>85</v>
      </c>
      <c r="N241" s="166">
        <f t="shared" si="105"/>
        <v>0</v>
      </c>
      <c r="O241" s="167" t="s">
        <v>387</v>
      </c>
      <c r="P241" s="166" t="str">
        <f t="shared" si="106"/>
        <v/>
      </c>
      <c r="Q241" s="166" t="str">
        <f t="shared" si="107"/>
        <v/>
      </c>
      <c r="R241" s="166" t="str">
        <f t="shared" si="108"/>
        <v/>
      </c>
      <c r="S241" s="167">
        <f t="shared" si="109"/>
        <v>0</v>
      </c>
      <c r="T241" s="166">
        <f t="shared" si="110"/>
        <v>0</v>
      </c>
      <c r="U241" s="166">
        <f t="shared" si="111"/>
        <v>0</v>
      </c>
      <c r="V241" s="166">
        <f t="shared" si="112"/>
        <v>0</v>
      </c>
      <c r="W241" s="166">
        <f t="shared" si="113"/>
        <v>0</v>
      </c>
      <c r="X241" s="166">
        <f t="shared" si="114"/>
        <v>0</v>
      </c>
      <c r="Y241" s="166">
        <f t="shared" si="115"/>
        <v>0</v>
      </c>
      <c r="Z241" s="166">
        <f t="shared" si="116"/>
        <v>0</v>
      </c>
      <c r="AA241" s="166">
        <f t="shared" si="117"/>
        <v>0</v>
      </c>
      <c r="AB241" s="166">
        <f t="shared" si="118"/>
        <v>0</v>
      </c>
      <c r="AC241" s="167"/>
      <c r="AE241" s="166" t="str" cm="1">
        <f t="array" ref="AE241">IF($E241&lt;&gt;"", IF(ISTEXT(E241), "| Veld '"&amp;AE$4&amp;ROW()&amp;"': "&amp;Fout_datum, IF(F241&lt;&gt;"", IF(E241&gt;F241, "| Velden '"&amp;$AE$4&amp;ROW()&amp;"' en '"&amp;$AF$4&amp;ROW()&amp;"': De datum uit dienst mag niet voor de datum in dienst vallen.", ""), IF(E241&gt;Datum_werkingsjaar_einde, "| Veld '"&amp;$AE$4&amp;ROW()&amp;"': De datum in dienst mag niet na 31/12/"&amp;Datum_werkingsjaar&amp;" vallen.  ", ""))), "")</f>
        <v/>
      </c>
      <c r="AF241" s="166" t="str" cm="1">
        <f t="array" ref="AF241">IF($F241&lt;&gt;"", IF(ISTEXT(F241), "| Veld '"&amp;AF$4&amp;ROW()&amp;"': "&amp;Fout_datum, IF(E241&gt;F241, IF(F241&lt;&gt;"", "  ", ""), IF(F241&lt;&gt;"", IF(F241&lt;Datum_werkingsjaar_begin, "| Veld '"&amp;$AF$4&amp;ROW()&amp;"': De datum uit dienst mag niet vóór 1/01/"&amp;Datum_werkingsjaar&amp;" vallen.  ", ""), ""))), "")</f>
        <v/>
      </c>
      <c r="AG241" s="166" t="str">
        <f ca="1">IF(W241&lt;0, "", IF(G241&lt;&gt;"", _xlfn.IFNA(IF(MATCH(G241, OFFSET(Keuzelijsten!$A$1, 0, MATCH(O241, Keuzelijsten!$A$1:$AA$1, 0)-1, 50, 1), 0)&lt;&gt;"", ""), "| Veld '"&amp;AG$4&amp;ROW()&amp;"': de selectie komt niet overeen met een keuze in een afhankelijk veld.  "), ""))</f>
        <v/>
      </c>
      <c r="AH241" s="166" t="str">
        <f ca="1">IF(X241&lt;0, "", IF(H241&lt;&gt;"", _xlfn.IFNA(IF(MATCH(H241, OFFSET(Keuzelijsten!$A$1, 0, MATCH(P241, Keuzelijsten!$A$1:$AA$1, 0)-1, 50, 1), 0)&lt;&gt;"", ""), "| Veld '"&amp;AH$4&amp;ROW()&amp;"': de selectie komt niet overeen met een keuze in een afhankelijk veld.  "), ""))</f>
        <v/>
      </c>
      <c r="AI241" s="166" t="str">
        <f ca="1">IF(Y241&lt;0, "", IF(I241&lt;&gt;"", _xlfn.IFNA(IF(MATCH(I241, OFFSET(Keuzelijsten!$A$1, 0, MATCH(Q241, Keuzelijsten!$A$1:$AA$1, 0)-1, 50, 1), 0)&lt;&gt;"", ""), "| Veld '"&amp;AI$4&amp;ROW()&amp;"': de selectie komt niet overeen met een keuze in een afhankelijk veld.  "), ""))</f>
        <v/>
      </c>
      <c r="AJ241" s="166" t="str">
        <f ca="1">IF(Z241&lt;0, "", IF(J241&lt;&gt;"", _xlfn.IFNA(IF(MATCH(J241, OFFSET(Keuzelijsten!$A$1, 0, MATCH(R241, Keuzelijsten!$A$1:$AA$1, 0)-1, 50, 1), 0)&lt;&gt;"", ""), "| Veld '"&amp;AJ$4&amp;ROW()&amp;"': de selectie komt niet overeen met een keuze in een afhankelijk veld.  "), ""))</f>
        <v/>
      </c>
      <c r="AK241" s="166" t="str">
        <f t="shared" si="102"/>
        <v/>
      </c>
      <c r="AL241" s="166" t="str">
        <f t="shared" si="103"/>
        <v/>
      </c>
      <c r="AM241" s="167" t="str">
        <f t="shared" si="119"/>
        <v/>
      </c>
      <c r="AN241" s="166" t="str">
        <f t="shared" si="120"/>
        <v/>
      </c>
      <c r="AO241" s="166" t="str">
        <f t="shared" si="121"/>
        <v/>
      </c>
      <c r="AP241" s="166" t="str">
        <f t="shared" si="122"/>
        <v/>
      </c>
      <c r="AQ241" s="166" t="str">
        <f t="shared" si="123"/>
        <v/>
      </c>
      <c r="AR241" s="166" t="str">
        <f t="shared" si="124"/>
        <v/>
      </c>
      <c r="AS241" s="166" t="str">
        <f t="shared" si="125"/>
        <v/>
      </c>
      <c r="AT241" s="166" t="str">
        <f t="shared" si="126"/>
        <v/>
      </c>
      <c r="AU241" s="166" t="str">
        <f t="shared" si="127"/>
        <v/>
      </c>
      <c r="AV241" s="166" t="str">
        <f t="shared" si="128"/>
        <v/>
      </c>
      <c r="AW241" s="167" t="str">
        <f t="shared" si="129"/>
        <v/>
      </c>
      <c r="AX241" s="166" t="str">
        <f>IF(N241&lt;&gt;1, IF(SUM(N241:$N$504)&lt;&gt;0, "| Laat geen witruimte tussen ingevulde rijen.", ""), "")</f>
        <v/>
      </c>
      <c r="AZ241" s="75" t="str">
        <f t="shared" ca="1" si="130"/>
        <v/>
      </c>
    </row>
    <row r="242" spans="1:52" s="166" customFormat="1" ht="14.45" customHeight="1" x14ac:dyDescent="0.25">
      <c r="A242" s="172" t="str">
        <f t="shared" ca="1" si="104"/>
        <v/>
      </c>
      <c r="B242" s="164" t="str">
        <f t="shared" si="100"/>
        <v/>
      </c>
      <c r="C242" s="176" t="str">
        <f t="shared" si="101"/>
        <v/>
      </c>
      <c r="D242" s="177"/>
      <c r="E242" s="178"/>
      <c r="F242" s="178"/>
      <c r="G242" s="179"/>
      <c r="H242" s="180"/>
      <c r="I242" s="179"/>
      <c r="J242" s="181"/>
      <c r="K242" s="182"/>
      <c r="L242" s="183"/>
      <c r="M242" s="165" t="s">
        <v>85</v>
      </c>
      <c r="N242" s="166">
        <f t="shared" si="105"/>
        <v>0</v>
      </c>
      <c r="O242" s="167" t="s">
        <v>387</v>
      </c>
      <c r="P242" s="166" t="str">
        <f t="shared" si="106"/>
        <v/>
      </c>
      <c r="Q242" s="166" t="str">
        <f t="shared" si="107"/>
        <v/>
      </c>
      <c r="R242" s="166" t="str">
        <f t="shared" si="108"/>
        <v/>
      </c>
      <c r="S242" s="167">
        <f t="shared" si="109"/>
        <v>0</v>
      </c>
      <c r="T242" s="166">
        <f t="shared" si="110"/>
        <v>0</v>
      </c>
      <c r="U242" s="166">
        <f t="shared" si="111"/>
        <v>0</v>
      </c>
      <c r="V242" s="166">
        <f t="shared" si="112"/>
        <v>0</v>
      </c>
      <c r="W242" s="166">
        <f t="shared" si="113"/>
        <v>0</v>
      </c>
      <c r="X242" s="166">
        <f t="shared" si="114"/>
        <v>0</v>
      </c>
      <c r="Y242" s="166">
        <f t="shared" si="115"/>
        <v>0</v>
      </c>
      <c r="Z242" s="166">
        <f t="shared" si="116"/>
        <v>0</v>
      </c>
      <c r="AA242" s="166">
        <f t="shared" si="117"/>
        <v>0</v>
      </c>
      <c r="AB242" s="166">
        <f t="shared" si="118"/>
        <v>0</v>
      </c>
      <c r="AC242" s="167"/>
      <c r="AE242" s="166" t="str" cm="1">
        <f t="array" ref="AE242">IF($E242&lt;&gt;"", IF(ISTEXT(E242), "| Veld '"&amp;AE$4&amp;ROW()&amp;"': "&amp;Fout_datum, IF(F242&lt;&gt;"", IF(E242&gt;F242, "| Velden '"&amp;$AE$4&amp;ROW()&amp;"' en '"&amp;$AF$4&amp;ROW()&amp;"': De datum uit dienst mag niet voor de datum in dienst vallen.", ""), IF(E242&gt;Datum_werkingsjaar_einde, "| Veld '"&amp;$AE$4&amp;ROW()&amp;"': De datum in dienst mag niet na 31/12/"&amp;Datum_werkingsjaar&amp;" vallen.  ", ""))), "")</f>
        <v/>
      </c>
      <c r="AF242" s="166" t="str" cm="1">
        <f t="array" ref="AF242">IF($F242&lt;&gt;"", IF(ISTEXT(F242), "| Veld '"&amp;AF$4&amp;ROW()&amp;"': "&amp;Fout_datum, IF(E242&gt;F242, IF(F242&lt;&gt;"", "  ", ""), IF(F242&lt;&gt;"", IF(F242&lt;Datum_werkingsjaar_begin, "| Veld '"&amp;$AF$4&amp;ROW()&amp;"': De datum uit dienst mag niet vóór 1/01/"&amp;Datum_werkingsjaar&amp;" vallen.  ", ""), ""))), "")</f>
        <v/>
      </c>
      <c r="AG242" s="166" t="str">
        <f ca="1">IF(W242&lt;0, "", IF(G242&lt;&gt;"", _xlfn.IFNA(IF(MATCH(G242, OFFSET(Keuzelijsten!$A$1, 0, MATCH(O242, Keuzelijsten!$A$1:$AA$1, 0)-1, 50, 1), 0)&lt;&gt;"", ""), "| Veld '"&amp;AG$4&amp;ROW()&amp;"': de selectie komt niet overeen met een keuze in een afhankelijk veld.  "), ""))</f>
        <v/>
      </c>
      <c r="AH242" s="166" t="str">
        <f ca="1">IF(X242&lt;0, "", IF(H242&lt;&gt;"", _xlfn.IFNA(IF(MATCH(H242, OFFSET(Keuzelijsten!$A$1, 0, MATCH(P242, Keuzelijsten!$A$1:$AA$1, 0)-1, 50, 1), 0)&lt;&gt;"", ""), "| Veld '"&amp;AH$4&amp;ROW()&amp;"': de selectie komt niet overeen met een keuze in een afhankelijk veld.  "), ""))</f>
        <v/>
      </c>
      <c r="AI242" s="166" t="str">
        <f ca="1">IF(Y242&lt;0, "", IF(I242&lt;&gt;"", _xlfn.IFNA(IF(MATCH(I242, OFFSET(Keuzelijsten!$A$1, 0, MATCH(Q242, Keuzelijsten!$A$1:$AA$1, 0)-1, 50, 1), 0)&lt;&gt;"", ""), "| Veld '"&amp;AI$4&amp;ROW()&amp;"': de selectie komt niet overeen met een keuze in een afhankelijk veld.  "), ""))</f>
        <v/>
      </c>
      <c r="AJ242" s="166" t="str">
        <f ca="1">IF(Z242&lt;0, "", IF(J242&lt;&gt;"", _xlfn.IFNA(IF(MATCH(J242, OFFSET(Keuzelijsten!$A$1, 0, MATCH(R242, Keuzelijsten!$A$1:$AA$1, 0)-1, 50, 1), 0)&lt;&gt;"", ""), "| Veld '"&amp;AJ$4&amp;ROW()&amp;"': de selectie komt niet overeen met een keuze in een afhankelijk veld.  "), ""))</f>
        <v/>
      </c>
      <c r="AK242" s="166" t="str">
        <f t="shared" si="102"/>
        <v/>
      </c>
      <c r="AL242" s="166" t="str">
        <f t="shared" si="103"/>
        <v/>
      </c>
      <c r="AM242" s="167" t="str">
        <f t="shared" si="119"/>
        <v/>
      </c>
      <c r="AN242" s="166" t="str">
        <f t="shared" si="120"/>
        <v/>
      </c>
      <c r="AO242" s="166" t="str">
        <f t="shared" si="121"/>
        <v/>
      </c>
      <c r="AP242" s="166" t="str">
        <f t="shared" si="122"/>
        <v/>
      </c>
      <c r="AQ242" s="166" t="str">
        <f t="shared" si="123"/>
        <v/>
      </c>
      <c r="AR242" s="166" t="str">
        <f t="shared" si="124"/>
        <v/>
      </c>
      <c r="AS242" s="166" t="str">
        <f t="shared" si="125"/>
        <v/>
      </c>
      <c r="AT242" s="166" t="str">
        <f t="shared" si="126"/>
        <v/>
      </c>
      <c r="AU242" s="166" t="str">
        <f t="shared" si="127"/>
        <v/>
      </c>
      <c r="AV242" s="166" t="str">
        <f t="shared" si="128"/>
        <v/>
      </c>
      <c r="AW242" s="167" t="str">
        <f t="shared" si="129"/>
        <v/>
      </c>
      <c r="AX242" s="166" t="str">
        <f>IF(N242&lt;&gt;1, IF(SUM(N242:$N$504)&lt;&gt;0, "| Laat geen witruimte tussen ingevulde rijen.", ""), "")</f>
        <v/>
      </c>
      <c r="AZ242" s="75" t="str">
        <f t="shared" ca="1" si="130"/>
        <v/>
      </c>
    </row>
    <row r="243" spans="1:52" s="166" customFormat="1" ht="14.45" customHeight="1" x14ac:dyDescent="0.25">
      <c r="A243" s="172" t="str">
        <f t="shared" ca="1" si="104"/>
        <v/>
      </c>
      <c r="B243" s="164" t="str">
        <f t="shared" si="100"/>
        <v/>
      </c>
      <c r="C243" s="176" t="str">
        <f t="shared" si="101"/>
        <v/>
      </c>
      <c r="D243" s="177"/>
      <c r="E243" s="178"/>
      <c r="F243" s="178"/>
      <c r="G243" s="179"/>
      <c r="H243" s="180"/>
      <c r="I243" s="179"/>
      <c r="J243" s="181"/>
      <c r="K243" s="182"/>
      <c r="L243" s="183"/>
      <c r="M243" s="165" t="s">
        <v>85</v>
      </c>
      <c r="N243" s="166">
        <f t="shared" si="105"/>
        <v>0</v>
      </c>
      <c r="O243" s="167" t="s">
        <v>387</v>
      </c>
      <c r="P243" s="166" t="str">
        <f t="shared" si="106"/>
        <v/>
      </c>
      <c r="Q243" s="166" t="str">
        <f t="shared" si="107"/>
        <v/>
      </c>
      <c r="R243" s="166" t="str">
        <f t="shared" si="108"/>
        <v/>
      </c>
      <c r="S243" s="167">
        <f t="shared" si="109"/>
        <v>0</v>
      </c>
      <c r="T243" s="166">
        <f t="shared" si="110"/>
        <v>0</v>
      </c>
      <c r="U243" s="166">
        <f t="shared" si="111"/>
        <v>0</v>
      </c>
      <c r="V243" s="166">
        <f t="shared" si="112"/>
        <v>0</v>
      </c>
      <c r="W243" s="166">
        <f t="shared" si="113"/>
        <v>0</v>
      </c>
      <c r="X243" s="166">
        <f t="shared" si="114"/>
        <v>0</v>
      </c>
      <c r="Y243" s="166">
        <f t="shared" si="115"/>
        <v>0</v>
      </c>
      <c r="Z243" s="166">
        <f t="shared" si="116"/>
        <v>0</v>
      </c>
      <c r="AA243" s="166">
        <f t="shared" si="117"/>
        <v>0</v>
      </c>
      <c r="AB243" s="166">
        <f t="shared" si="118"/>
        <v>0</v>
      </c>
      <c r="AC243" s="167"/>
      <c r="AE243" s="166" t="str" cm="1">
        <f t="array" ref="AE243">IF($E243&lt;&gt;"", IF(ISTEXT(E243), "| Veld '"&amp;AE$4&amp;ROW()&amp;"': "&amp;Fout_datum, IF(F243&lt;&gt;"", IF(E243&gt;F243, "| Velden '"&amp;$AE$4&amp;ROW()&amp;"' en '"&amp;$AF$4&amp;ROW()&amp;"': De datum uit dienst mag niet voor de datum in dienst vallen.", ""), IF(E243&gt;Datum_werkingsjaar_einde, "| Veld '"&amp;$AE$4&amp;ROW()&amp;"': De datum in dienst mag niet na 31/12/"&amp;Datum_werkingsjaar&amp;" vallen.  ", ""))), "")</f>
        <v/>
      </c>
      <c r="AF243" s="166" t="str" cm="1">
        <f t="array" ref="AF243">IF($F243&lt;&gt;"", IF(ISTEXT(F243), "| Veld '"&amp;AF$4&amp;ROW()&amp;"': "&amp;Fout_datum, IF(E243&gt;F243, IF(F243&lt;&gt;"", "  ", ""), IF(F243&lt;&gt;"", IF(F243&lt;Datum_werkingsjaar_begin, "| Veld '"&amp;$AF$4&amp;ROW()&amp;"': De datum uit dienst mag niet vóór 1/01/"&amp;Datum_werkingsjaar&amp;" vallen.  ", ""), ""))), "")</f>
        <v/>
      </c>
      <c r="AG243" s="166" t="str">
        <f ca="1">IF(W243&lt;0, "", IF(G243&lt;&gt;"", _xlfn.IFNA(IF(MATCH(G243, OFFSET(Keuzelijsten!$A$1, 0, MATCH(O243, Keuzelijsten!$A$1:$AA$1, 0)-1, 50, 1), 0)&lt;&gt;"", ""), "| Veld '"&amp;AG$4&amp;ROW()&amp;"': de selectie komt niet overeen met een keuze in een afhankelijk veld.  "), ""))</f>
        <v/>
      </c>
      <c r="AH243" s="166" t="str">
        <f ca="1">IF(X243&lt;0, "", IF(H243&lt;&gt;"", _xlfn.IFNA(IF(MATCH(H243, OFFSET(Keuzelijsten!$A$1, 0, MATCH(P243, Keuzelijsten!$A$1:$AA$1, 0)-1, 50, 1), 0)&lt;&gt;"", ""), "| Veld '"&amp;AH$4&amp;ROW()&amp;"': de selectie komt niet overeen met een keuze in een afhankelijk veld.  "), ""))</f>
        <v/>
      </c>
      <c r="AI243" s="166" t="str">
        <f ca="1">IF(Y243&lt;0, "", IF(I243&lt;&gt;"", _xlfn.IFNA(IF(MATCH(I243, OFFSET(Keuzelijsten!$A$1, 0, MATCH(Q243, Keuzelijsten!$A$1:$AA$1, 0)-1, 50, 1), 0)&lt;&gt;"", ""), "| Veld '"&amp;AI$4&amp;ROW()&amp;"': de selectie komt niet overeen met een keuze in een afhankelijk veld.  "), ""))</f>
        <v/>
      </c>
      <c r="AJ243" s="166" t="str">
        <f ca="1">IF(Z243&lt;0, "", IF(J243&lt;&gt;"", _xlfn.IFNA(IF(MATCH(J243, OFFSET(Keuzelijsten!$A$1, 0, MATCH(R243, Keuzelijsten!$A$1:$AA$1, 0)-1, 50, 1), 0)&lt;&gt;"", ""), "| Veld '"&amp;AJ$4&amp;ROW()&amp;"': de selectie komt niet overeen met een keuze in een afhankelijk veld.  "), ""))</f>
        <v/>
      </c>
      <c r="AK243" s="166" t="str">
        <f t="shared" si="102"/>
        <v/>
      </c>
      <c r="AL243" s="166" t="str">
        <f t="shared" si="103"/>
        <v/>
      </c>
      <c r="AM243" s="167" t="str">
        <f t="shared" si="119"/>
        <v/>
      </c>
      <c r="AN243" s="166" t="str">
        <f t="shared" si="120"/>
        <v/>
      </c>
      <c r="AO243" s="166" t="str">
        <f t="shared" si="121"/>
        <v/>
      </c>
      <c r="AP243" s="166" t="str">
        <f t="shared" si="122"/>
        <v/>
      </c>
      <c r="AQ243" s="166" t="str">
        <f t="shared" si="123"/>
        <v/>
      </c>
      <c r="AR243" s="166" t="str">
        <f t="shared" si="124"/>
        <v/>
      </c>
      <c r="AS243" s="166" t="str">
        <f t="shared" si="125"/>
        <v/>
      </c>
      <c r="AT243" s="166" t="str">
        <f t="shared" si="126"/>
        <v/>
      </c>
      <c r="AU243" s="166" t="str">
        <f t="shared" si="127"/>
        <v/>
      </c>
      <c r="AV243" s="166" t="str">
        <f t="shared" si="128"/>
        <v/>
      </c>
      <c r="AW243" s="167" t="str">
        <f t="shared" si="129"/>
        <v/>
      </c>
      <c r="AX243" s="166" t="str">
        <f>IF(N243&lt;&gt;1, IF(SUM(N243:$N$504)&lt;&gt;0, "| Laat geen witruimte tussen ingevulde rijen.", ""), "")</f>
        <v/>
      </c>
      <c r="AZ243" s="75" t="str">
        <f t="shared" ca="1" si="130"/>
        <v/>
      </c>
    </row>
    <row r="244" spans="1:52" s="166" customFormat="1" ht="14.45" customHeight="1" x14ac:dyDescent="0.25">
      <c r="A244" s="172" t="str">
        <f t="shared" ca="1" si="104"/>
        <v/>
      </c>
      <c r="B244" s="164" t="str">
        <f t="shared" si="100"/>
        <v/>
      </c>
      <c r="C244" s="176" t="str">
        <f t="shared" si="101"/>
        <v/>
      </c>
      <c r="D244" s="177"/>
      <c r="E244" s="178"/>
      <c r="F244" s="178"/>
      <c r="G244" s="179"/>
      <c r="H244" s="180"/>
      <c r="I244" s="179"/>
      <c r="J244" s="181"/>
      <c r="K244" s="182"/>
      <c r="L244" s="183"/>
      <c r="M244" s="165" t="s">
        <v>85</v>
      </c>
      <c r="N244" s="166">
        <f t="shared" si="105"/>
        <v>0</v>
      </c>
      <c r="O244" s="167" t="s">
        <v>387</v>
      </c>
      <c r="P244" s="166" t="str">
        <f t="shared" si="106"/>
        <v/>
      </c>
      <c r="Q244" s="166" t="str">
        <f t="shared" si="107"/>
        <v/>
      </c>
      <c r="R244" s="166" t="str">
        <f t="shared" si="108"/>
        <v/>
      </c>
      <c r="S244" s="167">
        <f t="shared" si="109"/>
        <v>0</v>
      </c>
      <c r="T244" s="166">
        <f t="shared" si="110"/>
        <v>0</v>
      </c>
      <c r="U244" s="166">
        <f t="shared" si="111"/>
        <v>0</v>
      </c>
      <c r="V244" s="166">
        <f t="shared" si="112"/>
        <v>0</v>
      </c>
      <c r="W244" s="166">
        <f t="shared" si="113"/>
        <v>0</v>
      </c>
      <c r="X244" s="166">
        <f t="shared" si="114"/>
        <v>0</v>
      </c>
      <c r="Y244" s="166">
        <f t="shared" si="115"/>
        <v>0</v>
      </c>
      <c r="Z244" s="166">
        <f t="shared" si="116"/>
        <v>0</v>
      </c>
      <c r="AA244" s="166">
        <f t="shared" si="117"/>
        <v>0</v>
      </c>
      <c r="AB244" s="166">
        <f t="shared" si="118"/>
        <v>0</v>
      </c>
      <c r="AC244" s="167"/>
      <c r="AE244" s="166" t="str" cm="1">
        <f t="array" ref="AE244">IF($E244&lt;&gt;"", IF(ISTEXT(E244), "| Veld '"&amp;AE$4&amp;ROW()&amp;"': "&amp;Fout_datum, IF(F244&lt;&gt;"", IF(E244&gt;F244, "| Velden '"&amp;$AE$4&amp;ROW()&amp;"' en '"&amp;$AF$4&amp;ROW()&amp;"': De datum uit dienst mag niet voor de datum in dienst vallen.", ""), IF(E244&gt;Datum_werkingsjaar_einde, "| Veld '"&amp;$AE$4&amp;ROW()&amp;"': De datum in dienst mag niet na 31/12/"&amp;Datum_werkingsjaar&amp;" vallen.  ", ""))), "")</f>
        <v/>
      </c>
      <c r="AF244" s="166" t="str" cm="1">
        <f t="array" ref="AF244">IF($F244&lt;&gt;"", IF(ISTEXT(F244), "| Veld '"&amp;AF$4&amp;ROW()&amp;"': "&amp;Fout_datum, IF(E244&gt;F244, IF(F244&lt;&gt;"", "  ", ""), IF(F244&lt;&gt;"", IF(F244&lt;Datum_werkingsjaar_begin, "| Veld '"&amp;$AF$4&amp;ROW()&amp;"': De datum uit dienst mag niet vóór 1/01/"&amp;Datum_werkingsjaar&amp;" vallen.  ", ""), ""))), "")</f>
        <v/>
      </c>
      <c r="AG244" s="166" t="str">
        <f ca="1">IF(W244&lt;0, "", IF(G244&lt;&gt;"", _xlfn.IFNA(IF(MATCH(G244, OFFSET(Keuzelijsten!$A$1, 0, MATCH(O244, Keuzelijsten!$A$1:$AA$1, 0)-1, 50, 1), 0)&lt;&gt;"", ""), "| Veld '"&amp;AG$4&amp;ROW()&amp;"': de selectie komt niet overeen met een keuze in een afhankelijk veld.  "), ""))</f>
        <v/>
      </c>
      <c r="AH244" s="166" t="str">
        <f ca="1">IF(X244&lt;0, "", IF(H244&lt;&gt;"", _xlfn.IFNA(IF(MATCH(H244, OFFSET(Keuzelijsten!$A$1, 0, MATCH(P244, Keuzelijsten!$A$1:$AA$1, 0)-1, 50, 1), 0)&lt;&gt;"", ""), "| Veld '"&amp;AH$4&amp;ROW()&amp;"': de selectie komt niet overeen met een keuze in een afhankelijk veld.  "), ""))</f>
        <v/>
      </c>
      <c r="AI244" s="166" t="str">
        <f ca="1">IF(Y244&lt;0, "", IF(I244&lt;&gt;"", _xlfn.IFNA(IF(MATCH(I244, OFFSET(Keuzelijsten!$A$1, 0, MATCH(Q244, Keuzelijsten!$A$1:$AA$1, 0)-1, 50, 1), 0)&lt;&gt;"", ""), "| Veld '"&amp;AI$4&amp;ROW()&amp;"': de selectie komt niet overeen met een keuze in een afhankelijk veld.  "), ""))</f>
        <v/>
      </c>
      <c r="AJ244" s="166" t="str">
        <f ca="1">IF(Z244&lt;0, "", IF(J244&lt;&gt;"", _xlfn.IFNA(IF(MATCH(J244, OFFSET(Keuzelijsten!$A$1, 0, MATCH(R244, Keuzelijsten!$A$1:$AA$1, 0)-1, 50, 1), 0)&lt;&gt;"", ""), "| Veld '"&amp;AJ$4&amp;ROW()&amp;"': de selectie komt niet overeen met een keuze in een afhankelijk veld.  "), ""))</f>
        <v/>
      </c>
      <c r="AK244" s="166" t="str">
        <f t="shared" si="102"/>
        <v/>
      </c>
      <c r="AL244" s="166" t="str">
        <f t="shared" si="103"/>
        <v/>
      </c>
      <c r="AM244" s="167" t="str">
        <f t="shared" si="119"/>
        <v/>
      </c>
      <c r="AN244" s="166" t="str">
        <f t="shared" si="120"/>
        <v/>
      </c>
      <c r="AO244" s="166" t="str">
        <f t="shared" si="121"/>
        <v/>
      </c>
      <c r="AP244" s="166" t="str">
        <f t="shared" si="122"/>
        <v/>
      </c>
      <c r="AQ244" s="166" t="str">
        <f t="shared" si="123"/>
        <v/>
      </c>
      <c r="AR244" s="166" t="str">
        <f t="shared" si="124"/>
        <v/>
      </c>
      <c r="AS244" s="166" t="str">
        <f t="shared" si="125"/>
        <v/>
      </c>
      <c r="AT244" s="166" t="str">
        <f t="shared" si="126"/>
        <v/>
      </c>
      <c r="AU244" s="166" t="str">
        <f t="shared" si="127"/>
        <v/>
      </c>
      <c r="AV244" s="166" t="str">
        <f t="shared" si="128"/>
        <v/>
      </c>
      <c r="AW244" s="167" t="str">
        <f t="shared" si="129"/>
        <v/>
      </c>
      <c r="AX244" s="166" t="str">
        <f>IF(N244&lt;&gt;1, IF(SUM(N244:$N$504)&lt;&gt;0, "| Laat geen witruimte tussen ingevulde rijen.", ""), "")</f>
        <v/>
      </c>
      <c r="AZ244" s="75" t="str">
        <f t="shared" ca="1" si="130"/>
        <v/>
      </c>
    </row>
    <row r="245" spans="1:52" s="166" customFormat="1" ht="14.45" customHeight="1" x14ac:dyDescent="0.25">
      <c r="A245" s="172" t="str">
        <f t="shared" ca="1" si="104"/>
        <v/>
      </c>
      <c r="B245" s="164" t="str">
        <f t="shared" si="100"/>
        <v/>
      </c>
      <c r="C245" s="176" t="str">
        <f t="shared" si="101"/>
        <v/>
      </c>
      <c r="D245" s="177"/>
      <c r="E245" s="178"/>
      <c r="F245" s="178"/>
      <c r="G245" s="179"/>
      <c r="H245" s="180"/>
      <c r="I245" s="179"/>
      <c r="J245" s="181"/>
      <c r="K245" s="182"/>
      <c r="L245" s="183"/>
      <c r="M245" s="165" t="s">
        <v>85</v>
      </c>
      <c r="N245" s="166">
        <f t="shared" si="105"/>
        <v>0</v>
      </c>
      <c r="O245" s="167" t="s">
        <v>387</v>
      </c>
      <c r="P245" s="166" t="str">
        <f t="shared" si="106"/>
        <v/>
      </c>
      <c r="Q245" s="166" t="str">
        <f t="shared" si="107"/>
        <v/>
      </c>
      <c r="R245" s="166" t="str">
        <f t="shared" si="108"/>
        <v/>
      </c>
      <c r="S245" s="167">
        <f t="shared" si="109"/>
        <v>0</v>
      </c>
      <c r="T245" s="166">
        <f t="shared" si="110"/>
        <v>0</v>
      </c>
      <c r="U245" s="166">
        <f t="shared" si="111"/>
        <v>0</v>
      </c>
      <c r="V245" s="166">
        <f t="shared" si="112"/>
        <v>0</v>
      </c>
      <c r="W245" s="166">
        <f t="shared" si="113"/>
        <v>0</v>
      </c>
      <c r="X245" s="166">
        <f t="shared" si="114"/>
        <v>0</v>
      </c>
      <c r="Y245" s="166">
        <f t="shared" si="115"/>
        <v>0</v>
      </c>
      <c r="Z245" s="166">
        <f t="shared" si="116"/>
        <v>0</v>
      </c>
      <c r="AA245" s="166">
        <f t="shared" si="117"/>
        <v>0</v>
      </c>
      <c r="AB245" s="166">
        <f t="shared" si="118"/>
        <v>0</v>
      </c>
      <c r="AC245" s="167"/>
      <c r="AE245" s="166" t="str" cm="1">
        <f t="array" ref="AE245">IF($E245&lt;&gt;"", IF(ISTEXT(E245), "| Veld '"&amp;AE$4&amp;ROW()&amp;"': "&amp;Fout_datum, IF(F245&lt;&gt;"", IF(E245&gt;F245, "| Velden '"&amp;$AE$4&amp;ROW()&amp;"' en '"&amp;$AF$4&amp;ROW()&amp;"': De datum uit dienst mag niet voor de datum in dienst vallen.", ""), IF(E245&gt;Datum_werkingsjaar_einde, "| Veld '"&amp;$AE$4&amp;ROW()&amp;"': De datum in dienst mag niet na 31/12/"&amp;Datum_werkingsjaar&amp;" vallen.  ", ""))), "")</f>
        <v/>
      </c>
      <c r="AF245" s="166" t="str" cm="1">
        <f t="array" ref="AF245">IF($F245&lt;&gt;"", IF(ISTEXT(F245), "| Veld '"&amp;AF$4&amp;ROW()&amp;"': "&amp;Fout_datum, IF(E245&gt;F245, IF(F245&lt;&gt;"", "  ", ""), IF(F245&lt;&gt;"", IF(F245&lt;Datum_werkingsjaar_begin, "| Veld '"&amp;$AF$4&amp;ROW()&amp;"': De datum uit dienst mag niet vóór 1/01/"&amp;Datum_werkingsjaar&amp;" vallen.  ", ""), ""))), "")</f>
        <v/>
      </c>
      <c r="AG245" s="166" t="str">
        <f ca="1">IF(W245&lt;0, "", IF(G245&lt;&gt;"", _xlfn.IFNA(IF(MATCH(G245, OFFSET(Keuzelijsten!$A$1, 0, MATCH(O245, Keuzelijsten!$A$1:$AA$1, 0)-1, 50, 1), 0)&lt;&gt;"", ""), "| Veld '"&amp;AG$4&amp;ROW()&amp;"': de selectie komt niet overeen met een keuze in een afhankelijk veld.  "), ""))</f>
        <v/>
      </c>
      <c r="AH245" s="166" t="str">
        <f ca="1">IF(X245&lt;0, "", IF(H245&lt;&gt;"", _xlfn.IFNA(IF(MATCH(H245, OFFSET(Keuzelijsten!$A$1, 0, MATCH(P245, Keuzelijsten!$A$1:$AA$1, 0)-1, 50, 1), 0)&lt;&gt;"", ""), "| Veld '"&amp;AH$4&amp;ROW()&amp;"': de selectie komt niet overeen met een keuze in een afhankelijk veld.  "), ""))</f>
        <v/>
      </c>
      <c r="AI245" s="166" t="str">
        <f ca="1">IF(Y245&lt;0, "", IF(I245&lt;&gt;"", _xlfn.IFNA(IF(MATCH(I245, OFFSET(Keuzelijsten!$A$1, 0, MATCH(Q245, Keuzelijsten!$A$1:$AA$1, 0)-1, 50, 1), 0)&lt;&gt;"", ""), "| Veld '"&amp;AI$4&amp;ROW()&amp;"': de selectie komt niet overeen met een keuze in een afhankelijk veld.  "), ""))</f>
        <v/>
      </c>
      <c r="AJ245" s="166" t="str">
        <f ca="1">IF(Z245&lt;0, "", IF(J245&lt;&gt;"", _xlfn.IFNA(IF(MATCH(J245, OFFSET(Keuzelijsten!$A$1, 0, MATCH(R245, Keuzelijsten!$A$1:$AA$1, 0)-1, 50, 1), 0)&lt;&gt;"", ""), "| Veld '"&amp;AJ$4&amp;ROW()&amp;"': de selectie komt niet overeen met een keuze in een afhankelijk veld.  "), ""))</f>
        <v/>
      </c>
      <c r="AK245" s="166" t="str">
        <f t="shared" si="102"/>
        <v/>
      </c>
      <c r="AL245" s="166" t="str">
        <f t="shared" si="103"/>
        <v/>
      </c>
      <c r="AM245" s="167" t="str">
        <f t="shared" si="119"/>
        <v/>
      </c>
      <c r="AN245" s="166" t="str">
        <f t="shared" si="120"/>
        <v/>
      </c>
      <c r="AO245" s="166" t="str">
        <f t="shared" si="121"/>
        <v/>
      </c>
      <c r="AP245" s="166" t="str">
        <f t="shared" si="122"/>
        <v/>
      </c>
      <c r="AQ245" s="166" t="str">
        <f t="shared" si="123"/>
        <v/>
      </c>
      <c r="AR245" s="166" t="str">
        <f t="shared" si="124"/>
        <v/>
      </c>
      <c r="AS245" s="166" t="str">
        <f t="shared" si="125"/>
        <v/>
      </c>
      <c r="AT245" s="166" t="str">
        <f t="shared" si="126"/>
        <v/>
      </c>
      <c r="AU245" s="166" t="str">
        <f t="shared" si="127"/>
        <v/>
      </c>
      <c r="AV245" s="166" t="str">
        <f t="shared" si="128"/>
        <v/>
      </c>
      <c r="AW245" s="167" t="str">
        <f t="shared" si="129"/>
        <v/>
      </c>
      <c r="AX245" s="166" t="str">
        <f>IF(N245&lt;&gt;1, IF(SUM(N245:$N$504)&lt;&gt;0, "| Laat geen witruimte tussen ingevulde rijen.", ""), "")</f>
        <v/>
      </c>
      <c r="AZ245" s="75" t="str">
        <f t="shared" ca="1" si="130"/>
        <v/>
      </c>
    </row>
    <row r="246" spans="1:52" s="166" customFormat="1" ht="14.45" customHeight="1" x14ac:dyDescent="0.25">
      <c r="A246" s="172" t="str">
        <f t="shared" ca="1" si="104"/>
        <v/>
      </c>
      <c r="B246" s="164" t="str">
        <f t="shared" si="100"/>
        <v/>
      </c>
      <c r="C246" s="176" t="str">
        <f t="shared" si="101"/>
        <v/>
      </c>
      <c r="D246" s="177"/>
      <c r="E246" s="178"/>
      <c r="F246" s="178"/>
      <c r="G246" s="179"/>
      <c r="H246" s="180"/>
      <c r="I246" s="179"/>
      <c r="J246" s="181"/>
      <c r="K246" s="182"/>
      <c r="L246" s="183"/>
      <c r="M246" s="165" t="s">
        <v>85</v>
      </c>
      <c r="N246" s="166">
        <f t="shared" si="105"/>
        <v>0</v>
      </c>
      <c r="O246" s="167" t="s">
        <v>387</v>
      </c>
      <c r="P246" s="166" t="str">
        <f t="shared" si="106"/>
        <v/>
      </c>
      <c r="Q246" s="166" t="str">
        <f t="shared" si="107"/>
        <v/>
      </c>
      <c r="R246" s="166" t="str">
        <f t="shared" si="108"/>
        <v/>
      </c>
      <c r="S246" s="167">
        <f t="shared" si="109"/>
        <v>0</v>
      </c>
      <c r="T246" s="166">
        <f t="shared" si="110"/>
        <v>0</v>
      </c>
      <c r="U246" s="166">
        <f t="shared" si="111"/>
        <v>0</v>
      </c>
      <c r="V246" s="166">
        <f t="shared" si="112"/>
        <v>0</v>
      </c>
      <c r="W246" s="166">
        <f t="shared" si="113"/>
        <v>0</v>
      </c>
      <c r="X246" s="166">
        <f t="shared" si="114"/>
        <v>0</v>
      </c>
      <c r="Y246" s="166">
        <f t="shared" si="115"/>
        <v>0</v>
      </c>
      <c r="Z246" s="166">
        <f t="shared" si="116"/>
        <v>0</v>
      </c>
      <c r="AA246" s="166">
        <f t="shared" si="117"/>
        <v>0</v>
      </c>
      <c r="AB246" s="166">
        <f t="shared" si="118"/>
        <v>0</v>
      </c>
      <c r="AC246" s="167"/>
      <c r="AE246" s="166" t="str" cm="1">
        <f t="array" ref="AE246">IF($E246&lt;&gt;"", IF(ISTEXT(E246), "| Veld '"&amp;AE$4&amp;ROW()&amp;"': "&amp;Fout_datum, IF(F246&lt;&gt;"", IF(E246&gt;F246, "| Velden '"&amp;$AE$4&amp;ROW()&amp;"' en '"&amp;$AF$4&amp;ROW()&amp;"': De datum uit dienst mag niet voor de datum in dienst vallen.", ""), IF(E246&gt;Datum_werkingsjaar_einde, "| Veld '"&amp;$AE$4&amp;ROW()&amp;"': De datum in dienst mag niet na 31/12/"&amp;Datum_werkingsjaar&amp;" vallen.  ", ""))), "")</f>
        <v/>
      </c>
      <c r="AF246" s="166" t="str" cm="1">
        <f t="array" ref="AF246">IF($F246&lt;&gt;"", IF(ISTEXT(F246), "| Veld '"&amp;AF$4&amp;ROW()&amp;"': "&amp;Fout_datum, IF(E246&gt;F246, IF(F246&lt;&gt;"", "  ", ""), IF(F246&lt;&gt;"", IF(F246&lt;Datum_werkingsjaar_begin, "| Veld '"&amp;$AF$4&amp;ROW()&amp;"': De datum uit dienst mag niet vóór 1/01/"&amp;Datum_werkingsjaar&amp;" vallen.  ", ""), ""))), "")</f>
        <v/>
      </c>
      <c r="AG246" s="166" t="str">
        <f ca="1">IF(W246&lt;0, "", IF(G246&lt;&gt;"", _xlfn.IFNA(IF(MATCH(G246, OFFSET(Keuzelijsten!$A$1, 0, MATCH(O246, Keuzelijsten!$A$1:$AA$1, 0)-1, 50, 1), 0)&lt;&gt;"", ""), "| Veld '"&amp;AG$4&amp;ROW()&amp;"': de selectie komt niet overeen met een keuze in een afhankelijk veld.  "), ""))</f>
        <v/>
      </c>
      <c r="AH246" s="166" t="str">
        <f ca="1">IF(X246&lt;0, "", IF(H246&lt;&gt;"", _xlfn.IFNA(IF(MATCH(H246, OFFSET(Keuzelijsten!$A$1, 0, MATCH(P246, Keuzelijsten!$A$1:$AA$1, 0)-1, 50, 1), 0)&lt;&gt;"", ""), "| Veld '"&amp;AH$4&amp;ROW()&amp;"': de selectie komt niet overeen met een keuze in een afhankelijk veld.  "), ""))</f>
        <v/>
      </c>
      <c r="AI246" s="166" t="str">
        <f ca="1">IF(Y246&lt;0, "", IF(I246&lt;&gt;"", _xlfn.IFNA(IF(MATCH(I246, OFFSET(Keuzelijsten!$A$1, 0, MATCH(Q246, Keuzelijsten!$A$1:$AA$1, 0)-1, 50, 1), 0)&lt;&gt;"", ""), "| Veld '"&amp;AI$4&amp;ROW()&amp;"': de selectie komt niet overeen met een keuze in een afhankelijk veld.  "), ""))</f>
        <v/>
      </c>
      <c r="AJ246" s="166" t="str">
        <f ca="1">IF(Z246&lt;0, "", IF(J246&lt;&gt;"", _xlfn.IFNA(IF(MATCH(J246, OFFSET(Keuzelijsten!$A$1, 0, MATCH(R246, Keuzelijsten!$A$1:$AA$1, 0)-1, 50, 1), 0)&lt;&gt;"", ""), "| Veld '"&amp;AJ$4&amp;ROW()&amp;"': de selectie komt niet overeen met een keuze in een afhankelijk veld.  "), ""))</f>
        <v/>
      </c>
      <c r="AK246" s="166" t="str">
        <f t="shared" si="102"/>
        <v/>
      </c>
      <c r="AL246" s="166" t="str">
        <f t="shared" si="103"/>
        <v/>
      </c>
      <c r="AM246" s="167" t="str">
        <f t="shared" si="119"/>
        <v/>
      </c>
      <c r="AN246" s="166" t="str">
        <f t="shared" si="120"/>
        <v/>
      </c>
      <c r="AO246" s="166" t="str">
        <f t="shared" si="121"/>
        <v/>
      </c>
      <c r="AP246" s="166" t="str">
        <f t="shared" si="122"/>
        <v/>
      </c>
      <c r="AQ246" s="166" t="str">
        <f t="shared" si="123"/>
        <v/>
      </c>
      <c r="AR246" s="166" t="str">
        <f t="shared" si="124"/>
        <v/>
      </c>
      <c r="AS246" s="166" t="str">
        <f t="shared" si="125"/>
        <v/>
      </c>
      <c r="AT246" s="166" t="str">
        <f t="shared" si="126"/>
        <v/>
      </c>
      <c r="AU246" s="166" t="str">
        <f t="shared" si="127"/>
        <v/>
      </c>
      <c r="AV246" s="166" t="str">
        <f t="shared" si="128"/>
        <v/>
      </c>
      <c r="AW246" s="167" t="str">
        <f t="shared" si="129"/>
        <v/>
      </c>
      <c r="AX246" s="166" t="str">
        <f>IF(N246&lt;&gt;1, IF(SUM(N246:$N$504)&lt;&gt;0, "| Laat geen witruimte tussen ingevulde rijen.", ""), "")</f>
        <v/>
      </c>
      <c r="AZ246" s="75" t="str">
        <f t="shared" ca="1" si="130"/>
        <v/>
      </c>
    </row>
    <row r="247" spans="1:52" s="166" customFormat="1" ht="14.45" customHeight="1" x14ac:dyDescent="0.25">
      <c r="A247" s="172" t="str">
        <f t="shared" ca="1" si="104"/>
        <v/>
      </c>
      <c r="B247" s="164" t="str">
        <f t="shared" si="100"/>
        <v/>
      </c>
      <c r="C247" s="176" t="str">
        <f t="shared" si="101"/>
        <v/>
      </c>
      <c r="D247" s="177"/>
      <c r="E247" s="178"/>
      <c r="F247" s="178"/>
      <c r="G247" s="179"/>
      <c r="H247" s="180"/>
      <c r="I247" s="179"/>
      <c r="J247" s="181"/>
      <c r="K247" s="182"/>
      <c r="L247" s="183"/>
      <c r="M247" s="165" t="s">
        <v>85</v>
      </c>
      <c r="N247" s="166">
        <f t="shared" si="105"/>
        <v>0</v>
      </c>
      <c r="O247" s="167" t="s">
        <v>387</v>
      </c>
      <c r="P247" s="166" t="str">
        <f t="shared" si="106"/>
        <v/>
      </c>
      <c r="Q247" s="166" t="str">
        <f t="shared" si="107"/>
        <v/>
      </c>
      <c r="R247" s="166" t="str">
        <f t="shared" si="108"/>
        <v/>
      </c>
      <c r="S247" s="167">
        <f t="shared" si="109"/>
        <v>0</v>
      </c>
      <c r="T247" s="166">
        <f t="shared" si="110"/>
        <v>0</v>
      </c>
      <c r="U247" s="166">
        <f t="shared" si="111"/>
        <v>0</v>
      </c>
      <c r="V247" s="166">
        <f t="shared" si="112"/>
        <v>0</v>
      </c>
      <c r="W247" s="166">
        <f t="shared" si="113"/>
        <v>0</v>
      </c>
      <c r="X247" s="166">
        <f t="shared" si="114"/>
        <v>0</v>
      </c>
      <c r="Y247" s="166">
        <f t="shared" si="115"/>
        <v>0</v>
      </c>
      <c r="Z247" s="166">
        <f t="shared" si="116"/>
        <v>0</v>
      </c>
      <c r="AA247" s="166">
        <f t="shared" si="117"/>
        <v>0</v>
      </c>
      <c r="AB247" s="166">
        <f t="shared" si="118"/>
        <v>0</v>
      </c>
      <c r="AC247" s="167"/>
      <c r="AE247" s="166" t="str" cm="1">
        <f t="array" ref="AE247">IF($E247&lt;&gt;"", IF(ISTEXT(E247), "| Veld '"&amp;AE$4&amp;ROW()&amp;"': "&amp;Fout_datum, IF(F247&lt;&gt;"", IF(E247&gt;F247, "| Velden '"&amp;$AE$4&amp;ROW()&amp;"' en '"&amp;$AF$4&amp;ROW()&amp;"': De datum uit dienst mag niet voor de datum in dienst vallen.", ""), IF(E247&gt;Datum_werkingsjaar_einde, "| Veld '"&amp;$AE$4&amp;ROW()&amp;"': De datum in dienst mag niet na 31/12/"&amp;Datum_werkingsjaar&amp;" vallen.  ", ""))), "")</f>
        <v/>
      </c>
      <c r="AF247" s="166" t="str" cm="1">
        <f t="array" ref="AF247">IF($F247&lt;&gt;"", IF(ISTEXT(F247), "| Veld '"&amp;AF$4&amp;ROW()&amp;"': "&amp;Fout_datum, IF(E247&gt;F247, IF(F247&lt;&gt;"", "  ", ""), IF(F247&lt;&gt;"", IF(F247&lt;Datum_werkingsjaar_begin, "| Veld '"&amp;$AF$4&amp;ROW()&amp;"': De datum uit dienst mag niet vóór 1/01/"&amp;Datum_werkingsjaar&amp;" vallen.  ", ""), ""))), "")</f>
        <v/>
      </c>
      <c r="AG247" s="166" t="str">
        <f ca="1">IF(W247&lt;0, "", IF(G247&lt;&gt;"", _xlfn.IFNA(IF(MATCH(G247, OFFSET(Keuzelijsten!$A$1, 0, MATCH(O247, Keuzelijsten!$A$1:$AA$1, 0)-1, 50, 1), 0)&lt;&gt;"", ""), "| Veld '"&amp;AG$4&amp;ROW()&amp;"': de selectie komt niet overeen met een keuze in een afhankelijk veld.  "), ""))</f>
        <v/>
      </c>
      <c r="AH247" s="166" t="str">
        <f ca="1">IF(X247&lt;0, "", IF(H247&lt;&gt;"", _xlfn.IFNA(IF(MATCH(H247, OFFSET(Keuzelijsten!$A$1, 0, MATCH(P247, Keuzelijsten!$A$1:$AA$1, 0)-1, 50, 1), 0)&lt;&gt;"", ""), "| Veld '"&amp;AH$4&amp;ROW()&amp;"': de selectie komt niet overeen met een keuze in een afhankelijk veld.  "), ""))</f>
        <v/>
      </c>
      <c r="AI247" s="166" t="str">
        <f ca="1">IF(Y247&lt;0, "", IF(I247&lt;&gt;"", _xlfn.IFNA(IF(MATCH(I247, OFFSET(Keuzelijsten!$A$1, 0, MATCH(Q247, Keuzelijsten!$A$1:$AA$1, 0)-1, 50, 1), 0)&lt;&gt;"", ""), "| Veld '"&amp;AI$4&amp;ROW()&amp;"': de selectie komt niet overeen met een keuze in een afhankelijk veld.  "), ""))</f>
        <v/>
      </c>
      <c r="AJ247" s="166" t="str">
        <f ca="1">IF(Z247&lt;0, "", IF(J247&lt;&gt;"", _xlfn.IFNA(IF(MATCH(J247, OFFSET(Keuzelijsten!$A$1, 0, MATCH(R247, Keuzelijsten!$A$1:$AA$1, 0)-1, 50, 1), 0)&lt;&gt;"", ""), "| Veld '"&amp;AJ$4&amp;ROW()&amp;"': de selectie komt niet overeen met een keuze in een afhankelijk veld.  "), ""))</f>
        <v/>
      </c>
      <c r="AK247" s="166" t="str">
        <f t="shared" si="102"/>
        <v/>
      </c>
      <c r="AL247" s="166" t="str">
        <f t="shared" si="103"/>
        <v/>
      </c>
      <c r="AM247" s="167" t="str">
        <f t="shared" si="119"/>
        <v/>
      </c>
      <c r="AN247" s="166" t="str">
        <f t="shared" si="120"/>
        <v/>
      </c>
      <c r="AO247" s="166" t="str">
        <f t="shared" si="121"/>
        <v/>
      </c>
      <c r="AP247" s="166" t="str">
        <f t="shared" si="122"/>
        <v/>
      </c>
      <c r="AQ247" s="166" t="str">
        <f t="shared" si="123"/>
        <v/>
      </c>
      <c r="AR247" s="166" t="str">
        <f t="shared" si="124"/>
        <v/>
      </c>
      <c r="AS247" s="166" t="str">
        <f t="shared" si="125"/>
        <v/>
      </c>
      <c r="AT247" s="166" t="str">
        <f t="shared" si="126"/>
        <v/>
      </c>
      <c r="AU247" s="166" t="str">
        <f t="shared" si="127"/>
        <v/>
      </c>
      <c r="AV247" s="166" t="str">
        <f t="shared" si="128"/>
        <v/>
      </c>
      <c r="AW247" s="167" t="str">
        <f t="shared" si="129"/>
        <v/>
      </c>
      <c r="AX247" s="166" t="str">
        <f>IF(N247&lt;&gt;1, IF(SUM(N247:$N$504)&lt;&gt;0, "| Laat geen witruimte tussen ingevulde rijen.", ""), "")</f>
        <v/>
      </c>
      <c r="AZ247" s="75" t="str">
        <f t="shared" ca="1" si="130"/>
        <v/>
      </c>
    </row>
    <row r="248" spans="1:52" s="166" customFormat="1" ht="14.45" customHeight="1" x14ac:dyDescent="0.25">
      <c r="A248" s="172" t="str">
        <f t="shared" ca="1" si="104"/>
        <v/>
      </c>
      <c r="B248" s="164" t="str">
        <f t="shared" si="100"/>
        <v/>
      </c>
      <c r="C248" s="176" t="str">
        <f t="shared" si="101"/>
        <v/>
      </c>
      <c r="D248" s="177"/>
      <c r="E248" s="178"/>
      <c r="F248" s="178"/>
      <c r="G248" s="179"/>
      <c r="H248" s="180"/>
      <c r="I248" s="179"/>
      <c r="J248" s="181"/>
      <c r="K248" s="182"/>
      <c r="L248" s="183"/>
      <c r="M248" s="165" t="s">
        <v>85</v>
      </c>
      <c r="N248" s="166">
        <f t="shared" si="105"/>
        <v>0</v>
      </c>
      <c r="O248" s="167" t="s">
        <v>387</v>
      </c>
      <c r="P248" s="166" t="str">
        <f t="shared" si="106"/>
        <v/>
      </c>
      <c r="Q248" s="166" t="str">
        <f t="shared" si="107"/>
        <v/>
      </c>
      <c r="R248" s="166" t="str">
        <f t="shared" si="108"/>
        <v/>
      </c>
      <c r="S248" s="167">
        <f t="shared" si="109"/>
        <v>0</v>
      </c>
      <c r="T248" s="166">
        <f t="shared" si="110"/>
        <v>0</v>
      </c>
      <c r="U248" s="166">
        <f t="shared" si="111"/>
        <v>0</v>
      </c>
      <c r="V248" s="166">
        <f t="shared" si="112"/>
        <v>0</v>
      </c>
      <c r="W248" s="166">
        <f t="shared" si="113"/>
        <v>0</v>
      </c>
      <c r="X248" s="166">
        <f t="shared" si="114"/>
        <v>0</v>
      </c>
      <c r="Y248" s="166">
        <f t="shared" si="115"/>
        <v>0</v>
      </c>
      <c r="Z248" s="166">
        <f t="shared" si="116"/>
        <v>0</v>
      </c>
      <c r="AA248" s="166">
        <f t="shared" si="117"/>
        <v>0</v>
      </c>
      <c r="AB248" s="166">
        <f t="shared" si="118"/>
        <v>0</v>
      </c>
      <c r="AC248" s="167"/>
      <c r="AE248" s="166" t="str" cm="1">
        <f t="array" ref="AE248">IF($E248&lt;&gt;"", IF(ISTEXT(E248), "| Veld '"&amp;AE$4&amp;ROW()&amp;"': "&amp;Fout_datum, IF(F248&lt;&gt;"", IF(E248&gt;F248, "| Velden '"&amp;$AE$4&amp;ROW()&amp;"' en '"&amp;$AF$4&amp;ROW()&amp;"': De datum uit dienst mag niet voor de datum in dienst vallen.", ""), IF(E248&gt;Datum_werkingsjaar_einde, "| Veld '"&amp;$AE$4&amp;ROW()&amp;"': De datum in dienst mag niet na 31/12/"&amp;Datum_werkingsjaar&amp;" vallen.  ", ""))), "")</f>
        <v/>
      </c>
      <c r="AF248" s="166" t="str" cm="1">
        <f t="array" ref="AF248">IF($F248&lt;&gt;"", IF(ISTEXT(F248), "| Veld '"&amp;AF$4&amp;ROW()&amp;"': "&amp;Fout_datum, IF(E248&gt;F248, IF(F248&lt;&gt;"", "  ", ""), IF(F248&lt;&gt;"", IF(F248&lt;Datum_werkingsjaar_begin, "| Veld '"&amp;$AF$4&amp;ROW()&amp;"': De datum uit dienst mag niet vóór 1/01/"&amp;Datum_werkingsjaar&amp;" vallen.  ", ""), ""))), "")</f>
        <v/>
      </c>
      <c r="AG248" s="166" t="str">
        <f ca="1">IF(W248&lt;0, "", IF(G248&lt;&gt;"", _xlfn.IFNA(IF(MATCH(G248, OFFSET(Keuzelijsten!$A$1, 0, MATCH(O248, Keuzelijsten!$A$1:$AA$1, 0)-1, 50, 1), 0)&lt;&gt;"", ""), "| Veld '"&amp;AG$4&amp;ROW()&amp;"': de selectie komt niet overeen met een keuze in een afhankelijk veld.  "), ""))</f>
        <v/>
      </c>
      <c r="AH248" s="166" t="str">
        <f ca="1">IF(X248&lt;0, "", IF(H248&lt;&gt;"", _xlfn.IFNA(IF(MATCH(H248, OFFSET(Keuzelijsten!$A$1, 0, MATCH(P248, Keuzelijsten!$A$1:$AA$1, 0)-1, 50, 1), 0)&lt;&gt;"", ""), "| Veld '"&amp;AH$4&amp;ROW()&amp;"': de selectie komt niet overeen met een keuze in een afhankelijk veld.  "), ""))</f>
        <v/>
      </c>
      <c r="AI248" s="166" t="str">
        <f ca="1">IF(Y248&lt;0, "", IF(I248&lt;&gt;"", _xlfn.IFNA(IF(MATCH(I248, OFFSET(Keuzelijsten!$A$1, 0, MATCH(Q248, Keuzelijsten!$A$1:$AA$1, 0)-1, 50, 1), 0)&lt;&gt;"", ""), "| Veld '"&amp;AI$4&amp;ROW()&amp;"': de selectie komt niet overeen met een keuze in een afhankelijk veld.  "), ""))</f>
        <v/>
      </c>
      <c r="AJ248" s="166" t="str">
        <f ca="1">IF(Z248&lt;0, "", IF(J248&lt;&gt;"", _xlfn.IFNA(IF(MATCH(J248, OFFSET(Keuzelijsten!$A$1, 0, MATCH(R248, Keuzelijsten!$A$1:$AA$1, 0)-1, 50, 1), 0)&lt;&gt;"", ""), "| Veld '"&amp;AJ$4&amp;ROW()&amp;"': de selectie komt niet overeen met een keuze in een afhankelijk veld.  "), ""))</f>
        <v/>
      </c>
      <c r="AK248" s="166" t="str">
        <f t="shared" si="102"/>
        <v/>
      </c>
      <c r="AL248" s="166" t="str">
        <f t="shared" si="103"/>
        <v/>
      </c>
      <c r="AM248" s="167" t="str">
        <f t="shared" si="119"/>
        <v/>
      </c>
      <c r="AN248" s="166" t="str">
        <f t="shared" si="120"/>
        <v/>
      </c>
      <c r="AO248" s="166" t="str">
        <f t="shared" si="121"/>
        <v/>
      </c>
      <c r="AP248" s="166" t="str">
        <f t="shared" si="122"/>
        <v/>
      </c>
      <c r="AQ248" s="166" t="str">
        <f t="shared" si="123"/>
        <v/>
      </c>
      <c r="AR248" s="166" t="str">
        <f t="shared" si="124"/>
        <v/>
      </c>
      <c r="AS248" s="166" t="str">
        <f t="shared" si="125"/>
        <v/>
      </c>
      <c r="AT248" s="166" t="str">
        <f t="shared" si="126"/>
        <v/>
      </c>
      <c r="AU248" s="166" t="str">
        <f t="shared" si="127"/>
        <v/>
      </c>
      <c r="AV248" s="166" t="str">
        <f t="shared" si="128"/>
        <v/>
      </c>
      <c r="AW248" s="167" t="str">
        <f t="shared" si="129"/>
        <v/>
      </c>
      <c r="AX248" s="166" t="str">
        <f>IF(N248&lt;&gt;1, IF(SUM(N248:$N$504)&lt;&gt;0, "| Laat geen witruimte tussen ingevulde rijen.", ""), "")</f>
        <v/>
      </c>
      <c r="AZ248" s="75" t="str">
        <f t="shared" ca="1" si="130"/>
        <v/>
      </c>
    </row>
    <row r="249" spans="1:52" s="166" customFormat="1" ht="14.45" customHeight="1" x14ac:dyDescent="0.25">
      <c r="A249" s="172" t="str">
        <f t="shared" ca="1" si="104"/>
        <v/>
      </c>
      <c r="B249" s="164" t="str">
        <f t="shared" si="100"/>
        <v/>
      </c>
      <c r="C249" s="176" t="str">
        <f t="shared" si="101"/>
        <v/>
      </c>
      <c r="D249" s="177"/>
      <c r="E249" s="178"/>
      <c r="F249" s="178"/>
      <c r="G249" s="179"/>
      <c r="H249" s="180"/>
      <c r="I249" s="179"/>
      <c r="J249" s="181"/>
      <c r="K249" s="182"/>
      <c r="L249" s="183"/>
      <c r="M249" s="165" t="s">
        <v>85</v>
      </c>
      <c r="N249" s="166">
        <f t="shared" si="105"/>
        <v>0</v>
      </c>
      <c r="O249" s="167" t="s">
        <v>387</v>
      </c>
      <c r="P249" s="166" t="str">
        <f t="shared" si="106"/>
        <v/>
      </c>
      <c r="Q249" s="166" t="str">
        <f t="shared" si="107"/>
        <v/>
      </c>
      <c r="R249" s="166" t="str">
        <f t="shared" si="108"/>
        <v/>
      </c>
      <c r="S249" s="167">
        <f t="shared" si="109"/>
        <v>0</v>
      </c>
      <c r="T249" s="166">
        <f t="shared" si="110"/>
        <v>0</v>
      </c>
      <c r="U249" s="166">
        <f t="shared" si="111"/>
        <v>0</v>
      </c>
      <c r="V249" s="166">
        <f t="shared" si="112"/>
        <v>0</v>
      </c>
      <c r="W249" s="166">
        <f t="shared" si="113"/>
        <v>0</v>
      </c>
      <c r="X249" s="166">
        <f t="shared" si="114"/>
        <v>0</v>
      </c>
      <c r="Y249" s="166">
        <f t="shared" si="115"/>
        <v>0</v>
      </c>
      <c r="Z249" s="166">
        <f t="shared" si="116"/>
        <v>0</v>
      </c>
      <c r="AA249" s="166">
        <f t="shared" si="117"/>
        <v>0</v>
      </c>
      <c r="AB249" s="166">
        <f t="shared" si="118"/>
        <v>0</v>
      </c>
      <c r="AC249" s="167"/>
      <c r="AE249" s="166" t="str" cm="1">
        <f t="array" ref="AE249">IF($E249&lt;&gt;"", IF(ISTEXT(E249), "| Veld '"&amp;AE$4&amp;ROW()&amp;"': "&amp;Fout_datum, IF(F249&lt;&gt;"", IF(E249&gt;F249, "| Velden '"&amp;$AE$4&amp;ROW()&amp;"' en '"&amp;$AF$4&amp;ROW()&amp;"': De datum uit dienst mag niet voor de datum in dienst vallen.", ""), IF(E249&gt;Datum_werkingsjaar_einde, "| Veld '"&amp;$AE$4&amp;ROW()&amp;"': De datum in dienst mag niet na 31/12/"&amp;Datum_werkingsjaar&amp;" vallen.  ", ""))), "")</f>
        <v/>
      </c>
      <c r="AF249" s="166" t="str" cm="1">
        <f t="array" ref="AF249">IF($F249&lt;&gt;"", IF(ISTEXT(F249), "| Veld '"&amp;AF$4&amp;ROW()&amp;"': "&amp;Fout_datum, IF(E249&gt;F249, IF(F249&lt;&gt;"", "  ", ""), IF(F249&lt;&gt;"", IF(F249&lt;Datum_werkingsjaar_begin, "| Veld '"&amp;$AF$4&amp;ROW()&amp;"': De datum uit dienst mag niet vóór 1/01/"&amp;Datum_werkingsjaar&amp;" vallen.  ", ""), ""))), "")</f>
        <v/>
      </c>
      <c r="AG249" s="166" t="str">
        <f ca="1">IF(W249&lt;0, "", IF(G249&lt;&gt;"", _xlfn.IFNA(IF(MATCH(G249, OFFSET(Keuzelijsten!$A$1, 0, MATCH(O249, Keuzelijsten!$A$1:$AA$1, 0)-1, 50, 1), 0)&lt;&gt;"", ""), "| Veld '"&amp;AG$4&amp;ROW()&amp;"': de selectie komt niet overeen met een keuze in een afhankelijk veld.  "), ""))</f>
        <v/>
      </c>
      <c r="AH249" s="166" t="str">
        <f ca="1">IF(X249&lt;0, "", IF(H249&lt;&gt;"", _xlfn.IFNA(IF(MATCH(H249, OFFSET(Keuzelijsten!$A$1, 0, MATCH(P249, Keuzelijsten!$A$1:$AA$1, 0)-1, 50, 1), 0)&lt;&gt;"", ""), "| Veld '"&amp;AH$4&amp;ROW()&amp;"': de selectie komt niet overeen met een keuze in een afhankelijk veld.  "), ""))</f>
        <v/>
      </c>
      <c r="AI249" s="166" t="str">
        <f ca="1">IF(Y249&lt;0, "", IF(I249&lt;&gt;"", _xlfn.IFNA(IF(MATCH(I249, OFFSET(Keuzelijsten!$A$1, 0, MATCH(Q249, Keuzelijsten!$A$1:$AA$1, 0)-1, 50, 1), 0)&lt;&gt;"", ""), "| Veld '"&amp;AI$4&amp;ROW()&amp;"': de selectie komt niet overeen met een keuze in een afhankelijk veld.  "), ""))</f>
        <v/>
      </c>
      <c r="AJ249" s="166" t="str">
        <f ca="1">IF(Z249&lt;0, "", IF(J249&lt;&gt;"", _xlfn.IFNA(IF(MATCH(J249, OFFSET(Keuzelijsten!$A$1, 0, MATCH(R249, Keuzelijsten!$A$1:$AA$1, 0)-1, 50, 1), 0)&lt;&gt;"", ""), "| Veld '"&amp;AJ$4&amp;ROW()&amp;"': de selectie komt niet overeen met een keuze in een afhankelijk veld.  "), ""))</f>
        <v/>
      </c>
      <c r="AK249" s="166" t="str">
        <f t="shared" si="102"/>
        <v/>
      </c>
      <c r="AL249" s="166" t="str">
        <f t="shared" si="103"/>
        <v/>
      </c>
      <c r="AM249" s="167" t="str">
        <f t="shared" si="119"/>
        <v/>
      </c>
      <c r="AN249" s="166" t="str">
        <f t="shared" si="120"/>
        <v/>
      </c>
      <c r="AO249" s="166" t="str">
        <f t="shared" si="121"/>
        <v/>
      </c>
      <c r="AP249" s="166" t="str">
        <f t="shared" si="122"/>
        <v/>
      </c>
      <c r="AQ249" s="166" t="str">
        <f t="shared" si="123"/>
        <v/>
      </c>
      <c r="AR249" s="166" t="str">
        <f t="shared" si="124"/>
        <v/>
      </c>
      <c r="AS249" s="166" t="str">
        <f t="shared" si="125"/>
        <v/>
      </c>
      <c r="AT249" s="166" t="str">
        <f t="shared" si="126"/>
        <v/>
      </c>
      <c r="AU249" s="166" t="str">
        <f t="shared" si="127"/>
        <v/>
      </c>
      <c r="AV249" s="166" t="str">
        <f t="shared" si="128"/>
        <v/>
      </c>
      <c r="AW249" s="167" t="str">
        <f t="shared" si="129"/>
        <v/>
      </c>
      <c r="AX249" s="166" t="str">
        <f>IF(N249&lt;&gt;1, IF(SUM(N249:$N$504)&lt;&gt;0, "| Laat geen witruimte tussen ingevulde rijen.", ""), "")</f>
        <v/>
      </c>
      <c r="AZ249" s="75" t="str">
        <f t="shared" ca="1" si="130"/>
        <v/>
      </c>
    </row>
    <row r="250" spans="1:52" s="166" customFormat="1" ht="14.45" customHeight="1" x14ac:dyDescent="0.25">
      <c r="A250" s="172" t="str">
        <f t="shared" ca="1" si="104"/>
        <v/>
      </c>
      <c r="B250" s="164" t="str">
        <f t="shared" si="100"/>
        <v/>
      </c>
      <c r="C250" s="176" t="str">
        <f t="shared" si="101"/>
        <v/>
      </c>
      <c r="D250" s="177"/>
      <c r="E250" s="178"/>
      <c r="F250" s="178"/>
      <c r="G250" s="179"/>
      <c r="H250" s="180"/>
      <c r="I250" s="179"/>
      <c r="J250" s="181"/>
      <c r="K250" s="182"/>
      <c r="L250" s="183"/>
      <c r="M250" s="165" t="s">
        <v>85</v>
      </c>
      <c r="N250" s="166">
        <f t="shared" si="105"/>
        <v>0</v>
      </c>
      <c r="O250" s="167" t="s">
        <v>387</v>
      </c>
      <c r="P250" s="166" t="str">
        <f t="shared" si="106"/>
        <v/>
      </c>
      <c r="Q250" s="166" t="str">
        <f t="shared" si="107"/>
        <v/>
      </c>
      <c r="R250" s="166" t="str">
        <f t="shared" si="108"/>
        <v/>
      </c>
      <c r="S250" s="167">
        <f t="shared" si="109"/>
        <v>0</v>
      </c>
      <c r="T250" s="166">
        <f t="shared" si="110"/>
        <v>0</v>
      </c>
      <c r="U250" s="166">
        <f t="shared" si="111"/>
        <v>0</v>
      </c>
      <c r="V250" s="166">
        <f t="shared" si="112"/>
        <v>0</v>
      </c>
      <c r="W250" s="166">
        <f t="shared" si="113"/>
        <v>0</v>
      </c>
      <c r="X250" s="166">
        <f t="shared" si="114"/>
        <v>0</v>
      </c>
      <c r="Y250" s="166">
        <f t="shared" si="115"/>
        <v>0</v>
      </c>
      <c r="Z250" s="166">
        <f t="shared" si="116"/>
        <v>0</v>
      </c>
      <c r="AA250" s="166">
        <f t="shared" si="117"/>
        <v>0</v>
      </c>
      <c r="AB250" s="166">
        <f t="shared" si="118"/>
        <v>0</v>
      </c>
      <c r="AC250" s="167"/>
      <c r="AE250" s="166" t="str" cm="1">
        <f t="array" ref="AE250">IF($E250&lt;&gt;"", IF(ISTEXT(E250), "| Veld '"&amp;AE$4&amp;ROW()&amp;"': "&amp;Fout_datum, IF(F250&lt;&gt;"", IF(E250&gt;F250, "| Velden '"&amp;$AE$4&amp;ROW()&amp;"' en '"&amp;$AF$4&amp;ROW()&amp;"': De datum uit dienst mag niet voor de datum in dienst vallen.", ""), IF(E250&gt;Datum_werkingsjaar_einde, "| Veld '"&amp;$AE$4&amp;ROW()&amp;"': De datum in dienst mag niet na 31/12/"&amp;Datum_werkingsjaar&amp;" vallen.  ", ""))), "")</f>
        <v/>
      </c>
      <c r="AF250" s="166" t="str" cm="1">
        <f t="array" ref="AF250">IF($F250&lt;&gt;"", IF(ISTEXT(F250), "| Veld '"&amp;AF$4&amp;ROW()&amp;"': "&amp;Fout_datum, IF(E250&gt;F250, IF(F250&lt;&gt;"", "  ", ""), IF(F250&lt;&gt;"", IF(F250&lt;Datum_werkingsjaar_begin, "| Veld '"&amp;$AF$4&amp;ROW()&amp;"': De datum uit dienst mag niet vóór 1/01/"&amp;Datum_werkingsjaar&amp;" vallen.  ", ""), ""))), "")</f>
        <v/>
      </c>
      <c r="AG250" s="166" t="str">
        <f ca="1">IF(W250&lt;0, "", IF(G250&lt;&gt;"", _xlfn.IFNA(IF(MATCH(G250, OFFSET(Keuzelijsten!$A$1, 0, MATCH(O250, Keuzelijsten!$A$1:$AA$1, 0)-1, 50, 1), 0)&lt;&gt;"", ""), "| Veld '"&amp;AG$4&amp;ROW()&amp;"': de selectie komt niet overeen met een keuze in een afhankelijk veld.  "), ""))</f>
        <v/>
      </c>
      <c r="AH250" s="166" t="str">
        <f ca="1">IF(X250&lt;0, "", IF(H250&lt;&gt;"", _xlfn.IFNA(IF(MATCH(H250, OFFSET(Keuzelijsten!$A$1, 0, MATCH(P250, Keuzelijsten!$A$1:$AA$1, 0)-1, 50, 1), 0)&lt;&gt;"", ""), "| Veld '"&amp;AH$4&amp;ROW()&amp;"': de selectie komt niet overeen met een keuze in een afhankelijk veld.  "), ""))</f>
        <v/>
      </c>
      <c r="AI250" s="166" t="str">
        <f ca="1">IF(Y250&lt;0, "", IF(I250&lt;&gt;"", _xlfn.IFNA(IF(MATCH(I250, OFFSET(Keuzelijsten!$A$1, 0, MATCH(Q250, Keuzelijsten!$A$1:$AA$1, 0)-1, 50, 1), 0)&lt;&gt;"", ""), "| Veld '"&amp;AI$4&amp;ROW()&amp;"': de selectie komt niet overeen met een keuze in een afhankelijk veld.  "), ""))</f>
        <v/>
      </c>
      <c r="AJ250" s="166" t="str">
        <f ca="1">IF(Z250&lt;0, "", IF(J250&lt;&gt;"", _xlfn.IFNA(IF(MATCH(J250, OFFSET(Keuzelijsten!$A$1, 0, MATCH(R250, Keuzelijsten!$A$1:$AA$1, 0)-1, 50, 1), 0)&lt;&gt;"", ""), "| Veld '"&amp;AJ$4&amp;ROW()&amp;"': de selectie komt niet overeen met een keuze in een afhankelijk veld.  "), ""))</f>
        <v/>
      </c>
      <c r="AK250" s="166" t="str">
        <f t="shared" si="102"/>
        <v/>
      </c>
      <c r="AL250" s="166" t="str">
        <f t="shared" si="103"/>
        <v/>
      </c>
      <c r="AM250" s="167" t="str">
        <f t="shared" si="119"/>
        <v/>
      </c>
      <c r="AN250" s="166" t="str">
        <f t="shared" si="120"/>
        <v/>
      </c>
      <c r="AO250" s="166" t="str">
        <f t="shared" si="121"/>
        <v/>
      </c>
      <c r="AP250" s="166" t="str">
        <f t="shared" si="122"/>
        <v/>
      </c>
      <c r="AQ250" s="166" t="str">
        <f t="shared" si="123"/>
        <v/>
      </c>
      <c r="AR250" s="166" t="str">
        <f t="shared" si="124"/>
        <v/>
      </c>
      <c r="AS250" s="166" t="str">
        <f t="shared" si="125"/>
        <v/>
      </c>
      <c r="AT250" s="166" t="str">
        <f t="shared" si="126"/>
        <v/>
      </c>
      <c r="AU250" s="166" t="str">
        <f t="shared" si="127"/>
        <v/>
      </c>
      <c r="AV250" s="166" t="str">
        <f t="shared" si="128"/>
        <v/>
      </c>
      <c r="AW250" s="167" t="str">
        <f t="shared" si="129"/>
        <v/>
      </c>
      <c r="AX250" s="166" t="str">
        <f>IF(N250&lt;&gt;1, IF(SUM(N250:$N$504)&lt;&gt;0, "| Laat geen witruimte tussen ingevulde rijen.", ""), "")</f>
        <v/>
      </c>
      <c r="AZ250" s="75" t="str">
        <f t="shared" ca="1" si="130"/>
        <v/>
      </c>
    </row>
    <row r="251" spans="1:52" s="166" customFormat="1" ht="14.45" customHeight="1" x14ac:dyDescent="0.25">
      <c r="A251" s="172" t="str">
        <f t="shared" ca="1" si="104"/>
        <v/>
      </c>
      <c r="B251" s="164" t="str">
        <f t="shared" si="100"/>
        <v/>
      </c>
      <c r="C251" s="176" t="str">
        <f t="shared" si="101"/>
        <v/>
      </c>
      <c r="D251" s="177"/>
      <c r="E251" s="178"/>
      <c r="F251" s="178"/>
      <c r="G251" s="179"/>
      <c r="H251" s="180"/>
      <c r="I251" s="179"/>
      <c r="J251" s="181"/>
      <c r="K251" s="182"/>
      <c r="L251" s="183"/>
      <c r="M251" s="165" t="s">
        <v>85</v>
      </c>
      <c r="N251" s="166">
        <f t="shared" si="105"/>
        <v>0</v>
      </c>
      <c r="O251" s="167" t="s">
        <v>387</v>
      </c>
      <c r="P251" s="166" t="str">
        <f t="shared" si="106"/>
        <v/>
      </c>
      <c r="Q251" s="166" t="str">
        <f t="shared" si="107"/>
        <v/>
      </c>
      <c r="R251" s="166" t="str">
        <f t="shared" si="108"/>
        <v/>
      </c>
      <c r="S251" s="167">
        <f t="shared" si="109"/>
        <v>0</v>
      </c>
      <c r="T251" s="166">
        <f t="shared" si="110"/>
        <v>0</v>
      </c>
      <c r="U251" s="166">
        <f t="shared" si="111"/>
        <v>0</v>
      </c>
      <c r="V251" s="166">
        <f t="shared" si="112"/>
        <v>0</v>
      </c>
      <c r="W251" s="166">
        <f t="shared" si="113"/>
        <v>0</v>
      </c>
      <c r="X251" s="166">
        <f t="shared" si="114"/>
        <v>0</v>
      </c>
      <c r="Y251" s="166">
        <f t="shared" si="115"/>
        <v>0</v>
      </c>
      <c r="Z251" s="166">
        <f t="shared" si="116"/>
        <v>0</v>
      </c>
      <c r="AA251" s="166">
        <f t="shared" si="117"/>
        <v>0</v>
      </c>
      <c r="AB251" s="166">
        <f t="shared" si="118"/>
        <v>0</v>
      </c>
      <c r="AC251" s="167"/>
      <c r="AE251" s="166" t="str" cm="1">
        <f t="array" ref="AE251">IF($E251&lt;&gt;"", IF(ISTEXT(E251), "| Veld '"&amp;AE$4&amp;ROW()&amp;"': "&amp;Fout_datum, IF(F251&lt;&gt;"", IF(E251&gt;F251, "| Velden '"&amp;$AE$4&amp;ROW()&amp;"' en '"&amp;$AF$4&amp;ROW()&amp;"': De datum uit dienst mag niet voor de datum in dienst vallen.", ""), IF(E251&gt;Datum_werkingsjaar_einde, "| Veld '"&amp;$AE$4&amp;ROW()&amp;"': De datum in dienst mag niet na 31/12/"&amp;Datum_werkingsjaar&amp;" vallen.  ", ""))), "")</f>
        <v/>
      </c>
      <c r="AF251" s="166" t="str" cm="1">
        <f t="array" ref="AF251">IF($F251&lt;&gt;"", IF(ISTEXT(F251), "| Veld '"&amp;AF$4&amp;ROW()&amp;"': "&amp;Fout_datum, IF(E251&gt;F251, IF(F251&lt;&gt;"", "  ", ""), IF(F251&lt;&gt;"", IF(F251&lt;Datum_werkingsjaar_begin, "| Veld '"&amp;$AF$4&amp;ROW()&amp;"': De datum uit dienst mag niet vóór 1/01/"&amp;Datum_werkingsjaar&amp;" vallen.  ", ""), ""))), "")</f>
        <v/>
      </c>
      <c r="AG251" s="166" t="str">
        <f ca="1">IF(W251&lt;0, "", IF(G251&lt;&gt;"", _xlfn.IFNA(IF(MATCH(G251, OFFSET(Keuzelijsten!$A$1, 0, MATCH(O251, Keuzelijsten!$A$1:$AA$1, 0)-1, 50, 1), 0)&lt;&gt;"", ""), "| Veld '"&amp;AG$4&amp;ROW()&amp;"': de selectie komt niet overeen met een keuze in een afhankelijk veld.  "), ""))</f>
        <v/>
      </c>
      <c r="AH251" s="166" t="str">
        <f ca="1">IF(X251&lt;0, "", IF(H251&lt;&gt;"", _xlfn.IFNA(IF(MATCH(H251, OFFSET(Keuzelijsten!$A$1, 0, MATCH(P251, Keuzelijsten!$A$1:$AA$1, 0)-1, 50, 1), 0)&lt;&gt;"", ""), "| Veld '"&amp;AH$4&amp;ROW()&amp;"': de selectie komt niet overeen met een keuze in een afhankelijk veld.  "), ""))</f>
        <v/>
      </c>
      <c r="AI251" s="166" t="str">
        <f ca="1">IF(Y251&lt;0, "", IF(I251&lt;&gt;"", _xlfn.IFNA(IF(MATCH(I251, OFFSET(Keuzelijsten!$A$1, 0, MATCH(Q251, Keuzelijsten!$A$1:$AA$1, 0)-1, 50, 1), 0)&lt;&gt;"", ""), "| Veld '"&amp;AI$4&amp;ROW()&amp;"': de selectie komt niet overeen met een keuze in een afhankelijk veld.  "), ""))</f>
        <v/>
      </c>
      <c r="AJ251" s="166" t="str">
        <f ca="1">IF(Z251&lt;0, "", IF(J251&lt;&gt;"", _xlfn.IFNA(IF(MATCH(J251, OFFSET(Keuzelijsten!$A$1, 0, MATCH(R251, Keuzelijsten!$A$1:$AA$1, 0)-1, 50, 1), 0)&lt;&gt;"", ""), "| Veld '"&amp;AJ$4&amp;ROW()&amp;"': de selectie komt niet overeen met een keuze in een afhankelijk veld.  "), ""))</f>
        <v/>
      </c>
      <c r="AK251" s="166" t="str">
        <f t="shared" si="102"/>
        <v/>
      </c>
      <c r="AL251" s="166" t="str">
        <f t="shared" si="103"/>
        <v/>
      </c>
      <c r="AM251" s="167" t="str">
        <f t="shared" si="119"/>
        <v/>
      </c>
      <c r="AN251" s="166" t="str">
        <f t="shared" si="120"/>
        <v/>
      </c>
      <c r="AO251" s="166" t="str">
        <f t="shared" si="121"/>
        <v/>
      </c>
      <c r="AP251" s="166" t="str">
        <f t="shared" si="122"/>
        <v/>
      </c>
      <c r="AQ251" s="166" t="str">
        <f t="shared" si="123"/>
        <v/>
      </c>
      <c r="AR251" s="166" t="str">
        <f t="shared" si="124"/>
        <v/>
      </c>
      <c r="AS251" s="166" t="str">
        <f t="shared" si="125"/>
        <v/>
      </c>
      <c r="AT251" s="166" t="str">
        <f t="shared" si="126"/>
        <v/>
      </c>
      <c r="AU251" s="166" t="str">
        <f t="shared" si="127"/>
        <v/>
      </c>
      <c r="AV251" s="166" t="str">
        <f t="shared" si="128"/>
        <v/>
      </c>
      <c r="AW251" s="167" t="str">
        <f t="shared" si="129"/>
        <v/>
      </c>
      <c r="AX251" s="166" t="str">
        <f>IF(N251&lt;&gt;1, IF(SUM(N251:$N$504)&lt;&gt;0, "| Laat geen witruimte tussen ingevulde rijen.", ""), "")</f>
        <v/>
      </c>
      <c r="AZ251" s="75" t="str">
        <f t="shared" ca="1" si="130"/>
        <v/>
      </c>
    </row>
    <row r="252" spans="1:52" s="166" customFormat="1" ht="14.45" customHeight="1" x14ac:dyDescent="0.25">
      <c r="A252" s="172" t="str">
        <f t="shared" ca="1" si="104"/>
        <v/>
      </c>
      <c r="B252" s="164" t="str">
        <f t="shared" si="100"/>
        <v/>
      </c>
      <c r="C252" s="176" t="str">
        <f t="shared" si="101"/>
        <v/>
      </c>
      <c r="D252" s="177"/>
      <c r="E252" s="178"/>
      <c r="F252" s="178"/>
      <c r="G252" s="179"/>
      <c r="H252" s="180"/>
      <c r="I252" s="179"/>
      <c r="J252" s="181"/>
      <c r="K252" s="182"/>
      <c r="L252" s="183"/>
      <c r="M252" s="165" t="s">
        <v>85</v>
      </c>
      <c r="N252" s="166">
        <f t="shared" si="105"/>
        <v>0</v>
      </c>
      <c r="O252" s="167" t="s">
        <v>387</v>
      </c>
      <c r="P252" s="166" t="str">
        <f t="shared" si="106"/>
        <v/>
      </c>
      <c r="Q252" s="166" t="str">
        <f t="shared" si="107"/>
        <v/>
      </c>
      <c r="R252" s="166" t="str">
        <f t="shared" si="108"/>
        <v/>
      </c>
      <c r="S252" s="167">
        <f t="shared" si="109"/>
        <v>0</v>
      </c>
      <c r="T252" s="166">
        <f t="shared" si="110"/>
        <v>0</v>
      </c>
      <c r="U252" s="166">
        <f t="shared" si="111"/>
        <v>0</v>
      </c>
      <c r="V252" s="166">
        <f t="shared" si="112"/>
        <v>0</v>
      </c>
      <c r="W252" s="166">
        <f t="shared" si="113"/>
        <v>0</v>
      </c>
      <c r="X252" s="166">
        <f t="shared" si="114"/>
        <v>0</v>
      </c>
      <c r="Y252" s="166">
        <f t="shared" si="115"/>
        <v>0</v>
      </c>
      <c r="Z252" s="166">
        <f t="shared" si="116"/>
        <v>0</v>
      </c>
      <c r="AA252" s="166">
        <f t="shared" si="117"/>
        <v>0</v>
      </c>
      <c r="AB252" s="166">
        <f t="shared" si="118"/>
        <v>0</v>
      </c>
      <c r="AC252" s="167"/>
      <c r="AE252" s="166" t="str" cm="1">
        <f t="array" ref="AE252">IF($E252&lt;&gt;"", IF(ISTEXT(E252), "| Veld '"&amp;AE$4&amp;ROW()&amp;"': "&amp;Fout_datum, IF(F252&lt;&gt;"", IF(E252&gt;F252, "| Velden '"&amp;$AE$4&amp;ROW()&amp;"' en '"&amp;$AF$4&amp;ROW()&amp;"': De datum uit dienst mag niet voor de datum in dienst vallen.", ""), IF(E252&gt;Datum_werkingsjaar_einde, "| Veld '"&amp;$AE$4&amp;ROW()&amp;"': De datum in dienst mag niet na 31/12/"&amp;Datum_werkingsjaar&amp;" vallen.  ", ""))), "")</f>
        <v/>
      </c>
      <c r="AF252" s="166" t="str" cm="1">
        <f t="array" ref="AF252">IF($F252&lt;&gt;"", IF(ISTEXT(F252), "| Veld '"&amp;AF$4&amp;ROW()&amp;"': "&amp;Fout_datum, IF(E252&gt;F252, IF(F252&lt;&gt;"", "  ", ""), IF(F252&lt;&gt;"", IF(F252&lt;Datum_werkingsjaar_begin, "| Veld '"&amp;$AF$4&amp;ROW()&amp;"': De datum uit dienst mag niet vóór 1/01/"&amp;Datum_werkingsjaar&amp;" vallen.  ", ""), ""))), "")</f>
        <v/>
      </c>
      <c r="AG252" s="166" t="str">
        <f ca="1">IF(W252&lt;0, "", IF(G252&lt;&gt;"", _xlfn.IFNA(IF(MATCH(G252, OFFSET(Keuzelijsten!$A$1, 0, MATCH(O252, Keuzelijsten!$A$1:$AA$1, 0)-1, 50, 1), 0)&lt;&gt;"", ""), "| Veld '"&amp;AG$4&amp;ROW()&amp;"': de selectie komt niet overeen met een keuze in een afhankelijk veld.  "), ""))</f>
        <v/>
      </c>
      <c r="AH252" s="166" t="str">
        <f ca="1">IF(X252&lt;0, "", IF(H252&lt;&gt;"", _xlfn.IFNA(IF(MATCH(H252, OFFSET(Keuzelijsten!$A$1, 0, MATCH(P252, Keuzelijsten!$A$1:$AA$1, 0)-1, 50, 1), 0)&lt;&gt;"", ""), "| Veld '"&amp;AH$4&amp;ROW()&amp;"': de selectie komt niet overeen met een keuze in een afhankelijk veld.  "), ""))</f>
        <v/>
      </c>
      <c r="AI252" s="166" t="str">
        <f ca="1">IF(Y252&lt;0, "", IF(I252&lt;&gt;"", _xlfn.IFNA(IF(MATCH(I252, OFFSET(Keuzelijsten!$A$1, 0, MATCH(Q252, Keuzelijsten!$A$1:$AA$1, 0)-1, 50, 1), 0)&lt;&gt;"", ""), "| Veld '"&amp;AI$4&amp;ROW()&amp;"': de selectie komt niet overeen met een keuze in een afhankelijk veld.  "), ""))</f>
        <v/>
      </c>
      <c r="AJ252" s="166" t="str">
        <f ca="1">IF(Z252&lt;0, "", IF(J252&lt;&gt;"", _xlfn.IFNA(IF(MATCH(J252, OFFSET(Keuzelijsten!$A$1, 0, MATCH(R252, Keuzelijsten!$A$1:$AA$1, 0)-1, 50, 1), 0)&lt;&gt;"", ""), "| Veld '"&amp;AJ$4&amp;ROW()&amp;"': de selectie komt niet overeen met een keuze in een afhankelijk veld.  "), ""))</f>
        <v/>
      </c>
      <c r="AK252" s="166" t="str">
        <f t="shared" si="102"/>
        <v/>
      </c>
      <c r="AL252" s="166" t="str">
        <f t="shared" si="103"/>
        <v/>
      </c>
      <c r="AM252" s="167" t="str">
        <f t="shared" si="119"/>
        <v/>
      </c>
      <c r="AN252" s="166" t="str">
        <f t="shared" si="120"/>
        <v/>
      </c>
      <c r="AO252" s="166" t="str">
        <f t="shared" si="121"/>
        <v/>
      </c>
      <c r="AP252" s="166" t="str">
        <f t="shared" si="122"/>
        <v/>
      </c>
      <c r="AQ252" s="166" t="str">
        <f t="shared" si="123"/>
        <v/>
      </c>
      <c r="AR252" s="166" t="str">
        <f t="shared" si="124"/>
        <v/>
      </c>
      <c r="AS252" s="166" t="str">
        <f t="shared" si="125"/>
        <v/>
      </c>
      <c r="AT252" s="166" t="str">
        <f t="shared" si="126"/>
        <v/>
      </c>
      <c r="AU252" s="166" t="str">
        <f t="shared" si="127"/>
        <v/>
      </c>
      <c r="AV252" s="166" t="str">
        <f t="shared" si="128"/>
        <v/>
      </c>
      <c r="AW252" s="167" t="str">
        <f t="shared" si="129"/>
        <v/>
      </c>
      <c r="AX252" s="166" t="str">
        <f>IF(N252&lt;&gt;1, IF(SUM(N252:$N$504)&lt;&gt;0, "| Laat geen witruimte tussen ingevulde rijen.", ""), "")</f>
        <v/>
      </c>
      <c r="AZ252" s="75" t="str">
        <f t="shared" ca="1" si="130"/>
        <v/>
      </c>
    </row>
    <row r="253" spans="1:52" s="166" customFormat="1" ht="14.45" customHeight="1" x14ac:dyDescent="0.25">
      <c r="A253" s="172" t="str">
        <f t="shared" ca="1" si="104"/>
        <v/>
      </c>
      <c r="B253" s="164" t="str">
        <f t="shared" si="100"/>
        <v/>
      </c>
      <c r="C253" s="176" t="str">
        <f t="shared" si="101"/>
        <v/>
      </c>
      <c r="D253" s="177"/>
      <c r="E253" s="178"/>
      <c r="F253" s="178"/>
      <c r="G253" s="179"/>
      <c r="H253" s="180"/>
      <c r="I253" s="179"/>
      <c r="J253" s="181"/>
      <c r="K253" s="182"/>
      <c r="L253" s="183"/>
      <c r="M253" s="165" t="s">
        <v>85</v>
      </c>
      <c r="N253" s="166">
        <f t="shared" si="105"/>
        <v>0</v>
      </c>
      <c r="O253" s="167" t="s">
        <v>387</v>
      </c>
      <c r="P253" s="166" t="str">
        <f t="shared" si="106"/>
        <v/>
      </c>
      <c r="Q253" s="166" t="str">
        <f t="shared" si="107"/>
        <v/>
      </c>
      <c r="R253" s="166" t="str">
        <f t="shared" si="108"/>
        <v/>
      </c>
      <c r="S253" s="167">
        <f t="shared" si="109"/>
        <v>0</v>
      </c>
      <c r="T253" s="166">
        <f t="shared" si="110"/>
        <v>0</v>
      </c>
      <c r="U253" s="166">
        <f t="shared" si="111"/>
        <v>0</v>
      </c>
      <c r="V253" s="166">
        <f t="shared" si="112"/>
        <v>0</v>
      </c>
      <c r="W253" s="166">
        <f t="shared" si="113"/>
        <v>0</v>
      </c>
      <c r="X253" s="166">
        <f t="shared" si="114"/>
        <v>0</v>
      </c>
      <c r="Y253" s="166">
        <f t="shared" si="115"/>
        <v>0</v>
      </c>
      <c r="Z253" s="166">
        <f t="shared" si="116"/>
        <v>0</v>
      </c>
      <c r="AA253" s="166">
        <f t="shared" si="117"/>
        <v>0</v>
      </c>
      <c r="AB253" s="166">
        <f t="shared" si="118"/>
        <v>0</v>
      </c>
      <c r="AC253" s="167"/>
      <c r="AE253" s="166" t="str" cm="1">
        <f t="array" ref="AE253">IF($E253&lt;&gt;"", IF(ISTEXT(E253), "| Veld '"&amp;AE$4&amp;ROW()&amp;"': "&amp;Fout_datum, IF(F253&lt;&gt;"", IF(E253&gt;F253, "| Velden '"&amp;$AE$4&amp;ROW()&amp;"' en '"&amp;$AF$4&amp;ROW()&amp;"': De datum uit dienst mag niet voor de datum in dienst vallen.", ""), IF(E253&gt;Datum_werkingsjaar_einde, "| Veld '"&amp;$AE$4&amp;ROW()&amp;"': De datum in dienst mag niet na 31/12/"&amp;Datum_werkingsjaar&amp;" vallen.  ", ""))), "")</f>
        <v/>
      </c>
      <c r="AF253" s="166" t="str" cm="1">
        <f t="array" ref="AF253">IF($F253&lt;&gt;"", IF(ISTEXT(F253), "| Veld '"&amp;AF$4&amp;ROW()&amp;"': "&amp;Fout_datum, IF(E253&gt;F253, IF(F253&lt;&gt;"", "  ", ""), IF(F253&lt;&gt;"", IF(F253&lt;Datum_werkingsjaar_begin, "| Veld '"&amp;$AF$4&amp;ROW()&amp;"': De datum uit dienst mag niet vóór 1/01/"&amp;Datum_werkingsjaar&amp;" vallen.  ", ""), ""))), "")</f>
        <v/>
      </c>
      <c r="AG253" s="166" t="str">
        <f ca="1">IF(W253&lt;0, "", IF(G253&lt;&gt;"", _xlfn.IFNA(IF(MATCH(G253, OFFSET(Keuzelijsten!$A$1, 0, MATCH(O253, Keuzelijsten!$A$1:$AA$1, 0)-1, 50, 1), 0)&lt;&gt;"", ""), "| Veld '"&amp;AG$4&amp;ROW()&amp;"': de selectie komt niet overeen met een keuze in een afhankelijk veld.  "), ""))</f>
        <v/>
      </c>
      <c r="AH253" s="166" t="str">
        <f ca="1">IF(X253&lt;0, "", IF(H253&lt;&gt;"", _xlfn.IFNA(IF(MATCH(H253, OFFSET(Keuzelijsten!$A$1, 0, MATCH(P253, Keuzelijsten!$A$1:$AA$1, 0)-1, 50, 1), 0)&lt;&gt;"", ""), "| Veld '"&amp;AH$4&amp;ROW()&amp;"': de selectie komt niet overeen met een keuze in een afhankelijk veld.  "), ""))</f>
        <v/>
      </c>
      <c r="AI253" s="166" t="str">
        <f ca="1">IF(Y253&lt;0, "", IF(I253&lt;&gt;"", _xlfn.IFNA(IF(MATCH(I253, OFFSET(Keuzelijsten!$A$1, 0, MATCH(Q253, Keuzelijsten!$A$1:$AA$1, 0)-1, 50, 1), 0)&lt;&gt;"", ""), "| Veld '"&amp;AI$4&amp;ROW()&amp;"': de selectie komt niet overeen met een keuze in een afhankelijk veld.  "), ""))</f>
        <v/>
      </c>
      <c r="AJ253" s="166" t="str">
        <f ca="1">IF(Z253&lt;0, "", IF(J253&lt;&gt;"", _xlfn.IFNA(IF(MATCH(J253, OFFSET(Keuzelijsten!$A$1, 0, MATCH(R253, Keuzelijsten!$A$1:$AA$1, 0)-1, 50, 1), 0)&lt;&gt;"", ""), "| Veld '"&amp;AJ$4&amp;ROW()&amp;"': de selectie komt niet overeen met een keuze in een afhankelijk veld.  "), ""))</f>
        <v/>
      </c>
      <c r="AK253" s="166" t="str">
        <f t="shared" si="102"/>
        <v/>
      </c>
      <c r="AL253" s="166" t="str">
        <f t="shared" si="103"/>
        <v/>
      </c>
      <c r="AM253" s="167" t="str">
        <f t="shared" si="119"/>
        <v/>
      </c>
      <c r="AN253" s="166" t="str">
        <f t="shared" si="120"/>
        <v/>
      </c>
      <c r="AO253" s="166" t="str">
        <f t="shared" si="121"/>
        <v/>
      </c>
      <c r="AP253" s="166" t="str">
        <f t="shared" si="122"/>
        <v/>
      </c>
      <c r="AQ253" s="166" t="str">
        <f t="shared" si="123"/>
        <v/>
      </c>
      <c r="AR253" s="166" t="str">
        <f t="shared" si="124"/>
        <v/>
      </c>
      <c r="AS253" s="166" t="str">
        <f t="shared" si="125"/>
        <v/>
      </c>
      <c r="AT253" s="166" t="str">
        <f t="shared" si="126"/>
        <v/>
      </c>
      <c r="AU253" s="166" t="str">
        <f t="shared" si="127"/>
        <v/>
      </c>
      <c r="AV253" s="166" t="str">
        <f t="shared" si="128"/>
        <v/>
      </c>
      <c r="AW253" s="167" t="str">
        <f t="shared" si="129"/>
        <v/>
      </c>
      <c r="AX253" s="166" t="str">
        <f>IF(N253&lt;&gt;1, IF(SUM(N253:$N$504)&lt;&gt;0, "| Laat geen witruimte tussen ingevulde rijen.", ""), "")</f>
        <v/>
      </c>
      <c r="AZ253" s="75" t="str">
        <f t="shared" ca="1" si="130"/>
        <v/>
      </c>
    </row>
    <row r="254" spans="1:52" s="166" customFormat="1" ht="14.45" customHeight="1" x14ac:dyDescent="0.25">
      <c r="A254" s="172" t="str">
        <f t="shared" ca="1" si="104"/>
        <v/>
      </c>
      <c r="B254" s="164" t="str">
        <f t="shared" si="100"/>
        <v/>
      </c>
      <c r="C254" s="176" t="str">
        <f t="shared" si="101"/>
        <v/>
      </c>
      <c r="D254" s="177"/>
      <c r="E254" s="178"/>
      <c r="F254" s="178"/>
      <c r="G254" s="179"/>
      <c r="H254" s="180"/>
      <c r="I254" s="179"/>
      <c r="J254" s="181"/>
      <c r="K254" s="182"/>
      <c r="L254" s="183"/>
      <c r="M254" s="165" t="s">
        <v>85</v>
      </c>
      <c r="N254" s="166">
        <f t="shared" si="105"/>
        <v>0</v>
      </c>
      <c r="O254" s="167" t="s">
        <v>387</v>
      </c>
      <c r="P254" s="166" t="str">
        <f t="shared" si="106"/>
        <v/>
      </c>
      <c r="Q254" s="166" t="str">
        <f t="shared" si="107"/>
        <v/>
      </c>
      <c r="R254" s="166" t="str">
        <f t="shared" si="108"/>
        <v/>
      </c>
      <c r="S254" s="167">
        <f t="shared" si="109"/>
        <v>0</v>
      </c>
      <c r="T254" s="166">
        <f t="shared" si="110"/>
        <v>0</v>
      </c>
      <c r="U254" s="166">
        <f t="shared" si="111"/>
        <v>0</v>
      </c>
      <c r="V254" s="166">
        <f t="shared" si="112"/>
        <v>0</v>
      </c>
      <c r="W254" s="166">
        <f t="shared" si="113"/>
        <v>0</v>
      </c>
      <c r="X254" s="166">
        <f t="shared" si="114"/>
        <v>0</v>
      </c>
      <c r="Y254" s="166">
        <f t="shared" si="115"/>
        <v>0</v>
      </c>
      <c r="Z254" s="166">
        <f t="shared" si="116"/>
        <v>0</v>
      </c>
      <c r="AA254" s="166">
        <f t="shared" si="117"/>
        <v>0</v>
      </c>
      <c r="AB254" s="166">
        <f t="shared" si="118"/>
        <v>0</v>
      </c>
      <c r="AC254" s="167"/>
      <c r="AE254" s="166" t="str" cm="1">
        <f t="array" ref="AE254">IF($E254&lt;&gt;"", IF(ISTEXT(E254), "| Veld '"&amp;AE$4&amp;ROW()&amp;"': "&amp;Fout_datum, IF(F254&lt;&gt;"", IF(E254&gt;F254, "| Velden '"&amp;$AE$4&amp;ROW()&amp;"' en '"&amp;$AF$4&amp;ROW()&amp;"': De datum uit dienst mag niet voor de datum in dienst vallen.", ""), IF(E254&gt;Datum_werkingsjaar_einde, "| Veld '"&amp;$AE$4&amp;ROW()&amp;"': De datum in dienst mag niet na 31/12/"&amp;Datum_werkingsjaar&amp;" vallen.  ", ""))), "")</f>
        <v/>
      </c>
      <c r="AF254" s="166" t="str" cm="1">
        <f t="array" ref="AF254">IF($F254&lt;&gt;"", IF(ISTEXT(F254), "| Veld '"&amp;AF$4&amp;ROW()&amp;"': "&amp;Fout_datum, IF(E254&gt;F254, IF(F254&lt;&gt;"", "  ", ""), IF(F254&lt;&gt;"", IF(F254&lt;Datum_werkingsjaar_begin, "| Veld '"&amp;$AF$4&amp;ROW()&amp;"': De datum uit dienst mag niet vóór 1/01/"&amp;Datum_werkingsjaar&amp;" vallen.  ", ""), ""))), "")</f>
        <v/>
      </c>
      <c r="AG254" s="166" t="str">
        <f ca="1">IF(W254&lt;0, "", IF(G254&lt;&gt;"", _xlfn.IFNA(IF(MATCH(G254, OFFSET(Keuzelijsten!$A$1, 0, MATCH(O254, Keuzelijsten!$A$1:$AA$1, 0)-1, 50, 1), 0)&lt;&gt;"", ""), "| Veld '"&amp;AG$4&amp;ROW()&amp;"': de selectie komt niet overeen met een keuze in een afhankelijk veld.  "), ""))</f>
        <v/>
      </c>
      <c r="AH254" s="166" t="str">
        <f ca="1">IF(X254&lt;0, "", IF(H254&lt;&gt;"", _xlfn.IFNA(IF(MATCH(H254, OFFSET(Keuzelijsten!$A$1, 0, MATCH(P254, Keuzelijsten!$A$1:$AA$1, 0)-1, 50, 1), 0)&lt;&gt;"", ""), "| Veld '"&amp;AH$4&amp;ROW()&amp;"': de selectie komt niet overeen met een keuze in een afhankelijk veld.  "), ""))</f>
        <v/>
      </c>
      <c r="AI254" s="166" t="str">
        <f ca="1">IF(Y254&lt;0, "", IF(I254&lt;&gt;"", _xlfn.IFNA(IF(MATCH(I254, OFFSET(Keuzelijsten!$A$1, 0, MATCH(Q254, Keuzelijsten!$A$1:$AA$1, 0)-1, 50, 1), 0)&lt;&gt;"", ""), "| Veld '"&amp;AI$4&amp;ROW()&amp;"': de selectie komt niet overeen met een keuze in een afhankelijk veld.  "), ""))</f>
        <v/>
      </c>
      <c r="AJ254" s="166" t="str">
        <f ca="1">IF(Z254&lt;0, "", IF(J254&lt;&gt;"", _xlfn.IFNA(IF(MATCH(J254, OFFSET(Keuzelijsten!$A$1, 0, MATCH(R254, Keuzelijsten!$A$1:$AA$1, 0)-1, 50, 1), 0)&lt;&gt;"", ""), "| Veld '"&amp;AJ$4&amp;ROW()&amp;"': de selectie komt niet overeen met een keuze in een afhankelijk veld.  "), ""))</f>
        <v/>
      </c>
      <c r="AK254" s="166" t="str">
        <f t="shared" si="102"/>
        <v/>
      </c>
      <c r="AL254" s="166" t="str">
        <f t="shared" si="103"/>
        <v/>
      </c>
      <c r="AM254" s="167" t="str">
        <f t="shared" si="119"/>
        <v/>
      </c>
      <c r="AN254" s="166" t="str">
        <f t="shared" si="120"/>
        <v/>
      </c>
      <c r="AO254" s="166" t="str">
        <f t="shared" si="121"/>
        <v/>
      </c>
      <c r="AP254" s="166" t="str">
        <f t="shared" si="122"/>
        <v/>
      </c>
      <c r="AQ254" s="166" t="str">
        <f t="shared" si="123"/>
        <v/>
      </c>
      <c r="AR254" s="166" t="str">
        <f t="shared" si="124"/>
        <v/>
      </c>
      <c r="AS254" s="166" t="str">
        <f t="shared" si="125"/>
        <v/>
      </c>
      <c r="AT254" s="166" t="str">
        <f t="shared" si="126"/>
        <v/>
      </c>
      <c r="AU254" s="166" t="str">
        <f t="shared" si="127"/>
        <v/>
      </c>
      <c r="AV254" s="166" t="str">
        <f t="shared" si="128"/>
        <v/>
      </c>
      <c r="AW254" s="167" t="str">
        <f t="shared" si="129"/>
        <v/>
      </c>
      <c r="AX254" s="166" t="str">
        <f>IF(N254&lt;&gt;1, IF(SUM(N254:$N$504)&lt;&gt;0, "| Laat geen witruimte tussen ingevulde rijen.", ""), "")</f>
        <v/>
      </c>
      <c r="AZ254" s="75" t="str">
        <f t="shared" ca="1" si="130"/>
        <v/>
      </c>
    </row>
    <row r="255" spans="1:52" s="166" customFormat="1" ht="14.45" customHeight="1" x14ac:dyDescent="0.25">
      <c r="A255" s="172" t="str">
        <f t="shared" ca="1" si="104"/>
        <v/>
      </c>
      <c r="B255" s="164" t="str">
        <f t="shared" si="100"/>
        <v/>
      </c>
      <c r="C255" s="176" t="str">
        <f t="shared" si="101"/>
        <v/>
      </c>
      <c r="D255" s="177"/>
      <c r="E255" s="178"/>
      <c r="F255" s="178"/>
      <c r="G255" s="179"/>
      <c r="H255" s="180"/>
      <c r="I255" s="179"/>
      <c r="J255" s="181"/>
      <c r="K255" s="182"/>
      <c r="L255" s="183"/>
      <c r="M255" s="165" t="s">
        <v>85</v>
      </c>
      <c r="N255" s="166">
        <f t="shared" si="105"/>
        <v>0</v>
      </c>
      <c r="O255" s="167" t="s">
        <v>387</v>
      </c>
      <c r="P255" s="166" t="str">
        <f t="shared" si="106"/>
        <v/>
      </c>
      <c r="Q255" s="166" t="str">
        <f t="shared" si="107"/>
        <v/>
      </c>
      <c r="R255" s="166" t="str">
        <f t="shared" si="108"/>
        <v/>
      </c>
      <c r="S255" s="167">
        <f t="shared" si="109"/>
        <v>0</v>
      </c>
      <c r="T255" s="166">
        <f t="shared" si="110"/>
        <v>0</v>
      </c>
      <c r="U255" s="166">
        <f t="shared" si="111"/>
        <v>0</v>
      </c>
      <c r="V255" s="166">
        <f t="shared" si="112"/>
        <v>0</v>
      </c>
      <c r="W255" s="166">
        <f t="shared" si="113"/>
        <v>0</v>
      </c>
      <c r="X255" s="166">
        <f t="shared" si="114"/>
        <v>0</v>
      </c>
      <c r="Y255" s="166">
        <f t="shared" si="115"/>
        <v>0</v>
      </c>
      <c r="Z255" s="166">
        <f t="shared" si="116"/>
        <v>0</v>
      </c>
      <c r="AA255" s="166">
        <f t="shared" si="117"/>
        <v>0</v>
      </c>
      <c r="AB255" s="166">
        <f t="shared" si="118"/>
        <v>0</v>
      </c>
      <c r="AC255" s="167"/>
      <c r="AE255" s="166" t="str" cm="1">
        <f t="array" ref="AE255">IF($E255&lt;&gt;"", IF(ISTEXT(E255), "| Veld '"&amp;AE$4&amp;ROW()&amp;"': "&amp;Fout_datum, IF(F255&lt;&gt;"", IF(E255&gt;F255, "| Velden '"&amp;$AE$4&amp;ROW()&amp;"' en '"&amp;$AF$4&amp;ROW()&amp;"': De datum uit dienst mag niet voor de datum in dienst vallen.", ""), IF(E255&gt;Datum_werkingsjaar_einde, "| Veld '"&amp;$AE$4&amp;ROW()&amp;"': De datum in dienst mag niet na 31/12/"&amp;Datum_werkingsjaar&amp;" vallen.  ", ""))), "")</f>
        <v/>
      </c>
      <c r="AF255" s="166" t="str" cm="1">
        <f t="array" ref="AF255">IF($F255&lt;&gt;"", IF(ISTEXT(F255), "| Veld '"&amp;AF$4&amp;ROW()&amp;"': "&amp;Fout_datum, IF(E255&gt;F255, IF(F255&lt;&gt;"", "  ", ""), IF(F255&lt;&gt;"", IF(F255&lt;Datum_werkingsjaar_begin, "| Veld '"&amp;$AF$4&amp;ROW()&amp;"': De datum uit dienst mag niet vóór 1/01/"&amp;Datum_werkingsjaar&amp;" vallen.  ", ""), ""))), "")</f>
        <v/>
      </c>
      <c r="AG255" s="166" t="str">
        <f ca="1">IF(W255&lt;0, "", IF(G255&lt;&gt;"", _xlfn.IFNA(IF(MATCH(G255, OFFSET(Keuzelijsten!$A$1, 0, MATCH(O255, Keuzelijsten!$A$1:$AA$1, 0)-1, 50, 1), 0)&lt;&gt;"", ""), "| Veld '"&amp;AG$4&amp;ROW()&amp;"': de selectie komt niet overeen met een keuze in een afhankelijk veld.  "), ""))</f>
        <v/>
      </c>
      <c r="AH255" s="166" t="str">
        <f ca="1">IF(X255&lt;0, "", IF(H255&lt;&gt;"", _xlfn.IFNA(IF(MATCH(H255, OFFSET(Keuzelijsten!$A$1, 0, MATCH(P255, Keuzelijsten!$A$1:$AA$1, 0)-1, 50, 1), 0)&lt;&gt;"", ""), "| Veld '"&amp;AH$4&amp;ROW()&amp;"': de selectie komt niet overeen met een keuze in een afhankelijk veld.  "), ""))</f>
        <v/>
      </c>
      <c r="AI255" s="166" t="str">
        <f ca="1">IF(Y255&lt;0, "", IF(I255&lt;&gt;"", _xlfn.IFNA(IF(MATCH(I255, OFFSET(Keuzelijsten!$A$1, 0, MATCH(Q255, Keuzelijsten!$A$1:$AA$1, 0)-1, 50, 1), 0)&lt;&gt;"", ""), "| Veld '"&amp;AI$4&amp;ROW()&amp;"': de selectie komt niet overeen met een keuze in een afhankelijk veld.  "), ""))</f>
        <v/>
      </c>
      <c r="AJ255" s="166" t="str">
        <f ca="1">IF(Z255&lt;0, "", IF(J255&lt;&gt;"", _xlfn.IFNA(IF(MATCH(J255, OFFSET(Keuzelijsten!$A$1, 0, MATCH(R255, Keuzelijsten!$A$1:$AA$1, 0)-1, 50, 1), 0)&lt;&gt;"", ""), "| Veld '"&amp;AJ$4&amp;ROW()&amp;"': de selectie komt niet overeen met een keuze in een afhankelijk veld.  "), ""))</f>
        <v/>
      </c>
      <c r="AK255" s="166" t="str">
        <f t="shared" si="102"/>
        <v/>
      </c>
      <c r="AL255" s="166" t="str">
        <f t="shared" si="103"/>
        <v/>
      </c>
      <c r="AM255" s="167" t="str">
        <f t="shared" si="119"/>
        <v/>
      </c>
      <c r="AN255" s="166" t="str">
        <f t="shared" si="120"/>
        <v/>
      </c>
      <c r="AO255" s="166" t="str">
        <f t="shared" si="121"/>
        <v/>
      </c>
      <c r="AP255" s="166" t="str">
        <f t="shared" si="122"/>
        <v/>
      </c>
      <c r="AQ255" s="166" t="str">
        <f t="shared" si="123"/>
        <v/>
      </c>
      <c r="AR255" s="166" t="str">
        <f t="shared" si="124"/>
        <v/>
      </c>
      <c r="AS255" s="166" t="str">
        <f t="shared" si="125"/>
        <v/>
      </c>
      <c r="AT255" s="166" t="str">
        <f t="shared" si="126"/>
        <v/>
      </c>
      <c r="AU255" s="166" t="str">
        <f t="shared" si="127"/>
        <v/>
      </c>
      <c r="AV255" s="166" t="str">
        <f t="shared" si="128"/>
        <v/>
      </c>
      <c r="AW255" s="167" t="str">
        <f t="shared" si="129"/>
        <v/>
      </c>
      <c r="AX255" s="166" t="str">
        <f>IF(N255&lt;&gt;1, IF(SUM(N255:$N$504)&lt;&gt;0, "| Laat geen witruimte tussen ingevulde rijen.", ""), "")</f>
        <v/>
      </c>
      <c r="AZ255" s="75" t="str">
        <f t="shared" ca="1" si="130"/>
        <v/>
      </c>
    </row>
    <row r="256" spans="1:52" s="166" customFormat="1" ht="14.45" customHeight="1" x14ac:dyDescent="0.25">
      <c r="A256" s="172" t="str">
        <f t="shared" ca="1" si="104"/>
        <v/>
      </c>
      <c r="B256" s="164" t="str">
        <f t="shared" si="100"/>
        <v/>
      </c>
      <c r="C256" s="176" t="str">
        <f t="shared" si="101"/>
        <v/>
      </c>
      <c r="D256" s="177"/>
      <c r="E256" s="178"/>
      <c r="F256" s="178"/>
      <c r="G256" s="179"/>
      <c r="H256" s="180"/>
      <c r="I256" s="179"/>
      <c r="J256" s="181"/>
      <c r="K256" s="182"/>
      <c r="L256" s="183"/>
      <c r="M256" s="165" t="s">
        <v>85</v>
      </c>
      <c r="N256" s="166">
        <f t="shared" si="105"/>
        <v>0</v>
      </c>
      <c r="O256" s="167" t="s">
        <v>387</v>
      </c>
      <c r="P256" s="166" t="str">
        <f t="shared" si="106"/>
        <v/>
      </c>
      <c r="Q256" s="166" t="str">
        <f t="shared" si="107"/>
        <v/>
      </c>
      <c r="R256" s="166" t="str">
        <f t="shared" si="108"/>
        <v/>
      </c>
      <c r="S256" s="167">
        <f t="shared" si="109"/>
        <v>0</v>
      </c>
      <c r="T256" s="166">
        <f t="shared" si="110"/>
        <v>0</v>
      </c>
      <c r="U256" s="166">
        <f t="shared" si="111"/>
        <v>0</v>
      </c>
      <c r="V256" s="166">
        <f t="shared" si="112"/>
        <v>0</v>
      </c>
      <c r="W256" s="166">
        <f t="shared" si="113"/>
        <v>0</v>
      </c>
      <c r="X256" s="166">
        <f t="shared" si="114"/>
        <v>0</v>
      </c>
      <c r="Y256" s="166">
        <f t="shared" si="115"/>
        <v>0</v>
      </c>
      <c r="Z256" s="166">
        <f t="shared" si="116"/>
        <v>0</v>
      </c>
      <c r="AA256" s="166">
        <f t="shared" si="117"/>
        <v>0</v>
      </c>
      <c r="AB256" s="166">
        <f t="shared" si="118"/>
        <v>0</v>
      </c>
      <c r="AC256" s="167"/>
      <c r="AE256" s="166" t="str" cm="1">
        <f t="array" ref="AE256">IF($E256&lt;&gt;"", IF(ISTEXT(E256), "| Veld '"&amp;AE$4&amp;ROW()&amp;"': "&amp;Fout_datum, IF(F256&lt;&gt;"", IF(E256&gt;F256, "| Velden '"&amp;$AE$4&amp;ROW()&amp;"' en '"&amp;$AF$4&amp;ROW()&amp;"': De datum uit dienst mag niet voor de datum in dienst vallen.", ""), IF(E256&gt;Datum_werkingsjaar_einde, "| Veld '"&amp;$AE$4&amp;ROW()&amp;"': De datum in dienst mag niet na 31/12/"&amp;Datum_werkingsjaar&amp;" vallen.  ", ""))), "")</f>
        <v/>
      </c>
      <c r="AF256" s="166" t="str" cm="1">
        <f t="array" ref="AF256">IF($F256&lt;&gt;"", IF(ISTEXT(F256), "| Veld '"&amp;AF$4&amp;ROW()&amp;"': "&amp;Fout_datum, IF(E256&gt;F256, IF(F256&lt;&gt;"", "  ", ""), IF(F256&lt;&gt;"", IF(F256&lt;Datum_werkingsjaar_begin, "| Veld '"&amp;$AF$4&amp;ROW()&amp;"': De datum uit dienst mag niet vóór 1/01/"&amp;Datum_werkingsjaar&amp;" vallen.  ", ""), ""))), "")</f>
        <v/>
      </c>
      <c r="AG256" s="166" t="str">
        <f ca="1">IF(W256&lt;0, "", IF(G256&lt;&gt;"", _xlfn.IFNA(IF(MATCH(G256, OFFSET(Keuzelijsten!$A$1, 0, MATCH(O256, Keuzelijsten!$A$1:$AA$1, 0)-1, 50, 1), 0)&lt;&gt;"", ""), "| Veld '"&amp;AG$4&amp;ROW()&amp;"': de selectie komt niet overeen met een keuze in een afhankelijk veld.  "), ""))</f>
        <v/>
      </c>
      <c r="AH256" s="166" t="str">
        <f ca="1">IF(X256&lt;0, "", IF(H256&lt;&gt;"", _xlfn.IFNA(IF(MATCH(H256, OFFSET(Keuzelijsten!$A$1, 0, MATCH(P256, Keuzelijsten!$A$1:$AA$1, 0)-1, 50, 1), 0)&lt;&gt;"", ""), "| Veld '"&amp;AH$4&amp;ROW()&amp;"': de selectie komt niet overeen met een keuze in een afhankelijk veld.  "), ""))</f>
        <v/>
      </c>
      <c r="AI256" s="166" t="str">
        <f ca="1">IF(Y256&lt;0, "", IF(I256&lt;&gt;"", _xlfn.IFNA(IF(MATCH(I256, OFFSET(Keuzelijsten!$A$1, 0, MATCH(Q256, Keuzelijsten!$A$1:$AA$1, 0)-1, 50, 1), 0)&lt;&gt;"", ""), "| Veld '"&amp;AI$4&amp;ROW()&amp;"': de selectie komt niet overeen met een keuze in een afhankelijk veld.  "), ""))</f>
        <v/>
      </c>
      <c r="AJ256" s="166" t="str">
        <f ca="1">IF(Z256&lt;0, "", IF(J256&lt;&gt;"", _xlfn.IFNA(IF(MATCH(J256, OFFSET(Keuzelijsten!$A$1, 0, MATCH(R256, Keuzelijsten!$A$1:$AA$1, 0)-1, 50, 1), 0)&lt;&gt;"", ""), "| Veld '"&amp;AJ$4&amp;ROW()&amp;"': de selectie komt niet overeen met een keuze in een afhankelijk veld.  "), ""))</f>
        <v/>
      </c>
      <c r="AK256" s="166" t="str">
        <f t="shared" si="102"/>
        <v/>
      </c>
      <c r="AL256" s="166" t="str">
        <f t="shared" si="103"/>
        <v/>
      </c>
      <c r="AM256" s="167" t="str">
        <f t="shared" si="119"/>
        <v/>
      </c>
      <c r="AN256" s="166" t="str">
        <f t="shared" si="120"/>
        <v/>
      </c>
      <c r="AO256" s="166" t="str">
        <f t="shared" si="121"/>
        <v/>
      </c>
      <c r="AP256" s="166" t="str">
        <f t="shared" si="122"/>
        <v/>
      </c>
      <c r="AQ256" s="166" t="str">
        <f t="shared" si="123"/>
        <v/>
      </c>
      <c r="AR256" s="166" t="str">
        <f t="shared" si="124"/>
        <v/>
      </c>
      <c r="AS256" s="166" t="str">
        <f t="shared" si="125"/>
        <v/>
      </c>
      <c r="AT256" s="166" t="str">
        <f t="shared" si="126"/>
        <v/>
      </c>
      <c r="AU256" s="166" t="str">
        <f t="shared" si="127"/>
        <v/>
      </c>
      <c r="AV256" s="166" t="str">
        <f t="shared" si="128"/>
        <v/>
      </c>
      <c r="AW256" s="167" t="str">
        <f t="shared" si="129"/>
        <v/>
      </c>
      <c r="AX256" s="166" t="str">
        <f>IF(N256&lt;&gt;1, IF(SUM(N256:$N$504)&lt;&gt;0, "| Laat geen witruimte tussen ingevulde rijen.", ""), "")</f>
        <v/>
      </c>
      <c r="AZ256" s="75" t="str">
        <f t="shared" ca="1" si="130"/>
        <v/>
      </c>
    </row>
    <row r="257" spans="1:52" s="166" customFormat="1" ht="14.45" customHeight="1" x14ac:dyDescent="0.25">
      <c r="A257" s="172" t="str">
        <f t="shared" ca="1" si="104"/>
        <v/>
      </c>
      <c r="B257" s="164" t="str">
        <f t="shared" si="100"/>
        <v/>
      </c>
      <c r="C257" s="176" t="str">
        <f t="shared" si="101"/>
        <v/>
      </c>
      <c r="D257" s="177"/>
      <c r="E257" s="178"/>
      <c r="F257" s="178"/>
      <c r="G257" s="179"/>
      <c r="H257" s="180"/>
      <c r="I257" s="179"/>
      <c r="J257" s="181"/>
      <c r="K257" s="182"/>
      <c r="L257" s="183"/>
      <c r="M257" s="165" t="s">
        <v>85</v>
      </c>
      <c r="N257" s="166">
        <f t="shared" si="105"/>
        <v>0</v>
      </c>
      <c r="O257" s="167" t="s">
        <v>387</v>
      </c>
      <c r="P257" s="166" t="str">
        <f t="shared" si="106"/>
        <v/>
      </c>
      <c r="Q257" s="166" t="str">
        <f t="shared" si="107"/>
        <v/>
      </c>
      <c r="R257" s="166" t="str">
        <f t="shared" si="108"/>
        <v/>
      </c>
      <c r="S257" s="167">
        <f t="shared" si="109"/>
        <v>0</v>
      </c>
      <c r="T257" s="166">
        <f t="shared" si="110"/>
        <v>0</v>
      </c>
      <c r="U257" s="166">
        <f t="shared" si="111"/>
        <v>0</v>
      </c>
      <c r="V257" s="166">
        <f t="shared" si="112"/>
        <v>0</v>
      </c>
      <c r="W257" s="166">
        <f t="shared" si="113"/>
        <v>0</v>
      </c>
      <c r="X257" s="166">
        <f t="shared" si="114"/>
        <v>0</v>
      </c>
      <c r="Y257" s="166">
        <f t="shared" si="115"/>
        <v>0</v>
      </c>
      <c r="Z257" s="166">
        <f t="shared" si="116"/>
        <v>0</v>
      </c>
      <c r="AA257" s="166">
        <f t="shared" si="117"/>
        <v>0</v>
      </c>
      <c r="AB257" s="166">
        <f t="shared" si="118"/>
        <v>0</v>
      </c>
      <c r="AC257" s="167"/>
      <c r="AE257" s="166" t="str" cm="1">
        <f t="array" ref="AE257">IF($E257&lt;&gt;"", IF(ISTEXT(E257), "| Veld '"&amp;AE$4&amp;ROW()&amp;"': "&amp;Fout_datum, IF(F257&lt;&gt;"", IF(E257&gt;F257, "| Velden '"&amp;$AE$4&amp;ROW()&amp;"' en '"&amp;$AF$4&amp;ROW()&amp;"': De datum uit dienst mag niet voor de datum in dienst vallen.", ""), IF(E257&gt;Datum_werkingsjaar_einde, "| Veld '"&amp;$AE$4&amp;ROW()&amp;"': De datum in dienst mag niet na 31/12/"&amp;Datum_werkingsjaar&amp;" vallen.  ", ""))), "")</f>
        <v/>
      </c>
      <c r="AF257" s="166" t="str" cm="1">
        <f t="array" ref="AF257">IF($F257&lt;&gt;"", IF(ISTEXT(F257), "| Veld '"&amp;AF$4&amp;ROW()&amp;"': "&amp;Fout_datum, IF(E257&gt;F257, IF(F257&lt;&gt;"", "  ", ""), IF(F257&lt;&gt;"", IF(F257&lt;Datum_werkingsjaar_begin, "| Veld '"&amp;$AF$4&amp;ROW()&amp;"': De datum uit dienst mag niet vóór 1/01/"&amp;Datum_werkingsjaar&amp;" vallen.  ", ""), ""))), "")</f>
        <v/>
      </c>
      <c r="AG257" s="166" t="str">
        <f ca="1">IF(W257&lt;0, "", IF(G257&lt;&gt;"", _xlfn.IFNA(IF(MATCH(G257, OFFSET(Keuzelijsten!$A$1, 0, MATCH(O257, Keuzelijsten!$A$1:$AA$1, 0)-1, 50, 1), 0)&lt;&gt;"", ""), "| Veld '"&amp;AG$4&amp;ROW()&amp;"': de selectie komt niet overeen met een keuze in een afhankelijk veld.  "), ""))</f>
        <v/>
      </c>
      <c r="AH257" s="166" t="str">
        <f ca="1">IF(X257&lt;0, "", IF(H257&lt;&gt;"", _xlfn.IFNA(IF(MATCH(H257, OFFSET(Keuzelijsten!$A$1, 0, MATCH(P257, Keuzelijsten!$A$1:$AA$1, 0)-1, 50, 1), 0)&lt;&gt;"", ""), "| Veld '"&amp;AH$4&amp;ROW()&amp;"': de selectie komt niet overeen met een keuze in een afhankelijk veld.  "), ""))</f>
        <v/>
      </c>
      <c r="AI257" s="166" t="str">
        <f ca="1">IF(Y257&lt;0, "", IF(I257&lt;&gt;"", _xlfn.IFNA(IF(MATCH(I257, OFFSET(Keuzelijsten!$A$1, 0, MATCH(Q257, Keuzelijsten!$A$1:$AA$1, 0)-1, 50, 1), 0)&lt;&gt;"", ""), "| Veld '"&amp;AI$4&amp;ROW()&amp;"': de selectie komt niet overeen met een keuze in een afhankelijk veld.  "), ""))</f>
        <v/>
      </c>
      <c r="AJ257" s="166" t="str">
        <f ca="1">IF(Z257&lt;0, "", IF(J257&lt;&gt;"", _xlfn.IFNA(IF(MATCH(J257, OFFSET(Keuzelijsten!$A$1, 0, MATCH(R257, Keuzelijsten!$A$1:$AA$1, 0)-1, 50, 1), 0)&lt;&gt;"", ""), "| Veld '"&amp;AJ$4&amp;ROW()&amp;"': de selectie komt niet overeen met een keuze in een afhankelijk veld.  "), ""))</f>
        <v/>
      </c>
      <c r="AK257" s="166" t="str">
        <f t="shared" si="102"/>
        <v/>
      </c>
      <c r="AL257" s="166" t="str">
        <f t="shared" si="103"/>
        <v/>
      </c>
      <c r="AM257" s="167" t="str">
        <f t="shared" si="119"/>
        <v/>
      </c>
      <c r="AN257" s="166" t="str">
        <f t="shared" si="120"/>
        <v/>
      </c>
      <c r="AO257" s="166" t="str">
        <f t="shared" si="121"/>
        <v/>
      </c>
      <c r="AP257" s="166" t="str">
        <f t="shared" si="122"/>
        <v/>
      </c>
      <c r="AQ257" s="166" t="str">
        <f t="shared" si="123"/>
        <v/>
      </c>
      <c r="AR257" s="166" t="str">
        <f t="shared" si="124"/>
        <v/>
      </c>
      <c r="AS257" s="166" t="str">
        <f t="shared" si="125"/>
        <v/>
      </c>
      <c r="AT257" s="166" t="str">
        <f t="shared" si="126"/>
        <v/>
      </c>
      <c r="AU257" s="166" t="str">
        <f t="shared" si="127"/>
        <v/>
      </c>
      <c r="AV257" s="166" t="str">
        <f t="shared" si="128"/>
        <v/>
      </c>
      <c r="AW257" s="167" t="str">
        <f t="shared" si="129"/>
        <v/>
      </c>
      <c r="AX257" s="166" t="str">
        <f>IF(N257&lt;&gt;1, IF(SUM(N257:$N$504)&lt;&gt;0, "| Laat geen witruimte tussen ingevulde rijen.", ""), "")</f>
        <v/>
      </c>
      <c r="AZ257" s="75" t="str">
        <f t="shared" ca="1" si="130"/>
        <v/>
      </c>
    </row>
    <row r="258" spans="1:52" s="166" customFormat="1" ht="14.45" customHeight="1" x14ac:dyDescent="0.25">
      <c r="A258" s="172" t="str">
        <f t="shared" ca="1" si="104"/>
        <v/>
      </c>
      <c r="B258" s="164" t="str">
        <f t="shared" si="100"/>
        <v/>
      </c>
      <c r="C258" s="176" t="str">
        <f t="shared" si="101"/>
        <v/>
      </c>
      <c r="D258" s="177"/>
      <c r="E258" s="178"/>
      <c r="F258" s="178"/>
      <c r="G258" s="179"/>
      <c r="H258" s="180"/>
      <c r="I258" s="179"/>
      <c r="J258" s="181"/>
      <c r="K258" s="182"/>
      <c r="L258" s="183"/>
      <c r="M258" s="165" t="s">
        <v>85</v>
      </c>
      <c r="N258" s="166">
        <f t="shared" si="105"/>
        <v>0</v>
      </c>
      <c r="O258" s="167" t="s">
        <v>387</v>
      </c>
      <c r="P258" s="166" t="str">
        <f t="shared" si="106"/>
        <v/>
      </c>
      <c r="Q258" s="166" t="str">
        <f t="shared" si="107"/>
        <v/>
      </c>
      <c r="R258" s="166" t="str">
        <f t="shared" si="108"/>
        <v/>
      </c>
      <c r="S258" s="167">
        <f t="shared" si="109"/>
        <v>0</v>
      </c>
      <c r="T258" s="166">
        <f t="shared" si="110"/>
        <v>0</v>
      </c>
      <c r="U258" s="166">
        <f t="shared" si="111"/>
        <v>0</v>
      </c>
      <c r="V258" s="166">
        <f t="shared" si="112"/>
        <v>0</v>
      </c>
      <c r="W258" s="166">
        <f t="shared" si="113"/>
        <v>0</v>
      </c>
      <c r="X258" s="166">
        <f t="shared" si="114"/>
        <v>0</v>
      </c>
      <c r="Y258" s="166">
        <f t="shared" si="115"/>
        <v>0</v>
      </c>
      <c r="Z258" s="166">
        <f t="shared" si="116"/>
        <v>0</v>
      </c>
      <c r="AA258" s="166">
        <f t="shared" si="117"/>
        <v>0</v>
      </c>
      <c r="AB258" s="166">
        <f t="shared" si="118"/>
        <v>0</v>
      </c>
      <c r="AC258" s="167"/>
      <c r="AE258" s="166" t="str" cm="1">
        <f t="array" ref="AE258">IF($E258&lt;&gt;"", IF(ISTEXT(E258), "| Veld '"&amp;AE$4&amp;ROW()&amp;"': "&amp;Fout_datum, IF(F258&lt;&gt;"", IF(E258&gt;F258, "| Velden '"&amp;$AE$4&amp;ROW()&amp;"' en '"&amp;$AF$4&amp;ROW()&amp;"': De datum uit dienst mag niet voor de datum in dienst vallen.", ""), IF(E258&gt;Datum_werkingsjaar_einde, "| Veld '"&amp;$AE$4&amp;ROW()&amp;"': De datum in dienst mag niet na 31/12/"&amp;Datum_werkingsjaar&amp;" vallen.  ", ""))), "")</f>
        <v/>
      </c>
      <c r="AF258" s="166" t="str" cm="1">
        <f t="array" ref="AF258">IF($F258&lt;&gt;"", IF(ISTEXT(F258), "| Veld '"&amp;AF$4&amp;ROW()&amp;"': "&amp;Fout_datum, IF(E258&gt;F258, IF(F258&lt;&gt;"", "  ", ""), IF(F258&lt;&gt;"", IF(F258&lt;Datum_werkingsjaar_begin, "| Veld '"&amp;$AF$4&amp;ROW()&amp;"': De datum uit dienst mag niet vóór 1/01/"&amp;Datum_werkingsjaar&amp;" vallen.  ", ""), ""))), "")</f>
        <v/>
      </c>
      <c r="AG258" s="166" t="str">
        <f ca="1">IF(W258&lt;0, "", IF(G258&lt;&gt;"", _xlfn.IFNA(IF(MATCH(G258, OFFSET(Keuzelijsten!$A$1, 0, MATCH(O258, Keuzelijsten!$A$1:$AA$1, 0)-1, 50, 1), 0)&lt;&gt;"", ""), "| Veld '"&amp;AG$4&amp;ROW()&amp;"': de selectie komt niet overeen met een keuze in een afhankelijk veld.  "), ""))</f>
        <v/>
      </c>
      <c r="AH258" s="166" t="str">
        <f ca="1">IF(X258&lt;0, "", IF(H258&lt;&gt;"", _xlfn.IFNA(IF(MATCH(H258, OFFSET(Keuzelijsten!$A$1, 0, MATCH(P258, Keuzelijsten!$A$1:$AA$1, 0)-1, 50, 1), 0)&lt;&gt;"", ""), "| Veld '"&amp;AH$4&amp;ROW()&amp;"': de selectie komt niet overeen met een keuze in een afhankelijk veld.  "), ""))</f>
        <v/>
      </c>
      <c r="AI258" s="166" t="str">
        <f ca="1">IF(Y258&lt;0, "", IF(I258&lt;&gt;"", _xlfn.IFNA(IF(MATCH(I258, OFFSET(Keuzelijsten!$A$1, 0, MATCH(Q258, Keuzelijsten!$A$1:$AA$1, 0)-1, 50, 1), 0)&lt;&gt;"", ""), "| Veld '"&amp;AI$4&amp;ROW()&amp;"': de selectie komt niet overeen met een keuze in een afhankelijk veld.  "), ""))</f>
        <v/>
      </c>
      <c r="AJ258" s="166" t="str">
        <f ca="1">IF(Z258&lt;0, "", IF(J258&lt;&gt;"", _xlfn.IFNA(IF(MATCH(J258, OFFSET(Keuzelijsten!$A$1, 0, MATCH(R258, Keuzelijsten!$A$1:$AA$1, 0)-1, 50, 1), 0)&lt;&gt;"", ""), "| Veld '"&amp;AJ$4&amp;ROW()&amp;"': de selectie komt niet overeen met een keuze in een afhankelijk veld.  "), ""))</f>
        <v/>
      </c>
      <c r="AK258" s="166" t="str">
        <f t="shared" si="102"/>
        <v/>
      </c>
      <c r="AL258" s="166" t="str">
        <f t="shared" si="103"/>
        <v/>
      </c>
      <c r="AM258" s="167" t="str">
        <f t="shared" si="119"/>
        <v/>
      </c>
      <c r="AN258" s="166" t="str">
        <f t="shared" si="120"/>
        <v/>
      </c>
      <c r="AO258" s="166" t="str">
        <f t="shared" si="121"/>
        <v/>
      </c>
      <c r="AP258" s="166" t="str">
        <f t="shared" si="122"/>
        <v/>
      </c>
      <c r="AQ258" s="166" t="str">
        <f t="shared" si="123"/>
        <v/>
      </c>
      <c r="AR258" s="166" t="str">
        <f t="shared" si="124"/>
        <v/>
      </c>
      <c r="AS258" s="166" t="str">
        <f t="shared" si="125"/>
        <v/>
      </c>
      <c r="AT258" s="166" t="str">
        <f t="shared" si="126"/>
        <v/>
      </c>
      <c r="AU258" s="166" t="str">
        <f t="shared" si="127"/>
        <v/>
      </c>
      <c r="AV258" s="166" t="str">
        <f t="shared" si="128"/>
        <v/>
      </c>
      <c r="AW258" s="167" t="str">
        <f t="shared" si="129"/>
        <v/>
      </c>
      <c r="AX258" s="166" t="str">
        <f>IF(N258&lt;&gt;1, IF(SUM(N258:$N$504)&lt;&gt;0, "| Laat geen witruimte tussen ingevulde rijen.", ""), "")</f>
        <v/>
      </c>
      <c r="AZ258" s="75" t="str">
        <f t="shared" ca="1" si="130"/>
        <v/>
      </c>
    </row>
    <row r="259" spans="1:52" s="166" customFormat="1" ht="14.45" customHeight="1" x14ac:dyDescent="0.25">
      <c r="A259" s="172" t="str">
        <f t="shared" ca="1" si="104"/>
        <v/>
      </c>
      <c r="B259" s="164" t="str">
        <f t="shared" si="100"/>
        <v/>
      </c>
      <c r="C259" s="176" t="str">
        <f t="shared" si="101"/>
        <v/>
      </c>
      <c r="D259" s="177"/>
      <c r="E259" s="178"/>
      <c r="F259" s="178"/>
      <c r="G259" s="179"/>
      <c r="H259" s="180"/>
      <c r="I259" s="179"/>
      <c r="J259" s="181"/>
      <c r="K259" s="182"/>
      <c r="L259" s="183"/>
      <c r="M259" s="165" t="s">
        <v>85</v>
      </c>
      <c r="N259" s="166">
        <f t="shared" si="105"/>
        <v>0</v>
      </c>
      <c r="O259" s="167" t="s">
        <v>387</v>
      </c>
      <c r="P259" s="166" t="str">
        <f t="shared" si="106"/>
        <v/>
      </c>
      <c r="Q259" s="166" t="str">
        <f t="shared" si="107"/>
        <v/>
      </c>
      <c r="R259" s="166" t="str">
        <f t="shared" si="108"/>
        <v/>
      </c>
      <c r="S259" s="167">
        <f t="shared" si="109"/>
        <v>0</v>
      </c>
      <c r="T259" s="166">
        <f t="shared" si="110"/>
        <v>0</v>
      </c>
      <c r="U259" s="166">
        <f t="shared" si="111"/>
        <v>0</v>
      </c>
      <c r="V259" s="166">
        <f t="shared" si="112"/>
        <v>0</v>
      </c>
      <c r="W259" s="166">
        <f t="shared" si="113"/>
        <v>0</v>
      </c>
      <c r="X259" s="166">
        <f t="shared" si="114"/>
        <v>0</v>
      </c>
      <c r="Y259" s="166">
        <f t="shared" si="115"/>
        <v>0</v>
      </c>
      <c r="Z259" s="166">
        <f t="shared" si="116"/>
        <v>0</v>
      </c>
      <c r="AA259" s="166">
        <f t="shared" si="117"/>
        <v>0</v>
      </c>
      <c r="AB259" s="166">
        <f t="shared" si="118"/>
        <v>0</v>
      </c>
      <c r="AC259" s="167"/>
      <c r="AE259" s="166" t="str" cm="1">
        <f t="array" ref="AE259">IF($E259&lt;&gt;"", IF(ISTEXT(E259), "| Veld '"&amp;AE$4&amp;ROW()&amp;"': "&amp;Fout_datum, IF(F259&lt;&gt;"", IF(E259&gt;F259, "| Velden '"&amp;$AE$4&amp;ROW()&amp;"' en '"&amp;$AF$4&amp;ROW()&amp;"': De datum uit dienst mag niet voor de datum in dienst vallen.", ""), IF(E259&gt;Datum_werkingsjaar_einde, "| Veld '"&amp;$AE$4&amp;ROW()&amp;"': De datum in dienst mag niet na 31/12/"&amp;Datum_werkingsjaar&amp;" vallen.  ", ""))), "")</f>
        <v/>
      </c>
      <c r="AF259" s="166" t="str" cm="1">
        <f t="array" ref="AF259">IF($F259&lt;&gt;"", IF(ISTEXT(F259), "| Veld '"&amp;AF$4&amp;ROW()&amp;"': "&amp;Fout_datum, IF(E259&gt;F259, IF(F259&lt;&gt;"", "  ", ""), IF(F259&lt;&gt;"", IF(F259&lt;Datum_werkingsjaar_begin, "| Veld '"&amp;$AF$4&amp;ROW()&amp;"': De datum uit dienst mag niet vóór 1/01/"&amp;Datum_werkingsjaar&amp;" vallen.  ", ""), ""))), "")</f>
        <v/>
      </c>
      <c r="AG259" s="166" t="str">
        <f ca="1">IF(W259&lt;0, "", IF(G259&lt;&gt;"", _xlfn.IFNA(IF(MATCH(G259, OFFSET(Keuzelijsten!$A$1, 0, MATCH(O259, Keuzelijsten!$A$1:$AA$1, 0)-1, 50, 1), 0)&lt;&gt;"", ""), "| Veld '"&amp;AG$4&amp;ROW()&amp;"': de selectie komt niet overeen met een keuze in een afhankelijk veld.  "), ""))</f>
        <v/>
      </c>
      <c r="AH259" s="166" t="str">
        <f ca="1">IF(X259&lt;0, "", IF(H259&lt;&gt;"", _xlfn.IFNA(IF(MATCH(H259, OFFSET(Keuzelijsten!$A$1, 0, MATCH(P259, Keuzelijsten!$A$1:$AA$1, 0)-1, 50, 1), 0)&lt;&gt;"", ""), "| Veld '"&amp;AH$4&amp;ROW()&amp;"': de selectie komt niet overeen met een keuze in een afhankelijk veld.  "), ""))</f>
        <v/>
      </c>
      <c r="AI259" s="166" t="str">
        <f ca="1">IF(Y259&lt;0, "", IF(I259&lt;&gt;"", _xlfn.IFNA(IF(MATCH(I259, OFFSET(Keuzelijsten!$A$1, 0, MATCH(Q259, Keuzelijsten!$A$1:$AA$1, 0)-1, 50, 1), 0)&lt;&gt;"", ""), "| Veld '"&amp;AI$4&amp;ROW()&amp;"': de selectie komt niet overeen met een keuze in een afhankelijk veld.  "), ""))</f>
        <v/>
      </c>
      <c r="AJ259" s="166" t="str">
        <f ca="1">IF(Z259&lt;0, "", IF(J259&lt;&gt;"", _xlfn.IFNA(IF(MATCH(J259, OFFSET(Keuzelijsten!$A$1, 0, MATCH(R259, Keuzelijsten!$A$1:$AA$1, 0)-1, 50, 1), 0)&lt;&gt;"", ""), "| Veld '"&amp;AJ$4&amp;ROW()&amp;"': de selectie komt niet overeen met een keuze in een afhankelijk veld.  "), ""))</f>
        <v/>
      </c>
      <c r="AK259" s="166" t="str">
        <f t="shared" si="102"/>
        <v/>
      </c>
      <c r="AL259" s="166" t="str">
        <f t="shared" si="103"/>
        <v/>
      </c>
      <c r="AM259" s="167" t="str">
        <f t="shared" si="119"/>
        <v/>
      </c>
      <c r="AN259" s="166" t="str">
        <f t="shared" si="120"/>
        <v/>
      </c>
      <c r="AO259" s="166" t="str">
        <f t="shared" si="121"/>
        <v/>
      </c>
      <c r="AP259" s="166" t="str">
        <f t="shared" si="122"/>
        <v/>
      </c>
      <c r="AQ259" s="166" t="str">
        <f t="shared" si="123"/>
        <v/>
      </c>
      <c r="AR259" s="166" t="str">
        <f t="shared" si="124"/>
        <v/>
      </c>
      <c r="AS259" s="166" t="str">
        <f t="shared" si="125"/>
        <v/>
      </c>
      <c r="AT259" s="166" t="str">
        <f t="shared" si="126"/>
        <v/>
      </c>
      <c r="AU259" s="166" t="str">
        <f t="shared" si="127"/>
        <v/>
      </c>
      <c r="AV259" s="166" t="str">
        <f t="shared" si="128"/>
        <v/>
      </c>
      <c r="AW259" s="167" t="str">
        <f t="shared" si="129"/>
        <v/>
      </c>
      <c r="AX259" s="166" t="str">
        <f>IF(N259&lt;&gt;1, IF(SUM(N259:$N$504)&lt;&gt;0, "| Laat geen witruimte tussen ingevulde rijen.", ""), "")</f>
        <v/>
      </c>
      <c r="AZ259" s="75" t="str">
        <f t="shared" ca="1" si="130"/>
        <v/>
      </c>
    </row>
    <row r="260" spans="1:52" s="166" customFormat="1" ht="14.45" customHeight="1" x14ac:dyDescent="0.25">
      <c r="A260" s="172" t="str">
        <f t="shared" ca="1" si="104"/>
        <v/>
      </c>
      <c r="B260" s="164" t="str">
        <f t="shared" si="100"/>
        <v/>
      </c>
      <c r="C260" s="176" t="str">
        <f t="shared" si="101"/>
        <v/>
      </c>
      <c r="D260" s="177"/>
      <c r="E260" s="178"/>
      <c r="F260" s="178"/>
      <c r="G260" s="179"/>
      <c r="H260" s="180"/>
      <c r="I260" s="179"/>
      <c r="J260" s="181"/>
      <c r="K260" s="182"/>
      <c r="L260" s="183"/>
      <c r="M260" s="165" t="s">
        <v>85</v>
      </c>
      <c r="N260" s="166">
        <f t="shared" si="105"/>
        <v>0</v>
      </c>
      <c r="O260" s="167" t="s">
        <v>387</v>
      </c>
      <c r="P260" s="166" t="str">
        <f t="shared" si="106"/>
        <v/>
      </c>
      <c r="Q260" s="166" t="str">
        <f t="shared" si="107"/>
        <v/>
      </c>
      <c r="R260" s="166" t="str">
        <f t="shared" si="108"/>
        <v/>
      </c>
      <c r="S260" s="167">
        <f t="shared" si="109"/>
        <v>0</v>
      </c>
      <c r="T260" s="166">
        <f t="shared" si="110"/>
        <v>0</v>
      </c>
      <c r="U260" s="166">
        <f t="shared" si="111"/>
        <v>0</v>
      </c>
      <c r="V260" s="166">
        <f t="shared" si="112"/>
        <v>0</v>
      </c>
      <c r="W260" s="166">
        <f t="shared" si="113"/>
        <v>0</v>
      </c>
      <c r="X260" s="166">
        <f t="shared" si="114"/>
        <v>0</v>
      </c>
      <c r="Y260" s="166">
        <f t="shared" si="115"/>
        <v>0</v>
      </c>
      <c r="Z260" s="166">
        <f t="shared" si="116"/>
        <v>0</v>
      </c>
      <c r="AA260" s="166">
        <f t="shared" si="117"/>
        <v>0</v>
      </c>
      <c r="AB260" s="166">
        <f t="shared" si="118"/>
        <v>0</v>
      </c>
      <c r="AC260" s="167"/>
      <c r="AE260" s="166" t="str" cm="1">
        <f t="array" ref="AE260">IF($E260&lt;&gt;"", IF(ISTEXT(E260), "| Veld '"&amp;AE$4&amp;ROW()&amp;"': "&amp;Fout_datum, IF(F260&lt;&gt;"", IF(E260&gt;F260, "| Velden '"&amp;$AE$4&amp;ROW()&amp;"' en '"&amp;$AF$4&amp;ROW()&amp;"': De datum uit dienst mag niet voor de datum in dienst vallen.", ""), IF(E260&gt;Datum_werkingsjaar_einde, "| Veld '"&amp;$AE$4&amp;ROW()&amp;"': De datum in dienst mag niet na 31/12/"&amp;Datum_werkingsjaar&amp;" vallen.  ", ""))), "")</f>
        <v/>
      </c>
      <c r="AF260" s="166" t="str" cm="1">
        <f t="array" ref="AF260">IF($F260&lt;&gt;"", IF(ISTEXT(F260), "| Veld '"&amp;AF$4&amp;ROW()&amp;"': "&amp;Fout_datum, IF(E260&gt;F260, IF(F260&lt;&gt;"", "  ", ""), IF(F260&lt;&gt;"", IF(F260&lt;Datum_werkingsjaar_begin, "| Veld '"&amp;$AF$4&amp;ROW()&amp;"': De datum uit dienst mag niet vóór 1/01/"&amp;Datum_werkingsjaar&amp;" vallen.  ", ""), ""))), "")</f>
        <v/>
      </c>
      <c r="AG260" s="166" t="str">
        <f ca="1">IF(W260&lt;0, "", IF(G260&lt;&gt;"", _xlfn.IFNA(IF(MATCH(G260, OFFSET(Keuzelijsten!$A$1, 0, MATCH(O260, Keuzelijsten!$A$1:$AA$1, 0)-1, 50, 1), 0)&lt;&gt;"", ""), "| Veld '"&amp;AG$4&amp;ROW()&amp;"': de selectie komt niet overeen met een keuze in een afhankelijk veld.  "), ""))</f>
        <v/>
      </c>
      <c r="AH260" s="166" t="str">
        <f ca="1">IF(X260&lt;0, "", IF(H260&lt;&gt;"", _xlfn.IFNA(IF(MATCH(H260, OFFSET(Keuzelijsten!$A$1, 0, MATCH(P260, Keuzelijsten!$A$1:$AA$1, 0)-1, 50, 1), 0)&lt;&gt;"", ""), "| Veld '"&amp;AH$4&amp;ROW()&amp;"': de selectie komt niet overeen met een keuze in een afhankelijk veld.  "), ""))</f>
        <v/>
      </c>
      <c r="AI260" s="166" t="str">
        <f ca="1">IF(Y260&lt;0, "", IF(I260&lt;&gt;"", _xlfn.IFNA(IF(MATCH(I260, OFFSET(Keuzelijsten!$A$1, 0, MATCH(Q260, Keuzelijsten!$A$1:$AA$1, 0)-1, 50, 1), 0)&lt;&gt;"", ""), "| Veld '"&amp;AI$4&amp;ROW()&amp;"': de selectie komt niet overeen met een keuze in een afhankelijk veld.  "), ""))</f>
        <v/>
      </c>
      <c r="AJ260" s="166" t="str">
        <f ca="1">IF(Z260&lt;0, "", IF(J260&lt;&gt;"", _xlfn.IFNA(IF(MATCH(J260, OFFSET(Keuzelijsten!$A$1, 0, MATCH(R260, Keuzelijsten!$A$1:$AA$1, 0)-1, 50, 1), 0)&lt;&gt;"", ""), "| Veld '"&amp;AJ$4&amp;ROW()&amp;"': de selectie komt niet overeen met een keuze in een afhankelijk veld.  "), ""))</f>
        <v/>
      </c>
      <c r="AK260" s="166" t="str">
        <f t="shared" si="102"/>
        <v/>
      </c>
      <c r="AL260" s="166" t="str">
        <f t="shared" si="103"/>
        <v/>
      </c>
      <c r="AM260" s="167" t="str">
        <f t="shared" si="119"/>
        <v/>
      </c>
      <c r="AN260" s="166" t="str">
        <f t="shared" si="120"/>
        <v/>
      </c>
      <c r="AO260" s="166" t="str">
        <f t="shared" si="121"/>
        <v/>
      </c>
      <c r="AP260" s="166" t="str">
        <f t="shared" si="122"/>
        <v/>
      </c>
      <c r="AQ260" s="166" t="str">
        <f t="shared" si="123"/>
        <v/>
      </c>
      <c r="AR260" s="166" t="str">
        <f t="shared" si="124"/>
        <v/>
      </c>
      <c r="AS260" s="166" t="str">
        <f t="shared" si="125"/>
        <v/>
      </c>
      <c r="AT260" s="166" t="str">
        <f t="shared" si="126"/>
        <v/>
      </c>
      <c r="AU260" s="166" t="str">
        <f t="shared" si="127"/>
        <v/>
      </c>
      <c r="AV260" s="166" t="str">
        <f t="shared" si="128"/>
        <v/>
      </c>
      <c r="AW260" s="167" t="str">
        <f t="shared" si="129"/>
        <v/>
      </c>
      <c r="AX260" s="166" t="str">
        <f>IF(N260&lt;&gt;1, IF(SUM(N260:$N$504)&lt;&gt;0, "| Laat geen witruimte tussen ingevulde rijen.", ""), "")</f>
        <v/>
      </c>
      <c r="AZ260" s="75" t="str">
        <f t="shared" ca="1" si="130"/>
        <v/>
      </c>
    </row>
    <row r="261" spans="1:52" s="166" customFormat="1" ht="14.45" customHeight="1" x14ac:dyDescent="0.25">
      <c r="A261" s="172" t="str">
        <f t="shared" ca="1" si="104"/>
        <v/>
      </c>
      <c r="B261" s="164" t="str">
        <f t="shared" ref="B261:B324" si="131">IF(OR(N261&lt;&gt;0, AX261&lt;&gt;""), ROW()-4, "")</f>
        <v/>
      </c>
      <c r="C261" s="176" t="str">
        <f t="shared" ref="C261:C324" si="132">IF(OR(N261&lt;&gt;0, AX261&lt;&gt;""), "Loondienst", "")</f>
        <v/>
      </c>
      <c r="D261" s="177"/>
      <c r="E261" s="178"/>
      <c r="F261" s="178"/>
      <c r="G261" s="179"/>
      <c r="H261" s="180"/>
      <c r="I261" s="179"/>
      <c r="J261" s="181"/>
      <c r="K261" s="182"/>
      <c r="L261" s="183"/>
      <c r="M261" s="165" t="s">
        <v>85</v>
      </c>
      <c r="N261" s="166">
        <f t="shared" si="105"/>
        <v>0</v>
      </c>
      <c r="O261" s="167" t="s">
        <v>387</v>
      </c>
      <c r="P261" s="166" t="str">
        <f t="shared" si="106"/>
        <v/>
      </c>
      <c r="Q261" s="166" t="str">
        <f t="shared" si="107"/>
        <v/>
      </c>
      <c r="R261" s="166" t="str">
        <f t="shared" si="108"/>
        <v/>
      </c>
      <c r="S261" s="167">
        <f t="shared" si="109"/>
        <v>0</v>
      </c>
      <c r="T261" s="166">
        <f t="shared" si="110"/>
        <v>0</v>
      </c>
      <c r="U261" s="166">
        <f t="shared" si="111"/>
        <v>0</v>
      </c>
      <c r="V261" s="166">
        <f t="shared" si="112"/>
        <v>0</v>
      </c>
      <c r="W261" s="166">
        <f t="shared" si="113"/>
        <v>0</v>
      </c>
      <c r="X261" s="166">
        <f t="shared" si="114"/>
        <v>0</v>
      </c>
      <c r="Y261" s="166">
        <f t="shared" si="115"/>
        <v>0</v>
      </c>
      <c r="Z261" s="166">
        <f t="shared" si="116"/>
        <v>0</v>
      </c>
      <c r="AA261" s="166">
        <f t="shared" si="117"/>
        <v>0</v>
      </c>
      <c r="AB261" s="166">
        <f t="shared" si="118"/>
        <v>0</v>
      </c>
      <c r="AC261" s="167"/>
      <c r="AE261" s="166" t="str" cm="1">
        <f t="array" ref="AE261">IF($E261&lt;&gt;"", IF(ISTEXT(E261), "| Veld '"&amp;AE$4&amp;ROW()&amp;"': "&amp;Fout_datum, IF(F261&lt;&gt;"", IF(E261&gt;F261, "| Velden '"&amp;$AE$4&amp;ROW()&amp;"' en '"&amp;$AF$4&amp;ROW()&amp;"': De datum uit dienst mag niet voor de datum in dienst vallen.", ""), IF(E261&gt;Datum_werkingsjaar_einde, "| Veld '"&amp;$AE$4&amp;ROW()&amp;"': De datum in dienst mag niet na 31/12/"&amp;Datum_werkingsjaar&amp;" vallen.  ", ""))), "")</f>
        <v/>
      </c>
      <c r="AF261" s="166" t="str" cm="1">
        <f t="array" ref="AF261">IF($F261&lt;&gt;"", IF(ISTEXT(F261), "| Veld '"&amp;AF$4&amp;ROW()&amp;"': "&amp;Fout_datum, IF(E261&gt;F261, IF(F261&lt;&gt;"", "  ", ""), IF(F261&lt;&gt;"", IF(F261&lt;Datum_werkingsjaar_begin, "| Veld '"&amp;$AF$4&amp;ROW()&amp;"': De datum uit dienst mag niet vóór 1/01/"&amp;Datum_werkingsjaar&amp;" vallen.  ", ""), ""))), "")</f>
        <v/>
      </c>
      <c r="AG261" s="166" t="str">
        <f ca="1">IF(W261&lt;0, "", IF(G261&lt;&gt;"", _xlfn.IFNA(IF(MATCH(G261, OFFSET(Keuzelijsten!$A$1, 0, MATCH(O261, Keuzelijsten!$A$1:$AA$1, 0)-1, 50, 1), 0)&lt;&gt;"", ""), "| Veld '"&amp;AG$4&amp;ROW()&amp;"': de selectie komt niet overeen met een keuze in een afhankelijk veld.  "), ""))</f>
        <v/>
      </c>
      <c r="AH261" s="166" t="str">
        <f ca="1">IF(X261&lt;0, "", IF(H261&lt;&gt;"", _xlfn.IFNA(IF(MATCH(H261, OFFSET(Keuzelijsten!$A$1, 0, MATCH(P261, Keuzelijsten!$A$1:$AA$1, 0)-1, 50, 1), 0)&lt;&gt;"", ""), "| Veld '"&amp;AH$4&amp;ROW()&amp;"': de selectie komt niet overeen met een keuze in een afhankelijk veld.  "), ""))</f>
        <v/>
      </c>
      <c r="AI261" s="166" t="str">
        <f ca="1">IF(Y261&lt;0, "", IF(I261&lt;&gt;"", _xlfn.IFNA(IF(MATCH(I261, OFFSET(Keuzelijsten!$A$1, 0, MATCH(Q261, Keuzelijsten!$A$1:$AA$1, 0)-1, 50, 1), 0)&lt;&gt;"", ""), "| Veld '"&amp;AI$4&amp;ROW()&amp;"': de selectie komt niet overeen met een keuze in een afhankelijk veld.  "), ""))</f>
        <v/>
      </c>
      <c r="AJ261" s="166" t="str">
        <f ca="1">IF(Z261&lt;0, "", IF(J261&lt;&gt;"", _xlfn.IFNA(IF(MATCH(J261, OFFSET(Keuzelijsten!$A$1, 0, MATCH(R261, Keuzelijsten!$A$1:$AA$1, 0)-1, 50, 1), 0)&lt;&gt;"", ""), "| Veld '"&amp;AJ$4&amp;ROW()&amp;"': de selectie komt niet overeen met een keuze in een afhankelijk veld.  "), ""))</f>
        <v/>
      </c>
      <c r="AK261" s="166" t="str">
        <f t="shared" ref="AK261:AK324" si="133">IF(ISTEXT(K261), IFERROR(IF(SEARCH(".", K261)&lt;&gt;0, "| Veld '"&amp;AK$4&amp;ROW()&amp;"': "&amp;Fout_punt), "| Veld '"&amp;AK$4&amp;ROW()&amp;"': "&amp;Fout_geen_getal), IF(K261&lt;0, "| Veld '"&amp;AK$4&amp;ROW()&amp;"': "&amp;Fout_negatief, IF(K261&gt;1, "| Veld '"&amp;AK$4&amp;ROW()&amp;"': Dit getal mag niet groter dan 1 zijn.  ", "")))</f>
        <v/>
      </c>
      <c r="AL261" s="166" t="str">
        <f t="shared" ref="AL261:AL324" si="134">IF(ISTEXT(L261), IFERROR(IF(SEARCH(".", L261)&lt;&gt;0, "| Veld '"&amp;AL$4&amp;ROW()&amp;"': "&amp;Fout_punt), "| Veld '"&amp;AL$4&amp;ROW()&amp;"': "&amp;Fout_geen_getal), IF(L261&lt;0, "| Veld '"&amp;AL$4&amp;ROW()&amp;"': "&amp;Fout_negatief, ""))</f>
        <v/>
      </c>
      <c r="AM261" s="167" t="str">
        <f t="shared" si="119"/>
        <v/>
      </c>
      <c r="AN261" s="166" t="str">
        <f t="shared" si="120"/>
        <v/>
      </c>
      <c r="AO261" s="166" t="str">
        <f t="shared" si="121"/>
        <v/>
      </c>
      <c r="AP261" s="166" t="str">
        <f t="shared" si="122"/>
        <v/>
      </c>
      <c r="AQ261" s="166" t="str">
        <f t="shared" si="123"/>
        <v/>
      </c>
      <c r="AR261" s="166" t="str">
        <f t="shared" si="124"/>
        <v/>
      </c>
      <c r="AS261" s="166" t="str">
        <f t="shared" si="125"/>
        <v/>
      </c>
      <c r="AT261" s="166" t="str">
        <f t="shared" si="126"/>
        <v/>
      </c>
      <c r="AU261" s="166" t="str">
        <f t="shared" si="127"/>
        <v/>
      </c>
      <c r="AV261" s="166" t="str">
        <f t="shared" si="128"/>
        <v/>
      </c>
      <c r="AW261" s="167" t="str">
        <f t="shared" si="129"/>
        <v/>
      </c>
      <c r="AX261" s="166" t="str">
        <f>IF(N261&lt;&gt;1, IF(SUM(N261:$N$504)&lt;&gt;0, "| Laat geen witruimte tussen ingevulde rijen.", ""), "")</f>
        <v/>
      </c>
      <c r="AZ261" s="75" t="str">
        <f t="shared" ca="1" si="130"/>
        <v/>
      </c>
    </row>
    <row r="262" spans="1:52" s="166" customFormat="1" ht="14.45" customHeight="1" x14ac:dyDescent="0.25">
      <c r="A262" s="172" t="str">
        <f t="shared" ref="A262:A325" ca="1" si="135">IF(AZ262&lt;&gt;"", "✘", "")</f>
        <v/>
      </c>
      <c r="B262" s="164" t="str">
        <f t="shared" si="131"/>
        <v/>
      </c>
      <c r="C262" s="176" t="str">
        <f t="shared" si="132"/>
        <v/>
      </c>
      <c r="D262" s="177"/>
      <c r="E262" s="178"/>
      <c r="F262" s="178"/>
      <c r="G262" s="179"/>
      <c r="H262" s="180"/>
      <c r="I262" s="179"/>
      <c r="J262" s="181"/>
      <c r="K262" s="182"/>
      <c r="L262" s="183"/>
      <c r="M262" s="165" t="s">
        <v>85</v>
      </c>
      <c r="N262" s="166">
        <f t="shared" ref="N262:N325" si="136">IF(D262&amp;E262&amp;F262&amp;G262&amp;H262&amp;I262&amp;J262&amp;K262&amp;L262&lt;&gt;"", 1, 0)</f>
        <v>0</v>
      </c>
      <c r="O262" s="167" t="s">
        <v>387</v>
      </c>
      <c r="P262" s="166" t="str">
        <f t="shared" ref="P262:P325" si="137">IF(AND($G262&lt;&gt;"", $G262&lt;&gt;"(Gemeente)ambtenaar"), "lstParitairComite", "")</f>
        <v/>
      </c>
      <c r="Q262" s="166" t="str">
        <f t="shared" ref="Q262:Q325" si="138">IF(G262="(Gemeente)ambtenaar", "",
IF(H262&lt;&gt;"",
IF(H262="PC121", "lstPC121Kwalificatie",
IF(H262="PC200", "lstPC200Kwalificatie",
IF(H262="PC218", "lstPC218Kwalificatie",
IF(H262="PC227", "lstPC227Kwalificatie",
IF(H262="PC302", "lstPC302Kwalificatie",
IF(H262="PC303", "lstPC303Kwalificatie",
IF(H262="PC304 - Muziek", "lstPC304Kwalificatie",
IF(H262="PC304 - Podiumkunsten", "lstPC304Kwalificatie",
IF(H262="PC329.01 - Cultuurspreiding", "lstPC32901Kwalificatie",
IF(H262="PC329.01 - Beroepsopleiding", "lstPC32901Kwalificatie",
IF(H262="PC329.01 - Erkende integratiecentra", "lstPC32901Kwalificatie",
IF(H262="PC329.01 - Maatschappelijk opbouwwerk", "lstPC32901Kwalificatie",
IF(H262="PC329.01 - Socio-culturele sector", "lstPC32901Kwalificatie",
IF(H262="PC329.03 - Federale en bicommunautaire socio-culturele organisaties", "lstPC32901Kwalificatie",
"")))))))))))))),
""))</f>
        <v/>
      </c>
      <c r="R262" s="166" t="str">
        <f t="shared" ref="R262:R325" si="139">IF(G262="(Gemeente)ambtenaar", "lstAmbtenaarFunctieGroep",
IF(H262&lt;&gt;"",
IF(H262="PC121", "lstPC121FunctieGroep",
IF(H262="PC200", "lstPC200FunctieGroep",
IF(H262="PC227", "lstPC227FunctieGroep",
IF(H262="PC302", "lstPC302FunctieGroep",
IF(H262="PC303", "lstPC303FunctieGroep",
IF(H262="PC304 - Muziek", "lstPC304FunctieGroep",
IF(H262="PC304 - Podiumkunsten", "lstPC304FunctieGroep",
""))))))), ""))</f>
        <v/>
      </c>
      <c r="S262" s="167">
        <f t="shared" ref="S262:S325" si="140">IF($N262&lt;&gt;0, IF(C262&lt;&gt;"", 0, 1), 0)</f>
        <v>0</v>
      </c>
      <c r="T262" s="166">
        <f t="shared" ref="T262:T325" si="141">IF($N262&lt;&gt;0, IF(D262&lt;&gt;"", 0, 1), 0)</f>
        <v>0</v>
      </c>
      <c r="U262" s="166">
        <f t="shared" ref="U262:U325" si="142">IF($N262&lt;&gt;0, IF(E262&lt;&gt;"", 0, 1), 0)</f>
        <v>0</v>
      </c>
      <c r="V262" s="166">
        <f t="shared" ref="V262:V325" si="143">IF($N262&lt;&gt;0, IF(F262&lt;&gt;"", 0, 0), 0)</f>
        <v>0</v>
      </c>
      <c r="W262" s="166">
        <f t="shared" ref="W262:W325" si="144">IF($N262&lt;&gt;0, IF(G262&lt;&gt;"", 0, 1), 0)</f>
        <v>0</v>
      </c>
      <c r="X262" s="166">
        <f t="shared" ref="X262:X325" si="145">IF($N262&lt;&gt;0, IF(P262&lt;&gt;"", IF(H262&lt;&gt;"", 0, 1), -1), 0)</f>
        <v>0</v>
      </c>
      <c r="Y262" s="166">
        <f t="shared" ref="Y262:Y325" si="146">IF($N262&lt;&gt;0, IF($Q262&lt;&gt;"", IF(I262&lt;&gt;"", 0, 1), -1), 0)</f>
        <v>0</v>
      </c>
      <c r="Z262" s="166">
        <f t="shared" ref="Z262:Z325" si="147">IF($N262&lt;&gt;0, IF($R262&lt;&gt;"", IF(J262&lt;&gt;"", 0, 1), -1), 0)</f>
        <v>0</v>
      </c>
      <c r="AA262" s="166">
        <f t="shared" ref="AA262:AA325" si="148">IF($N262&lt;&gt;0, IF(D262&lt;&gt;"", IF(K262&lt;&gt;"", 0, 1), -1), 0)</f>
        <v>0</v>
      </c>
      <c r="AB262" s="166">
        <f t="shared" ref="AB262:AB325" si="149">IF($N262&lt;&gt;0, IF(L262&lt;&gt;"", 0, 1), 0)</f>
        <v>0</v>
      </c>
      <c r="AC262" s="167"/>
      <c r="AE262" s="166" t="str" cm="1">
        <f t="array" ref="AE262">IF($E262&lt;&gt;"", IF(ISTEXT(E262), "| Veld '"&amp;AE$4&amp;ROW()&amp;"': "&amp;Fout_datum, IF(F262&lt;&gt;"", IF(E262&gt;F262, "| Velden '"&amp;$AE$4&amp;ROW()&amp;"' en '"&amp;$AF$4&amp;ROW()&amp;"': De datum uit dienst mag niet voor de datum in dienst vallen.", ""), IF(E262&gt;Datum_werkingsjaar_einde, "| Veld '"&amp;$AE$4&amp;ROW()&amp;"': De datum in dienst mag niet na 31/12/"&amp;Datum_werkingsjaar&amp;" vallen.  ", ""))), "")</f>
        <v/>
      </c>
      <c r="AF262" s="166" t="str" cm="1">
        <f t="array" ref="AF262">IF($F262&lt;&gt;"", IF(ISTEXT(F262), "| Veld '"&amp;AF$4&amp;ROW()&amp;"': "&amp;Fout_datum, IF(E262&gt;F262, IF(F262&lt;&gt;"", "  ", ""), IF(F262&lt;&gt;"", IF(F262&lt;Datum_werkingsjaar_begin, "| Veld '"&amp;$AF$4&amp;ROW()&amp;"': De datum uit dienst mag niet vóór 1/01/"&amp;Datum_werkingsjaar&amp;" vallen.  ", ""), ""))), "")</f>
        <v/>
      </c>
      <c r="AG262" s="166" t="str">
        <f ca="1">IF(W262&lt;0, "", IF(G262&lt;&gt;"", _xlfn.IFNA(IF(MATCH(G262, OFFSET(Keuzelijsten!$A$1, 0, MATCH(O262, Keuzelijsten!$A$1:$AA$1, 0)-1, 50, 1), 0)&lt;&gt;"", ""), "| Veld '"&amp;AG$4&amp;ROW()&amp;"': de selectie komt niet overeen met een keuze in een afhankelijk veld.  "), ""))</f>
        <v/>
      </c>
      <c r="AH262" s="166" t="str">
        <f ca="1">IF(X262&lt;0, "", IF(H262&lt;&gt;"", _xlfn.IFNA(IF(MATCH(H262, OFFSET(Keuzelijsten!$A$1, 0, MATCH(P262, Keuzelijsten!$A$1:$AA$1, 0)-1, 50, 1), 0)&lt;&gt;"", ""), "| Veld '"&amp;AH$4&amp;ROW()&amp;"': de selectie komt niet overeen met een keuze in een afhankelijk veld.  "), ""))</f>
        <v/>
      </c>
      <c r="AI262" s="166" t="str">
        <f ca="1">IF(Y262&lt;0, "", IF(I262&lt;&gt;"", _xlfn.IFNA(IF(MATCH(I262, OFFSET(Keuzelijsten!$A$1, 0, MATCH(Q262, Keuzelijsten!$A$1:$AA$1, 0)-1, 50, 1), 0)&lt;&gt;"", ""), "| Veld '"&amp;AI$4&amp;ROW()&amp;"': de selectie komt niet overeen met een keuze in een afhankelijk veld.  "), ""))</f>
        <v/>
      </c>
      <c r="AJ262" s="166" t="str">
        <f ca="1">IF(Z262&lt;0, "", IF(J262&lt;&gt;"", _xlfn.IFNA(IF(MATCH(J262, OFFSET(Keuzelijsten!$A$1, 0, MATCH(R262, Keuzelijsten!$A$1:$AA$1, 0)-1, 50, 1), 0)&lt;&gt;"", ""), "| Veld '"&amp;AJ$4&amp;ROW()&amp;"': de selectie komt niet overeen met een keuze in een afhankelijk veld.  "), ""))</f>
        <v/>
      </c>
      <c r="AK262" s="166" t="str">
        <f t="shared" si="133"/>
        <v/>
      </c>
      <c r="AL262" s="166" t="str">
        <f t="shared" si="134"/>
        <v/>
      </c>
      <c r="AM262" s="167" t="str">
        <f t="shared" ref="AM262:AM325" si="150">IF(S262&lt;0, IF(C262&lt;&gt;"", "| Veld '"&amp;AM$4&amp;ROW()&amp;"'"&amp;Fout_redundant, ""), "")</f>
        <v/>
      </c>
      <c r="AN262" s="166" t="str">
        <f t="shared" ref="AN262:AN325" si="151">IF(T262&lt;0, IF(D262&lt;&gt;"", "| Veld '"&amp;AN$4&amp;ROW()&amp;"'"&amp;Fout_redundant, ""), "")</f>
        <v/>
      </c>
      <c r="AO262" s="166" t="str">
        <f t="shared" ref="AO262:AO325" si="152">IF(U262&lt;0, IF(E262&lt;&gt;"", "| Veld '"&amp;AO$4&amp;ROW()&amp;"'"&amp;Fout_redundant, ""), "")</f>
        <v/>
      </c>
      <c r="AP262" s="166" t="str">
        <f t="shared" ref="AP262:AP325" si="153">IF(V262&lt;0, IF(F262&lt;&gt;"", "| Veld '"&amp;AP$4&amp;ROW()&amp;"'"&amp;Fout_redundant, ""), "")</f>
        <v/>
      </c>
      <c r="AQ262" s="166" t="str">
        <f t="shared" ref="AQ262:AQ325" si="154">IF(W262&lt;0, IF(G262&lt;&gt;"", "| Veld '"&amp;AQ$4&amp;ROW()&amp;"'"&amp;Fout_redundant, ""), "")</f>
        <v/>
      </c>
      <c r="AR262" s="166" t="str">
        <f t="shared" ref="AR262:AR325" si="155">IF(X262&lt;0, IF(H262&lt;&gt;"", "| Veld '"&amp;AR$4&amp;ROW()&amp;"'"&amp;Fout_redundant, ""), "")</f>
        <v/>
      </c>
      <c r="AS262" s="166" t="str">
        <f t="shared" ref="AS262:AS325" si="156">IF(Y262&lt;0, IF(I262&lt;&gt;"", "| Veld '"&amp;AS$4&amp;ROW()&amp;"'"&amp;Fout_redundant, ""), "")</f>
        <v/>
      </c>
      <c r="AT262" s="166" t="str">
        <f t="shared" ref="AT262:AT325" si="157">IF(Z262&lt;0, IF(J262&lt;&gt;"", "| Veld '"&amp;AT$4&amp;ROW()&amp;"'"&amp;Fout_redundant, ""), "")</f>
        <v/>
      </c>
      <c r="AU262" s="166" t="str">
        <f t="shared" ref="AU262:AU325" si="158">IF(AA262&lt;0, IF(K262&lt;&gt;"", "| Veld '"&amp;AU$4&amp;ROW()&amp;"'"&amp;Fout_redundant, ""), "")</f>
        <v/>
      </c>
      <c r="AV262" s="166" t="str">
        <f t="shared" ref="AV262:AV325" si="159">IF(AB262&lt;0, IF(L262&lt;&gt;"", "| Veld '"&amp;AV$4&amp;ROW()&amp;"'"&amp;Fout_redundant, ""), "")</f>
        <v/>
      </c>
      <c r="AW262" s="167" t="str">
        <f t="shared" ref="AW262:AW325" si="160">IF(SUMIF(S262:AB262, "&gt;0")&gt;0, "| Vul verplichte velden in.", "")</f>
        <v/>
      </c>
      <c r="AX262" s="166" t="str">
        <f>IF(N262&lt;&gt;1, IF(SUM(N262:$N$504)&lt;&gt;0, "| Laat geen witruimte tussen ingevulde rijen.", ""), "")</f>
        <v/>
      </c>
      <c r="AZ262" s="75" t="str">
        <f t="shared" ref="AZ262:AZ325" ca="1" si="161">IF(_xlfn.CONCAT(AC262:AV262)&lt;&gt;"", AC262&amp;AM262&amp;AD262&amp;AN262&amp;AE262&amp;AO262&amp;AF262&amp;AP262&amp;AG262&amp;AQ262&amp;AH262&amp;AR262&amp;AI262&amp;AS262&amp;AJ262&amp;AT262&amp;AK262&amp;AU262&amp;AL262&amp;AV262, AW262&amp;AX262)</f>
        <v/>
      </c>
    </row>
    <row r="263" spans="1:52" s="166" customFormat="1" ht="14.45" customHeight="1" x14ac:dyDescent="0.25">
      <c r="A263" s="172" t="str">
        <f t="shared" ca="1" si="135"/>
        <v/>
      </c>
      <c r="B263" s="164" t="str">
        <f t="shared" si="131"/>
        <v/>
      </c>
      <c r="C263" s="176" t="str">
        <f t="shared" si="132"/>
        <v/>
      </c>
      <c r="D263" s="177"/>
      <c r="E263" s="178"/>
      <c r="F263" s="178"/>
      <c r="G263" s="179"/>
      <c r="H263" s="180"/>
      <c r="I263" s="179"/>
      <c r="J263" s="181"/>
      <c r="K263" s="182"/>
      <c r="L263" s="183"/>
      <c r="M263" s="165" t="s">
        <v>85</v>
      </c>
      <c r="N263" s="166">
        <f t="shared" si="136"/>
        <v>0</v>
      </c>
      <c r="O263" s="167" t="s">
        <v>387</v>
      </c>
      <c r="P263" s="166" t="str">
        <f t="shared" si="137"/>
        <v/>
      </c>
      <c r="Q263" s="166" t="str">
        <f t="shared" si="138"/>
        <v/>
      </c>
      <c r="R263" s="166" t="str">
        <f t="shared" si="139"/>
        <v/>
      </c>
      <c r="S263" s="167">
        <f t="shared" si="140"/>
        <v>0</v>
      </c>
      <c r="T263" s="166">
        <f t="shared" si="141"/>
        <v>0</v>
      </c>
      <c r="U263" s="166">
        <f t="shared" si="142"/>
        <v>0</v>
      </c>
      <c r="V263" s="166">
        <f t="shared" si="143"/>
        <v>0</v>
      </c>
      <c r="W263" s="166">
        <f t="shared" si="144"/>
        <v>0</v>
      </c>
      <c r="X263" s="166">
        <f t="shared" si="145"/>
        <v>0</v>
      </c>
      <c r="Y263" s="166">
        <f t="shared" si="146"/>
        <v>0</v>
      </c>
      <c r="Z263" s="166">
        <f t="shared" si="147"/>
        <v>0</v>
      </c>
      <c r="AA263" s="166">
        <f t="shared" si="148"/>
        <v>0</v>
      </c>
      <c r="AB263" s="166">
        <f t="shared" si="149"/>
        <v>0</v>
      </c>
      <c r="AC263" s="167"/>
      <c r="AE263" s="166" t="str" cm="1">
        <f t="array" ref="AE263">IF($E263&lt;&gt;"", IF(ISTEXT(E263), "| Veld '"&amp;AE$4&amp;ROW()&amp;"': "&amp;Fout_datum, IF(F263&lt;&gt;"", IF(E263&gt;F263, "| Velden '"&amp;$AE$4&amp;ROW()&amp;"' en '"&amp;$AF$4&amp;ROW()&amp;"': De datum uit dienst mag niet voor de datum in dienst vallen.", ""), IF(E263&gt;Datum_werkingsjaar_einde, "| Veld '"&amp;$AE$4&amp;ROW()&amp;"': De datum in dienst mag niet na 31/12/"&amp;Datum_werkingsjaar&amp;" vallen.  ", ""))), "")</f>
        <v/>
      </c>
      <c r="AF263" s="166" t="str" cm="1">
        <f t="array" ref="AF263">IF($F263&lt;&gt;"", IF(ISTEXT(F263), "| Veld '"&amp;AF$4&amp;ROW()&amp;"': "&amp;Fout_datum, IF(E263&gt;F263, IF(F263&lt;&gt;"", "  ", ""), IF(F263&lt;&gt;"", IF(F263&lt;Datum_werkingsjaar_begin, "| Veld '"&amp;$AF$4&amp;ROW()&amp;"': De datum uit dienst mag niet vóór 1/01/"&amp;Datum_werkingsjaar&amp;" vallen.  ", ""), ""))), "")</f>
        <v/>
      </c>
      <c r="AG263" s="166" t="str">
        <f ca="1">IF(W263&lt;0, "", IF(G263&lt;&gt;"", _xlfn.IFNA(IF(MATCH(G263, OFFSET(Keuzelijsten!$A$1, 0, MATCH(O263, Keuzelijsten!$A$1:$AA$1, 0)-1, 50, 1), 0)&lt;&gt;"", ""), "| Veld '"&amp;AG$4&amp;ROW()&amp;"': de selectie komt niet overeen met een keuze in een afhankelijk veld.  "), ""))</f>
        <v/>
      </c>
      <c r="AH263" s="166" t="str">
        <f ca="1">IF(X263&lt;0, "", IF(H263&lt;&gt;"", _xlfn.IFNA(IF(MATCH(H263, OFFSET(Keuzelijsten!$A$1, 0, MATCH(P263, Keuzelijsten!$A$1:$AA$1, 0)-1, 50, 1), 0)&lt;&gt;"", ""), "| Veld '"&amp;AH$4&amp;ROW()&amp;"': de selectie komt niet overeen met een keuze in een afhankelijk veld.  "), ""))</f>
        <v/>
      </c>
      <c r="AI263" s="166" t="str">
        <f ca="1">IF(Y263&lt;0, "", IF(I263&lt;&gt;"", _xlfn.IFNA(IF(MATCH(I263, OFFSET(Keuzelijsten!$A$1, 0, MATCH(Q263, Keuzelijsten!$A$1:$AA$1, 0)-1, 50, 1), 0)&lt;&gt;"", ""), "| Veld '"&amp;AI$4&amp;ROW()&amp;"': de selectie komt niet overeen met een keuze in een afhankelijk veld.  "), ""))</f>
        <v/>
      </c>
      <c r="AJ263" s="166" t="str">
        <f ca="1">IF(Z263&lt;0, "", IF(J263&lt;&gt;"", _xlfn.IFNA(IF(MATCH(J263, OFFSET(Keuzelijsten!$A$1, 0, MATCH(R263, Keuzelijsten!$A$1:$AA$1, 0)-1, 50, 1), 0)&lt;&gt;"", ""), "| Veld '"&amp;AJ$4&amp;ROW()&amp;"': de selectie komt niet overeen met een keuze in een afhankelijk veld.  "), ""))</f>
        <v/>
      </c>
      <c r="AK263" s="166" t="str">
        <f t="shared" si="133"/>
        <v/>
      </c>
      <c r="AL263" s="166" t="str">
        <f t="shared" si="134"/>
        <v/>
      </c>
      <c r="AM263" s="167" t="str">
        <f t="shared" si="150"/>
        <v/>
      </c>
      <c r="AN263" s="166" t="str">
        <f t="shared" si="151"/>
        <v/>
      </c>
      <c r="AO263" s="166" t="str">
        <f t="shared" si="152"/>
        <v/>
      </c>
      <c r="AP263" s="166" t="str">
        <f t="shared" si="153"/>
        <v/>
      </c>
      <c r="AQ263" s="166" t="str">
        <f t="shared" si="154"/>
        <v/>
      </c>
      <c r="AR263" s="166" t="str">
        <f t="shared" si="155"/>
        <v/>
      </c>
      <c r="AS263" s="166" t="str">
        <f t="shared" si="156"/>
        <v/>
      </c>
      <c r="AT263" s="166" t="str">
        <f t="shared" si="157"/>
        <v/>
      </c>
      <c r="AU263" s="166" t="str">
        <f t="shared" si="158"/>
        <v/>
      </c>
      <c r="AV263" s="166" t="str">
        <f t="shared" si="159"/>
        <v/>
      </c>
      <c r="AW263" s="167" t="str">
        <f t="shared" si="160"/>
        <v/>
      </c>
      <c r="AX263" s="166" t="str">
        <f>IF(N263&lt;&gt;1, IF(SUM(N263:$N$504)&lt;&gt;0, "| Laat geen witruimte tussen ingevulde rijen.", ""), "")</f>
        <v/>
      </c>
      <c r="AZ263" s="75" t="str">
        <f t="shared" ca="1" si="161"/>
        <v/>
      </c>
    </row>
    <row r="264" spans="1:52" s="166" customFormat="1" ht="14.45" customHeight="1" x14ac:dyDescent="0.25">
      <c r="A264" s="172" t="str">
        <f t="shared" ca="1" si="135"/>
        <v/>
      </c>
      <c r="B264" s="164" t="str">
        <f t="shared" si="131"/>
        <v/>
      </c>
      <c r="C264" s="176" t="str">
        <f t="shared" si="132"/>
        <v/>
      </c>
      <c r="D264" s="177"/>
      <c r="E264" s="178"/>
      <c r="F264" s="178"/>
      <c r="G264" s="179"/>
      <c r="H264" s="180"/>
      <c r="I264" s="179"/>
      <c r="J264" s="181"/>
      <c r="K264" s="182"/>
      <c r="L264" s="183"/>
      <c r="M264" s="165" t="s">
        <v>85</v>
      </c>
      <c r="N264" s="166">
        <f t="shared" si="136"/>
        <v>0</v>
      </c>
      <c r="O264" s="167" t="s">
        <v>387</v>
      </c>
      <c r="P264" s="166" t="str">
        <f t="shared" si="137"/>
        <v/>
      </c>
      <c r="Q264" s="166" t="str">
        <f t="shared" si="138"/>
        <v/>
      </c>
      <c r="R264" s="166" t="str">
        <f t="shared" si="139"/>
        <v/>
      </c>
      <c r="S264" s="167">
        <f t="shared" si="140"/>
        <v>0</v>
      </c>
      <c r="T264" s="166">
        <f t="shared" si="141"/>
        <v>0</v>
      </c>
      <c r="U264" s="166">
        <f t="shared" si="142"/>
        <v>0</v>
      </c>
      <c r="V264" s="166">
        <f t="shared" si="143"/>
        <v>0</v>
      </c>
      <c r="W264" s="166">
        <f t="shared" si="144"/>
        <v>0</v>
      </c>
      <c r="X264" s="166">
        <f t="shared" si="145"/>
        <v>0</v>
      </c>
      <c r="Y264" s="166">
        <f t="shared" si="146"/>
        <v>0</v>
      </c>
      <c r="Z264" s="166">
        <f t="shared" si="147"/>
        <v>0</v>
      </c>
      <c r="AA264" s="166">
        <f t="shared" si="148"/>
        <v>0</v>
      </c>
      <c r="AB264" s="166">
        <f t="shared" si="149"/>
        <v>0</v>
      </c>
      <c r="AC264" s="167"/>
      <c r="AE264" s="166" t="str" cm="1">
        <f t="array" ref="AE264">IF($E264&lt;&gt;"", IF(ISTEXT(E264), "| Veld '"&amp;AE$4&amp;ROW()&amp;"': "&amp;Fout_datum, IF(F264&lt;&gt;"", IF(E264&gt;F264, "| Velden '"&amp;$AE$4&amp;ROW()&amp;"' en '"&amp;$AF$4&amp;ROW()&amp;"': De datum uit dienst mag niet voor de datum in dienst vallen.", ""), IF(E264&gt;Datum_werkingsjaar_einde, "| Veld '"&amp;$AE$4&amp;ROW()&amp;"': De datum in dienst mag niet na 31/12/"&amp;Datum_werkingsjaar&amp;" vallen.  ", ""))), "")</f>
        <v/>
      </c>
      <c r="AF264" s="166" t="str" cm="1">
        <f t="array" ref="AF264">IF($F264&lt;&gt;"", IF(ISTEXT(F264), "| Veld '"&amp;AF$4&amp;ROW()&amp;"': "&amp;Fout_datum, IF(E264&gt;F264, IF(F264&lt;&gt;"", "  ", ""), IF(F264&lt;&gt;"", IF(F264&lt;Datum_werkingsjaar_begin, "| Veld '"&amp;$AF$4&amp;ROW()&amp;"': De datum uit dienst mag niet vóór 1/01/"&amp;Datum_werkingsjaar&amp;" vallen.  ", ""), ""))), "")</f>
        <v/>
      </c>
      <c r="AG264" s="166" t="str">
        <f ca="1">IF(W264&lt;0, "", IF(G264&lt;&gt;"", _xlfn.IFNA(IF(MATCH(G264, OFFSET(Keuzelijsten!$A$1, 0, MATCH(O264, Keuzelijsten!$A$1:$AA$1, 0)-1, 50, 1), 0)&lt;&gt;"", ""), "| Veld '"&amp;AG$4&amp;ROW()&amp;"': de selectie komt niet overeen met een keuze in een afhankelijk veld.  "), ""))</f>
        <v/>
      </c>
      <c r="AH264" s="166" t="str">
        <f ca="1">IF(X264&lt;0, "", IF(H264&lt;&gt;"", _xlfn.IFNA(IF(MATCH(H264, OFFSET(Keuzelijsten!$A$1, 0, MATCH(P264, Keuzelijsten!$A$1:$AA$1, 0)-1, 50, 1), 0)&lt;&gt;"", ""), "| Veld '"&amp;AH$4&amp;ROW()&amp;"': de selectie komt niet overeen met een keuze in een afhankelijk veld.  "), ""))</f>
        <v/>
      </c>
      <c r="AI264" s="166" t="str">
        <f ca="1">IF(Y264&lt;0, "", IF(I264&lt;&gt;"", _xlfn.IFNA(IF(MATCH(I264, OFFSET(Keuzelijsten!$A$1, 0, MATCH(Q264, Keuzelijsten!$A$1:$AA$1, 0)-1, 50, 1), 0)&lt;&gt;"", ""), "| Veld '"&amp;AI$4&amp;ROW()&amp;"': de selectie komt niet overeen met een keuze in een afhankelijk veld.  "), ""))</f>
        <v/>
      </c>
      <c r="AJ264" s="166" t="str">
        <f ca="1">IF(Z264&lt;0, "", IF(J264&lt;&gt;"", _xlfn.IFNA(IF(MATCH(J264, OFFSET(Keuzelijsten!$A$1, 0, MATCH(R264, Keuzelijsten!$A$1:$AA$1, 0)-1, 50, 1), 0)&lt;&gt;"", ""), "| Veld '"&amp;AJ$4&amp;ROW()&amp;"': de selectie komt niet overeen met een keuze in een afhankelijk veld.  "), ""))</f>
        <v/>
      </c>
      <c r="AK264" s="166" t="str">
        <f t="shared" si="133"/>
        <v/>
      </c>
      <c r="AL264" s="166" t="str">
        <f t="shared" si="134"/>
        <v/>
      </c>
      <c r="AM264" s="167" t="str">
        <f t="shared" si="150"/>
        <v/>
      </c>
      <c r="AN264" s="166" t="str">
        <f t="shared" si="151"/>
        <v/>
      </c>
      <c r="AO264" s="166" t="str">
        <f t="shared" si="152"/>
        <v/>
      </c>
      <c r="AP264" s="166" t="str">
        <f t="shared" si="153"/>
        <v/>
      </c>
      <c r="AQ264" s="166" t="str">
        <f t="shared" si="154"/>
        <v/>
      </c>
      <c r="AR264" s="166" t="str">
        <f t="shared" si="155"/>
        <v/>
      </c>
      <c r="AS264" s="166" t="str">
        <f t="shared" si="156"/>
        <v/>
      </c>
      <c r="AT264" s="166" t="str">
        <f t="shared" si="157"/>
        <v/>
      </c>
      <c r="AU264" s="166" t="str">
        <f t="shared" si="158"/>
        <v/>
      </c>
      <c r="AV264" s="166" t="str">
        <f t="shared" si="159"/>
        <v/>
      </c>
      <c r="AW264" s="167" t="str">
        <f t="shared" si="160"/>
        <v/>
      </c>
      <c r="AX264" s="166" t="str">
        <f>IF(N264&lt;&gt;1, IF(SUM(N264:$N$504)&lt;&gt;0, "| Laat geen witruimte tussen ingevulde rijen.", ""), "")</f>
        <v/>
      </c>
      <c r="AZ264" s="75" t="str">
        <f t="shared" ca="1" si="161"/>
        <v/>
      </c>
    </row>
    <row r="265" spans="1:52" s="166" customFormat="1" ht="14.45" customHeight="1" x14ac:dyDescent="0.25">
      <c r="A265" s="172" t="str">
        <f t="shared" ca="1" si="135"/>
        <v/>
      </c>
      <c r="B265" s="164" t="str">
        <f t="shared" si="131"/>
        <v/>
      </c>
      <c r="C265" s="176" t="str">
        <f t="shared" si="132"/>
        <v/>
      </c>
      <c r="D265" s="177"/>
      <c r="E265" s="178"/>
      <c r="F265" s="178"/>
      <c r="G265" s="179"/>
      <c r="H265" s="180"/>
      <c r="I265" s="179"/>
      <c r="J265" s="181"/>
      <c r="K265" s="182"/>
      <c r="L265" s="183"/>
      <c r="M265" s="165" t="s">
        <v>85</v>
      </c>
      <c r="N265" s="166">
        <f t="shared" si="136"/>
        <v>0</v>
      </c>
      <c r="O265" s="167" t="s">
        <v>387</v>
      </c>
      <c r="P265" s="166" t="str">
        <f t="shared" si="137"/>
        <v/>
      </c>
      <c r="Q265" s="166" t="str">
        <f t="shared" si="138"/>
        <v/>
      </c>
      <c r="R265" s="166" t="str">
        <f t="shared" si="139"/>
        <v/>
      </c>
      <c r="S265" s="167">
        <f t="shared" si="140"/>
        <v>0</v>
      </c>
      <c r="T265" s="166">
        <f t="shared" si="141"/>
        <v>0</v>
      </c>
      <c r="U265" s="166">
        <f t="shared" si="142"/>
        <v>0</v>
      </c>
      <c r="V265" s="166">
        <f t="shared" si="143"/>
        <v>0</v>
      </c>
      <c r="W265" s="166">
        <f t="shared" si="144"/>
        <v>0</v>
      </c>
      <c r="X265" s="166">
        <f t="shared" si="145"/>
        <v>0</v>
      </c>
      <c r="Y265" s="166">
        <f t="shared" si="146"/>
        <v>0</v>
      </c>
      <c r="Z265" s="166">
        <f t="shared" si="147"/>
        <v>0</v>
      </c>
      <c r="AA265" s="166">
        <f t="shared" si="148"/>
        <v>0</v>
      </c>
      <c r="AB265" s="166">
        <f t="shared" si="149"/>
        <v>0</v>
      </c>
      <c r="AC265" s="167"/>
      <c r="AE265" s="166" t="str" cm="1">
        <f t="array" ref="AE265">IF($E265&lt;&gt;"", IF(ISTEXT(E265), "| Veld '"&amp;AE$4&amp;ROW()&amp;"': "&amp;Fout_datum, IF(F265&lt;&gt;"", IF(E265&gt;F265, "| Velden '"&amp;$AE$4&amp;ROW()&amp;"' en '"&amp;$AF$4&amp;ROW()&amp;"': De datum uit dienst mag niet voor de datum in dienst vallen.", ""), IF(E265&gt;Datum_werkingsjaar_einde, "| Veld '"&amp;$AE$4&amp;ROW()&amp;"': De datum in dienst mag niet na 31/12/"&amp;Datum_werkingsjaar&amp;" vallen.  ", ""))), "")</f>
        <v/>
      </c>
      <c r="AF265" s="166" t="str" cm="1">
        <f t="array" ref="AF265">IF($F265&lt;&gt;"", IF(ISTEXT(F265), "| Veld '"&amp;AF$4&amp;ROW()&amp;"': "&amp;Fout_datum, IF(E265&gt;F265, IF(F265&lt;&gt;"", "  ", ""), IF(F265&lt;&gt;"", IF(F265&lt;Datum_werkingsjaar_begin, "| Veld '"&amp;$AF$4&amp;ROW()&amp;"': De datum uit dienst mag niet vóór 1/01/"&amp;Datum_werkingsjaar&amp;" vallen.  ", ""), ""))), "")</f>
        <v/>
      </c>
      <c r="AG265" s="166" t="str">
        <f ca="1">IF(W265&lt;0, "", IF(G265&lt;&gt;"", _xlfn.IFNA(IF(MATCH(G265, OFFSET(Keuzelijsten!$A$1, 0, MATCH(O265, Keuzelijsten!$A$1:$AA$1, 0)-1, 50, 1), 0)&lt;&gt;"", ""), "| Veld '"&amp;AG$4&amp;ROW()&amp;"': de selectie komt niet overeen met een keuze in een afhankelijk veld.  "), ""))</f>
        <v/>
      </c>
      <c r="AH265" s="166" t="str">
        <f ca="1">IF(X265&lt;0, "", IF(H265&lt;&gt;"", _xlfn.IFNA(IF(MATCH(H265, OFFSET(Keuzelijsten!$A$1, 0, MATCH(P265, Keuzelijsten!$A$1:$AA$1, 0)-1, 50, 1), 0)&lt;&gt;"", ""), "| Veld '"&amp;AH$4&amp;ROW()&amp;"': de selectie komt niet overeen met een keuze in een afhankelijk veld.  "), ""))</f>
        <v/>
      </c>
      <c r="AI265" s="166" t="str">
        <f ca="1">IF(Y265&lt;0, "", IF(I265&lt;&gt;"", _xlfn.IFNA(IF(MATCH(I265, OFFSET(Keuzelijsten!$A$1, 0, MATCH(Q265, Keuzelijsten!$A$1:$AA$1, 0)-1, 50, 1), 0)&lt;&gt;"", ""), "| Veld '"&amp;AI$4&amp;ROW()&amp;"': de selectie komt niet overeen met een keuze in een afhankelijk veld.  "), ""))</f>
        <v/>
      </c>
      <c r="AJ265" s="166" t="str">
        <f ca="1">IF(Z265&lt;0, "", IF(J265&lt;&gt;"", _xlfn.IFNA(IF(MATCH(J265, OFFSET(Keuzelijsten!$A$1, 0, MATCH(R265, Keuzelijsten!$A$1:$AA$1, 0)-1, 50, 1), 0)&lt;&gt;"", ""), "| Veld '"&amp;AJ$4&amp;ROW()&amp;"': de selectie komt niet overeen met een keuze in een afhankelijk veld.  "), ""))</f>
        <v/>
      </c>
      <c r="AK265" s="166" t="str">
        <f t="shared" si="133"/>
        <v/>
      </c>
      <c r="AL265" s="166" t="str">
        <f t="shared" si="134"/>
        <v/>
      </c>
      <c r="AM265" s="167" t="str">
        <f t="shared" si="150"/>
        <v/>
      </c>
      <c r="AN265" s="166" t="str">
        <f t="shared" si="151"/>
        <v/>
      </c>
      <c r="AO265" s="166" t="str">
        <f t="shared" si="152"/>
        <v/>
      </c>
      <c r="AP265" s="166" t="str">
        <f t="shared" si="153"/>
        <v/>
      </c>
      <c r="AQ265" s="166" t="str">
        <f t="shared" si="154"/>
        <v/>
      </c>
      <c r="AR265" s="166" t="str">
        <f t="shared" si="155"/>
        <v/>
      </c>
      <c r="AS265" s="166" t="str">
        <f t="shared" si="156"/>
        <v/>
      </c>
      <c r="AT265" s="166" t="str">
        <f t="shared" si="157"/>
        <v/>
      </c>
      <c r="AU265" s="166" t="str">
        <f t="shared" si="158"/>
        <v/>
      </c>
      <c r="AV265" s="166" t="str">
        <f t="shared" si="159"/>
        <v/>
      </c>
      <c r="AW265" s="167" t="str">
        <f t="shared" si="160"/>
        <v/>
      </c>
      <c r="AX265" s="166" t="str">
        <f>IF(N265&lt;&gt;1, IF(SUM(N265:$N$504)&lt;&gt;0, "| Laat geen witruimte tussen ingevulde rijen.", ""), "")</f>
        <v/>
      </c>
      <c r="AZ265" s="75" t="str">
        <f t="shared" ca="1" si="161"/>
        <v/>
      </c>
    </row>
    <row r="266" spans="1:52" s="166" customFormat="1" ht="14.45" customHeight="1" x14ac:dyDescent="0.25">
      <c r="A266" s="172" t="str">
        <f t="shared" ca="1" si="135"/>
        <v/>
      </c>
      <c r="B266" s="164" t="str">
        <f t="shared" si="131"/>
        <v/>
      </c>
      <c r="C266" s="176" t="str">
        <f t="shared" si="132"/>
        <v/>
      </c>
      <c r="D266" s="177"/>
      <c r="E266" s="178"/>
      <c r="F266" s="178"/>
      <c r="G266" s="179"/>
      <c r="H266" s="180"/>
      <c r="I266" s="179"/>
      <c r="J266" s="181"/>
      <c r="K266" s="182"/>
      <c r="L266" s="183"/>
      <c r="M266" s="165" t="s">
        <v>85</v>
      </c>
      <c r="N266" s="166">
        <f t="shared" si="136"/>
        <v>0</v>
      </c>
      <c r="O266" s="167" t="s">
        <v>387</v>
      </c>
      <c r="P266" s="166" t="str">
        <f t="shared" si="137"/>
        <v/>
      </c>
      <c r="Q266" s="166" t="str">
        <f t="shared" si="138"/>
        <v/>
      </c>
      <c r="R266" s="166" t="str">
        <f t="shared" si="139"/>
        <v/>
      </c>
      <c r="S266" s="167">
        <f t="shared" si="140"/>
        <v>0</v>
      </c>
      <c r="T266" s="166">
        <f t="shared" si="141"/>
        <v>0</v>
      </c>
      <c r="U266" s="166">
        <f t="shared" si="142"/>
        <v>0</v>
      </c>
      <c r="V266" s="166">
        <f t="shared" si="143"/>
        <v>0</v>
      </c>
      <c r="W266" s="166">
        <f t="shared" si="144"/>
        <v>0</v>
      </c>
      <c r="X266" s="166">
        <f t="shared" si="145"/>
        <v>0</v>
      </c>
      <c r="Y266" s="166">
        <f t="shared" si="146"/>
        <v>0</v>
      </c>
      <c r="Z266" s="166">
        <f t="shared" si="147"/>
        <v>0</v>
      </c>
      <c r="AA266" s="166">
        <f t="shared" si="148"/>
        <v>0</v>
      </c>
      <c r="AB266" s="166">
        <f t="shared" si="149"/>
        <v>0</v>
      </c>
      <c r="AC266" s="167"/>
      <c r="AE266" s="166" t="str" cm="1">
        <f t="array" ref="AE266">IF($E266&lt;&gt;"", IF(ISTEXT(E266), "| Veld '"&amp;AE$4&amp;ROW()&amp;"': "&amp;Fout_datum, IF(F266&lt;&gt;"", IF(E266&gt;F266, "| Velden '"&amp;$AE$4&amp;ROW()&amp;"' en '"&amp;$AF$4&amp;ROW()&amp;"': De datum uit dienst mag niet voor de datum in dienst vallen.", ""), IF(E266&gt;Datum_werkingsjaar_einde, "| Veld '"&amp;$AE$4&amp;ROW()&amp;"': De datum in dienst mag niet na 31/12/"&amp;Datum_werkingsjaar&amp;" vallen.  ", ""))), "")</f>
        <v/>
      </c>
      <c r="AF266" s="166" t="str" cm="1">
        <f t="array" ref="AF266">IF($F266&lt;&gt;"", IF(ISTEXT(F266), "| Veld '"&amp;AF$4&amp;ROW()&amp;"': "&amp;Fout_datum, IF(E266&gt;F266, IF(F266&lt;&gt;"", "  ", ""), IF(F266&lt;&gt;"", IF(F266&lt;Datum_werkingsjaar_begin, "| Veld '"&amp;$AF$4&amp;ROW()&amp;"': De datum uit dienst mag niet vóór 1/01/"&amp;Datum_werkingsjaar&amp;" vallen.  ", ""), ""))), "")</f>
        <v/>
      </c>
      <c r="AG266" s="166" t="str">
        <f ca="1">IF(W266&lt;0, "", IF(G266&lt;&gt;"", _xlfn.IFNA(IF(MATCH(G266, OFFSET(Keuzelijsten!$A$1, 0, MATCH(O266, Keuzelijsten!$A$1:$AA$1, 0)-1, 50, 1), 0)&lt;&gt;"", ""), "| Veld '"&amp;AG$4&amp;ROW()&amp;"': de selectie komt niet overeen met een keuze in een afhankelijk veld.  "), ""))</f>
        <v/>
      </c>
      <c r="AH266" s="166" t="str">
        <f ca="1">IF(X266&lt;0, "", IF(H266&lt;&gt;"", _xlfn.IFNA(IF(MATCH(H266, OFFSET(Keuzelijsten!$A$1, 0, MATCH(P266, Keuzelijsten!$A$1:$AA$1, 0)-1, 50, 1), 0)&lt;&gt;"", ""), "| Veld '"&amp;AH$4&amp;ROW()&amp;"': de selectie komt niet overeen met een keuze in een afhankelijk veld.  "), ""))</f>
        <v/>
      </c>
      <c r="AI266" s="166" t="str">
        <f ca="1">IF(Y266&lt;0, "", IF(I266&lt;&gt;"", _xlfn.IFNA(IF(MATCH(I266, OFFSET(Keuzelijsten!$A$1, 0, MATCH(Q266, Keuzelijsten!$A$1:$AA$1, 0)-1, 50, 1), 0)&lt;&gt;"", ""), "| Veld '"&amp;AI$4&amp;ROW()&amp;"': de selectie komt niet overeen met een keuze in een afhankelijk veld.  "), ""))</f>
        <v/>
      </c>
      <c r="AJ266" s="166" t="str">
        <f ca="1">IF(Z266&lt;0, "", IF(J266&lt;&gt;"", _xlfn.IFNA(IF(MATCH(J266, OFFSET(Keuzelijsten!$A$1, 0, MATCH(R266, Keuzelijsten!$A$1:$AA$1, 0)-1, 50, 1), 0)&lt;&gt;"", ""), "| Veld '"&amp;AJ$4&amp;ROW()&amp;"': de selectie komt niet overeen met een keuze in een afhankelijk veld.  "), ""))</f>
        <v/>
      </c>
      <c r="AK266" s="166" t="str">
        <f t="shared" si="133"/>
        <v/>
      </c>
      <c r="AL266" s="166" t="str">
        <f t="shared" si="134"/>
        <v/>
      </c>
      <c r="AM266" s="167" t="str">
        <f t="shared" si="150"/>
        <v/>
      </c>
      <c r="AN266" s="166" t="str">
        <f t="shared" si="151"/>
        <v/>
      </c>
      <c r="AO266" s="166" t="str">
        <f t="shared" si="152"/>
        <v/>
      </c>
      <c r="AP266" s="166" t="str">
        <f t="shared" si="153"/>
        <v/>
      </c>
      <c r="AQ266" s="166" t="str">
        <f t="shared" si="154"/>
        <v/>
      </c>
      <c r="AR266" s="166" t="str">
        <f t="shared" si="155"/>
        <v/>
      </c>
      <c r="AS266" s="166" t="str">
        <f t="shared" si="156"/>
        <v/>
      </c>
      <c r="AT266" s="166" t="str">
        <f t="shared" si="157"/>
        <v/>
      </c>
      <c r="AU266" s="166" t="str">
        <f t="shared" si="158"/>
        <v/>
      </c>
      <c r="AV266" s="166" t="str">
        <f t="shared" si="159"/>
        <v/>
      </c>
      <c r="AW266" s="167" t="str">
        <f t="shared" si="160"/>
        <v/>
      </c>
      <c r="AX266" s="166" t="str">
        <f>IF(N266&lt;&gt;1, IF(SUM(N266:$N$504)&lt;&gt;0, "| Laat geen witruimte tussen ingevulde rijen.", ""), "")</f>
        <v/>
      </c>
      <c r="AZ266" s="75" t="str">
        <f t="shared" ca="1" si="161"/>
        <v/>
      </c>
    </row>
    <row r="267" spans="1:52" s="166" customFormat="1" ht="14.45" customHeight="1" x14ac:dyDescent="0.25">
      <c r="A267" s="172" t="str">
        <f t="shared" ca="1" si="135"/>
        <v/>
      </c>
      <c r="B267" s="164" t="str">
        <f t="shared" si="131"/>
        <v/>
      </c>
      <c r="C267" s="176" t="str">
        <f t="shared" si="132"/>
        <v/>
      </c>
      <c r="D267" s="177"/>
      <c r="E267" s="178"/>
      <c r="F267" s="178"/>
      <c r="G267" s="179"/>
      <c r="H267" s="180"/>
      <c r="I267" s="179"/>
      <c r="J267" s="181"/>
      <c r="K267" s="182"/>
      <c r="L267" s="183"/>
      <c r="M267" s="165" t="s">
        <v>85</v>
      </c>
      <c r="N267" s="166">
        <f t="shared" si="136"/>
        <v>0</v>
      </c>
      <c r="O267" s="167" t="s">
        <v>387</v>
      </c>
      <c r="P267" s="166" t="str">
        <f t="shared" si="137"/>
        <v/>
      </c>
      <c r="Q267" s="166" t="str">
        <f t="shared" si="138"/>
        <v/>
      </c>
      <c r="R267" s="166" t="str">
        <f t="shared" si="139"/>
        <v/>
      </c>
      <c r="S267" s="167">
        <f t="shared" si="140"/>
        <v>0</v>
      </c>
      <c r="T267" s="166">
        <f t="shared" si="141"/>
        <v>0</v>
      </c>
      <c r="U267" s="166">
        <f t="shared" si="142"/>
        <v>0</v>
      </c>
      <c r="V267" s="166">
        <f t="shared" si="143"/>
        <v>0</v>
      </c>
      <c r="W267" s="166">
        <f t="shared" si="144"/>
        <v>0</v>
      </c>
      <c r="X267" s="166">
        <f t="shared" si="145"/>
        <v>0</v>
      </c>
      <c r="Y267" s="166">
        <f t="shared" si="146"/>
        <v>0</v>
      </c>
      <c r="Z267" s="166">
        <f t="shared" si="147"/>
        <v>0</v>
      </c>
      <c r="AA267" s="166">
        <f t="shared" si="148"/>
        <v>0</v>
      </c>
      <c r="AB267" s="166">
        <f t="shared" si="149"/>
        <v>0</v>
      </c>
      <c r="AC267" s="167"/>
      <c r="AE267" s="166" t="str" cm="1">
        <f t="array" ref="AE267">IF($E267&lt;&gt;"", IF(ISTEXT(E267), "| Veld '"&amp;AE$4&amp;ROW()&amp;"': "&amp;Fout_datum, IF(F267&lt;&gt;"", IF(E267&gt;F267, "| Velden '"&amp;$AE$4&amp;ROW()&amp;"' en '"&amp;$AF$4&amp;ROW()&amp;"': De datum uit dienst mag niet voor de datum in dienst vallen.", ""), IF(E267&gt;Datum_werkingsjaar_einde, "| Veld '"&amp;$AE$4&amp;ROW()&amp;"': De datum in dienst mag niet na 31/12/"&amp;Datum_werkingsjaar&amp;" vallen.  ", ""))), "")</f>
        <v/>
      </c>
      <c r="AF267" s="166" t="str" cm="1">
        <f t="array" ref="AF267">IF($F267&lt;&gt;"", IF(ISTEXT(F267), "| Veld '"&amp;AF$4&amp;ROW()&amp;"': "&amp;Fout_datum, IF(E267&gt;F267, IF(F267&lt;&gt;"", "  ", ""), IF(F267&lt;&gt;"", IF(F267&lt;Datum_werkingsjaar_begin, "| Veld '"&amp;$AF$4&amp;ROW()&amp;"': De datum uit dienst mag niet vóór 1/01/"&amp;Datum_werkingsjaar&amp;" vallen.  ", ""), ""))), "")</f>
        <v/>
      </c>
      <c r="AG267" s="166" t="str">
        <f ca="1">IF(W267&lt;0, "", IF(G267&lt;&gt;"", _xlfn.IFNA(IF(MATCH(G267, OFFSET(Keuzelijsten!$A$1, 0, MATCH(O267, Keuzelijsten!$A$1:$AA$1, 0)-1, 50, 1), 0)&lt;&gt;"", ""), "| Veld '"&amp;AG$4&amp;ROW()&amp;"': de selectie komt niet overeen met een keuze in een afhankelijk veld.  "), ""))</f>
        <v/>
      </c>
      <c r="AH267" s="166" t="str">
        <f ca="1">IF(X267&lt;0, "", IF(H267&lt;&gt;"", _xlfn.IFNA(IF(MATCH(H267, OFFSET(Keuzelijsten!$A$1, 0, MATCH(P267, Keuzelijsten!$A$1:$AA$1, 0)-1, 50, 1), 0)&lt;&gt;"", ""), "| Veld '"&amp;AH$4&amp;ROW()&amp;"': de selectie komt niet overeen met een keuze in een afhankelijk veld.  "), ""))</f>
        <v/>
      </c>
      <c r="AI267" s="166" t="str">
        <f ca="1">IF(Y267&lt;0, "", IF(I267&lt;&gt;"", _xlfn.IFNA(IF(MATCH(I267, OFFSET(Keuzelijsten!$A$1, 0, MATCH(Q267, Keuzelijsten!$A$1:$AA$1, 0)-1, 50, 1), 0)&lt;&gt;"", ""), "| Veld '"&amp;AI$4&amp;ROW()&amp;"': de selectie komt niet overeen met een keuze in een afhankelijk veld.  "), ""))</f>
        <v/>
      </c>
      <c r="AJ267" s="166" t="str">
        <f ca="1">IF(Z267&lt;0, "", IF(J267&lt;&gt;"", _xlfn.IFNA(IF(MATCH(J267, OFFSET(Keuzelijsten!$A$1, 0, MATCH(R267, Keuzelijsten!$A$1:$AA$1, 0)-1, 50, 1), 0)&lt;&gt;"", ""), "| Veld '"&amp;AJ$4&amp;ROW()&amp;"': de selectie komt niet overeen met een keuze in een afhankelijk veld.  "), ""))</f>
        <v/>
      </c>
      <c r="AK267" s="166" t="str">
        <f t="shared" si="133"/>
        <v/>
      </c>
      <c r="AL267" s="166" t="str">
        <f t="shared" si="134"/>
        <v/>
      </c>
      <c r="AM267" s="167" t="str">
        <f t="shared" si="150"/>
        <v/>
      </c>
      <c r="AN267" s="166" t="str">
        <f t="shared" si="151"/>
        <v/>
      </c>
      <c r="AO267" s="166" t="str">
        <f t="shared" si="152"/>
        <v/>
      </c>
      <c r="AP267" s="166" t="str">
        <f t="shared" si="153"/>
        <v/>
      </c>
      <c r="AQ267" s="166" t="str">
        <f t="shared" si="154"/>
        <v/>
      </c>
      <c r="AR267" s="166" t="str">
        <f t="shared" si="155"/>
        <v/>
      </c>
      <c r="AS267" s="166" t="str">
        <f t="shared" si="156"/>
        <v/>
      </c>
      <c r="AT267" s="166" t="str">
        <f t="shared" si="157"/>
        <v/>
      </c>
      <c r="AU267" s="166" t="str">
        <f t="shared" si="158"/>
        <v/>
      </c>
      <c r="AV267" s="166" t="str">
        <f t="shared" si="159"/>
        <v/>
      </c>
      <c r="AW267" s="167" t="str">
        <f t="shared" si="160"/>
        <v/>
      </c>
      <c r="AX267" s="166" t="str">
        <f>IF(N267&lt;&gt;1, IF(SUM(N267:$N$504)&lt;&gt;0, "| Laat geen witruimte tussen ingevulde rijen.", ""), "")</f>
        <v/>
      </c>
      <c r="AZ267" s="75" t="str">
        <f t="shared" ca="1" si="161"/>
        <v/>
      </c>
    </row>
    <row r="268" spans="1:52" s="166" customFormat="1" ht="14.45" customHeight="1" x14ac:dyDescent="0.25">
      <c r="A268" s="172" t="str">
        <f t="shared" ca="1" si="135"/>
        <v/>
      </c>
      <c r="B268" s="164" t="str">
        <f t="shared" si="131"/>
        <v/>
      </c>
      <c r="C268" s="176" t="str">
        <f t="shared" si="132"/>
        <v/>
      </c>
      <c r="D268" s="177"/>
      <c r="E268" s="178"/>
      <c r="F268" s="178"/>
      <c r="G268" s="179"/>
      <c r="H268" s="180"/>
      <c r="I268" s="179"/>
      <c r="J268" s="181"/>
      <c r="K268" s="182"/>
      <c r="L268" s="183"/>
      <c r="M268" s="165" t="s">
        <v>85</v>
      </c>
      <c r="N268" s="166">
        <f t="shared" si="136"/>
        <v>0</v>
      </c>
      <c r="O268" s="167" t="s">
        <v>387</v>
      </c>
      <c r="P268" s="166" t="str">
        <f t="shared" si="137"/>
        <v/>
      </c>
      <c r="Q268" s="166" t="str">
        <f t="shared" si="138"/>
        <v/>
      </c>
      <c r="R268" s="166" t="str">
        <f t="shared" si="139"/>
        <v/>
      </c>
      <c r="S268" s="167">
        <f t="shared" si="140"/>
        <v>0</v>
      </c>
      <c r="T268" s="166">
        <f t="shared" si="141"/>
        <v>0</v>
      </c>
      <c r="U268" s="166">
        <f t="shared" si="142"/>
        <v>0</v>
      </c>
      <c r="V268" s="166">
        <f t="shared" si="143"/>
        <v>0</v>
      </c>
      <c r="W268" s="166">
        <f t="shared" si="144"/>
        <v>0</v>
      </c>
      <c r="X268" s="166">
        <f t="shared" si="145"/>
        <v>0</v>
      </c>
      <c r="Y268" s="166">
        <f t="shared" si="146"/>
        <v>0</v>
      </c>
      <c r="Z268" s="166">
        <f t="shared" si="147"/>
        <v>0</v>
      </c>
      <c r="AA268" s="166">
        <f t="shared" si="148"/>
        <v>0</v>
      </c>
      <c r="AB268" s="166">
        <f t="shared" si="149"/>
        <v>0</v>
      </c>
      <c r="AC268" s="167"/>
      <c r="AE268" s="166" t="str" cm="1">
        <f t="array" ref="AE268">IF($E268&lt;&gt;"", IF(ISTEXT(E268), "| Veld '"&amp;AE$4&amp;ROW()&amp;"': "&amp;Fout_datum, IF(F268&lt;&gt;"", IF(E268&gt;F268, "| Velden '"&amp;$AE$4&amp;ROW()&amp;"' en '"&amp;$AF$4&amp;ROW()&amp;"': De datum uit dienst mag niet voor de datum in dienst vallen.", ""), IF(E268&gt;Datum_werkingsjaar_einde, "| Veld '"&amp;$AE$4&amp;ROW()&amp;"': De datum in dienst mag niet na 31/12/"&amp;Datum_werkingsjaar&amp;" vallen.  ", ""))), "")</f>
        <v/>
      </c>
      <c r="AF268" s="166" t="str" cm="1">
        <f t="array" ref="AF268">IF($F268&lt;&gt;"", IF(ISTEXT(F268), "| Veld '"&amp;AF$4&amp;ROW()&amp;"': "&amp;Fout_datum, IF(E268&gt;F268, IF(F268&lt;&gt;"", "  ", ""), IF(F268&lt;&gt;"", IF(F268&lt;Datum_werkingsjaar_begin, "| Veld '"&amp;$AF$4&amp;ROW()&amp;"': De datum uit dienst mag niet vóór 1/01/"&amp;Datum_werkingsjaar&amp;" vallen.  ", ""), ""))), "")</f>
        <v/>
      </c>
      <c r="AG268" s="166" t="str">
        <f ca="1">IF(W268&lt;0, "", IF(G268&lt;&gt;"", _xlfn.IFNA(IF(MATCH(G268, OFFSET(Keuzelijsten!$A$1, 0, MATCH(O268, Keuzelijsten!$A$1:$AA$1, 0)-1, 50, 1), 0)&lt;&gt;"", ""), "| Veld '"&amp;AG$4&amp;ROW()&amp;"': de selectie komt niet overeen met een keuze in een afhankelijk veld.  "), ""))</f>
        <v/>
      </c>
      <c r="AH268" s="166" t="str">
        <f ca="1">IF(X268&lt;0, "", IF(H268&lt;&gt;"", _xlfn.IFNA(IF(MATCH(H268, OFFSET(Keuzelijsten!$A$1, 0, MATCH(P268, Keuzelijsten!$A$1:$AA$1, 0)-1, 50, 1), 0)&lt;&gt;"", ""), "| Veld '"&amp;AH$4&amp;ROW()&amp;"': de selectie komt niet overeen met een keuze in een afhankelijk veld.  "), ""))</f>
        <v/>
      </c>
      <c r="AI268" s="166" t="str">
        <f ca="1">IF(Y268&lt;0, "", IF(I268&lt;&gt;"", _xlfn.IFNA(IF(MATCH(I268, OFFSET(Keuzelijsten!$A$1, 0, MATCH(Q268, Keuzelijsten!$A$1:$AA$1, 0)-1, 50, 1), 0)&lt;&gt;"", ""), "| Veld '"&amp;AI$4&amp;ROW()&amp;"': de selectie komt niet overeen met een keuze in een afhankelijk veld.  "), ""))</f>
        <v/>
      </c>
      <c r="AJ268" s="166" t="str">
        <f ca="1">IF(Z268&lt;0, "", IF(J268&lt;&gt;"", _xlfn.IFNA(IF(MATCH(J268, OFFSET(Keuzelijsten!$A$1, 0, MATCH(R268, Keuzelijsten!$A$1:$AA$1, 0)-1, 50, 1), 0)&lt;&gt;"", ""), "| Veld '"&amp;AJ$4&amp;ROW()&amp;"': de selectie komt niet overeen met een keuze in een afhankelijk veld.  "), ""))</f>
        <v/>
      </c>
      <c r="AK268" s="166" t="str">
        <f t="shared" si="133"/>
        <v/>
      </c>
      <c r="AL268" s="166" t="str">
        <f t="shared" si="134"/>
        <v/>
      </c>
      <c r="AM268" s="167" t="str">
        <f t="shared" si="150"/>
        <v/>
      </c>
      <c r="AN268" s="166" t="str">
        <f t="shared" si="151"/>
        <v/>
      </c>
      <c r="AO268" s="166" t="str">
        <f t="shared" si="152"/>
        <v/>
      </c>
      <c r="AP268" s="166" t="str">
        <f t="shared" si="153"/>
        <v/>
      </c>
      <c r="AQ268" s="166" t="str">
        <f t="shared" si="154"/>
        <v/>
      </c>
      <c r="AR268" s="166" t="str">
        <f t="shared" si="155"/>
        <v/>
      </c>
      <c r="AS268" s="166" t="str">
        <f t="shared" si="156"/>
        <v/>
      </c>
      <c r="AT268" s="166" t="str">
        <f t="shared" si="157"/>
        <v/>
      </c>
      <c r="AU268" s="166" t="str">
        <f t="shared" si="158"/>
        <v/>
      </c>
      <c r="AV268" s="166" t="str">
        <f t="shared" si="159"/>
        <v/>
      </c>
      <c r="AW268" s="167" t="str">
        <f t="shared" si="160"/>
        <v/>
      </c>
      <c r="AX268" s="166" t="str">
        <f>IF(N268&lt;&gt;1, IF(SUM(N268:$N$504)&lt;&gt;0, "| Laat geen witruimte tussen ingevulde rijen.", ""), "")</f>
        <v/>
      </c>
      <c r="AZ268" s="75" t="str">
        <f t="shared" ca="1" si="161"/>
        <v/>
      </c>
    </row>
    <row r="269" spans="1:52" s="166" customFormat="1" ht="14.45" customHeight="1" x14ac:dyDescent="0.25">
      <c r="A269" s="172" t="str">
        <f t="shared" ca="1" si="135"/>
        <v/>
      </c>
      <c r="B269" s="164" t="str">
        <f t="shared" si="131"/>
        <v/>
      </c>
      <c r="C269" s="176" t="str">
        <f t="shared" si="132"/>
        <v/>
      </c>
      <c r="D269" s="177"/>
      <c r="E269" s="178"/>
      <c r="F269" s="178"/>
      <c r="G269" s="179"/>
      <c r="H269" s="180"/>
      <c r="I269" s="179"/>
      <c r="J269" s="181"/>
      <c r="K269" s="182"/>
      <c r="L269" s="183"/>
      <c r="M269" s="165" t="s">
        <v>85</v>
      </c>
      <c r="N269" s="166">
        <f t="shared" si="136"/>
        <v>0</v>
      </c>
      <c r="O269" s="167" t="s">
        <v>387</v>
      </c>
      <c r="P269" s="166" t="str">
        <f t="shared" si="137"/>
        <v/>
      </c>
      <c r="Q269" s="166" t="str">
        <f t="shared" si="138"/>
        <v/>
      </c>
      <c r="R269" s="166" t="str">
        <f t="shared" si="139"/>
        <v/>
      </c>
      <c r="S269" s="167">
        <f t="shared" si="140"/>
        <v>0</v>
      </c>
      <c r="T269" s="166">
        <f t="shared" si="141"/>
        <v>0</v>
      </c>
      <c r="U269" s="166">
        <f t="shared" si="142"/>
        <v>0</v>
      </c>
      <c r="V269" s="166">
        <f t="shared" si="143"/>
        <v>0</v>
      </c>
      <c r="W269" s="166">
        <f t="shared" si="144"/>
        <v>0</v>
      </c>
      <c r="X269" s="166">
        <f t="shared" si="145"/>
        <v>0</v>
      </c>
      <c r="Y269" s="166">
        <f t="shared" si="146"/>
        <v>0</v>
      </c>
      <c r="Z269" s="166">
        <f t="shared" si="147"/>
        <v>0</v>
      </c>
      <c r="AA269" s="166">
        <f t="shared" si="148"/>
        <v>0</v>
      </c>
      <c r="AB269" s="166">
        <f t="shared" si="149"/>
        <v>0</v>
      </c>
      <c r="AC269" s="167"/>
      <c r="AE269" s="166" t="str" cm="1">
        <f t="array" ref="AE269">IF($E269&lt;&gt;"", IF(ISTEXT(E269), "| Veld '"&amp;AE$4&amp;ROW()&amp;"': "&amp;Fout_datum, IF(F269&lt;&gt;"", IF(E269&gt;F269, "| Velden '"&amp;$AE$4&amp;ROW()&amp;"' en '"&amp;$AF$4&amp;ROW()&amp;"': De datum uit dienst mag niet voor de datum in dienst vallen.", ""), IF(E269&gt;Datum_werkingsjaar_einde, "| Veld '"&amp;$AE$4&amp;ROW()&amp;"': De datum in dienst mag niet na 31/12/"&amp;Datum_werkingsjaar&amp;" vallen.  ", ""))), "")</f>
        <v/>
      </c>
      <c r="AF269" s="166" t="str" cm="1">
        <f t="array" ref="AF269">IF($F269&lt;&gt;"", IF(ISTEXT(F269), "| Veld '"&amp;AF$4&amp;ROW()&amp;"': "&amp;Fout_datum, IF(E269&gt;F269, IF(F269&lt;&gt;"", "  ", ""), IF(F269&lt;&gt;"", IF(F269&lt;Datum_werkingsjaar_begin, "| Veld '"&amp;$AF$4&amp;ROW()&amp;"': De datum uit dienst mag niet vóór 1/01/"&amp;Datum_werkingsjaar&amp;" vallen.  ", ""), ""))), "")</f>
        <v/>
      </c>
      <c r="AG269" s="166" t="str">
        <f ca="1">IF(W269&lt;0, "", IF(G269&lt;&gt;"", _xlfn.IFNA(IF(MATCH(G269, OFFSET(Keuzelijsten!$A$1, 0, MATCH(O269, Keuzelijsten!$A$1:$AA$1, 0)-1, 50, 1), 0)&lt;&gt;"", ""), "| Veld '"&amp;AG$4&amp;ROW()&amp;"': de selectie komt niet overeen met een keuze in een afhankelijk veld.  "), ""))</f>
        <v/>
      </c>
      <c r="AH269" s="166" t="str">
        <f ca="1">IF(X269&lt;0, "", IF(H269&lt;&gt;"", _xlfn.IFNA(IF(MATCH(H269, OFFSET(Keuzelijsten!$A$1, 0, MATCH(P269, Keuzelijsten!$A$1:$AA$1, 0)-1, 50, 1), 0)&lt;&gt;"", ""), "| Veld '"&amp;AH$4&amp;ROW()&amp;"': de selectie komt niet overeen met een keuze in een afhankelijk veld.  "), ""))</f>
        <v/>
      </c>
      <c r="AI269" s="166" t="str">
        <f ca="1">IF(Y269&lt;0, "", IF(I269&lt;&gt;"", _xlfn.IFNA(IF(MATCH(I269, OFFSET(Keuzelijsten!$A$1, 0, MATCH(Q269, Keuzelijsten!$A$1:$AA$1, 0)-1, 50, 1), 0)&lt;&gt;"", ""), "| Veld '"&amp;AI$4&amp;ROW()&amp;"': de selectie komt niet overeen met een keuze in een afhankelijk veld.  "), ""))</f>
        <v/>
      </c>
      <c r="AJ269" s="166" t="str">
        <f ca="1">IF(Z269&lt;0, "", IF(J269&lt;&gt;"", _xlfn.IFNA(IF(MATCH(J269, OFFSET(Keuzelijsten!$A$1, 0, MATCH(R269, Keuzelijsten!$A$1:$AA$1, 0)-1, 50, 1), 0)&lt;&gt;"", ""), "| Veld '"&amp;AJ$4&amp;ROW()&amp;"': de selectie komt niet overeen met een keuze in een afhankelijk veld.  "), ""))</f>
        <v/>
      </c>
      <c r="AK269" s="166" t="str">
        <f t="shared" si="133"/>
        <v/>
      </c>
      <c r="AL269" s="166" t="str">
        <f t="shared" si="134"/>
        <v/>
      </c>
      <c r="AM269" s="167" t="str">
        <f t="shared" si="150"/>
        <v/>
      </c>
      <c r="AN269" s="166" t="str">
        <f t="shared" si="151"/>
        <v/>
      </c>
      <c r="AO269" s="166" t="str">
        <f t="shared" si="152"/>
        <v/>
      </c>
      <c r="AP269" s="166" t="str">
        <f t="shared" si="153"/>
        <v/>
      </c>
      <c r="AQ269" s="166" t="str">
        <f t="shared" si="154"/>
        <v/>
      </c>
      <c r="AR269" s="166" t="str">
        <f t="shared" si="155"/>
        <v/>
      </c>
      <c r="AS269" s="166" t="str">
        <f t="shared" si="156"/>
        <v/>
      </c>
      <c r="AT269" s="166" t="str">
        <f t="shared" si="157"/>
        <v/>
      </c>
      <c r="AU269" s="166" t="str">
        <f t="shared" si="158"/>
        <v/>
      </c>
      <c r="AV269" s="166" t="str">
        <f t="shared" si="159"/>
        <v/>
      </c>
      <c r="AW269" s="167" t="str">
        <f t="shared" si="160"/>
        <v/>
      </c>
      <c r="AX269" s="166" t="str">
        <f>IF(N269&lt;&gt;1, IF(SUM(N269:$N$504)&lt;&gt;0, "| Laat geen witruimte tussen ingevulde rijen.", ""), "")</f>
        <v/>
      </c>
      <c r="AZ269" s="75" t="str">
        <f t="shared" ca="1" si="161"/>
        <v/>
      </c>
    </row>
    <row r="270" spans="1:52" s="166" customFormat="1" ht="14.45" customHeight="1" x14ac:dyDescent="0.25">
      <c r="A270" s="172" t="str">
        <f t="shared" ca="1" si="135"/>
        <v/>
      </c>
      <c r="B270" s="164" t="str">
        <f t="shared" si="131"/>
        <v/>
      </c>
      <c r="C270" s="176" t="str">
        <f t="shared" si="132"/>
        <v/>
      </c>
      <c r="D270" s="177"/>
      <c r="E270" s="178"/>
      <c r="F270" s="178"/>
      <c r="G270" s="179"/>
      <c r="H270" s="180"/>
      <c r="I270" s="179"/>
      <c r="J270" s="181"/>
      <c r="K270" s="182"/>
      <c r="L270" s="183"/>
      <c r="M270" s="165" t="s">
        <v>85</v>
      </c>
      <c r="N270" s="166">
        <f t="shared" si="136"/>
        <v>0</v>
      </c>
      <c r="O270" s="167" t="s">
        <v>387</v>
      </c>
      <c r="P270" s="166" t="str">
        <f t="shared" si="137"/>
        <v/>
      </c>
      <c r="Q270" s="166" t="str">
        <f t="shared" si="138"/>
        <v/>
      </c>
      <c r="R270" s="166" t="str">
        <f t="shared" si="139"/>
        <v/>
      </c>
      <c r="S270" s="167">
        <f t="shared" si="140"/>
        <v>0</v>
      </c>
      <c r="T270" s="166">
        <f t="shared" si="141"/>
        <v>0</v>
      </c>
      <c r="U270" s="166">
        <f t="shared" si="142"/>
        <v>0</v>
      </c>
      <c r="V270" s="166">
        <f t="shared" si="143"/>
        <v>0</v>
      </c>
      <c r="W270" s="166">
        <f t="shared" si="144"/>
        <v>0</v>
      </c>
      <c r="X270" s="166">
        <f t="shared" si="145"/>
        <v>0</v>
      </c>
      <c r="Y270" s="166">
        <f t="shared" si="146"/>
        <v>0</v>
      </c>
      <c r="Z270" s="166">
        <f t="shared" si="147"/>
        <v>0</v>
      </c>
      <c r="AA270" s="166">
        <f t="shared" si="148"/>
        <v>0</v>
      </c>
      <c r="AB270" s="166">
        <f t="shared" si="149"/>
        <v>0</v>
      </c>
      <c r="AC270" s="167"/>
      <c r="AE270" s="166" t="str" cm="1">
        <f t="array" ref="AE270">IF($E270&lt;&gt;"", IF(ISTEXT(E270), "| Veld '"&amp;AE$4&amp;ROW()&amp;"': "&amp;Fout_datum, IF(F270&lt;&gt;"", IF(E270&gt;F270, "| Velden '"&amp;$AE$4&amp;ROW()&amp;"' en '"&amp;$AF$4&amp;ROW()&amp;"': De datum uit dienst mag niet voor de datum in dienst vallen.", ""), IF(E270&gt;Datum_werkingsjaar_einde, "| Veld '"&amp;$AE$4&amp;ROW()&amp;"': De datum in dienst mag niet na 31/12/"&amp;Datum_werkingsjaar&amp;" vallen.  ", ""))), "")</f>
        <v/>
      </c>
      <c r="AF270" s="166" t="str" cm="1">
        <f t="array" ref="AF270">IF($F270&lt;&gt;"", IF(ISTEXT(F270), "| Veld '"&amp;AF$4&amp;ROW()&amp;"': "&amp;Fout_datum, IF(E270&gt;F270, IF(F270&lt;&gt;"", "  ", ""), IF(F270&lt;&gt;"", IF(F270&lt;Datum_werkingsjaar_begin, "| Veld '"&amp;$AF$4&amp;ROW()&amp;"': De datum uit dienst mag niet vóór 1/01/"&amp;Datum_werkingsjaar&amp;" vallen.  ", ""), ""))), "")</f>
        <v/>
      </c>
      <c r="AG270" s="166" t="str">
        <f ca="1">IF(W270&lt;0, "", IF(G270&lt;&gt;"", _xlfn.IFNA(IF(MATCH(G270, OFFSET(Keuzelijsten!$A$1, 0, MATCH(O270, Keuzelijsten!$A$1:$AA$1, 0)-1, 50, 1), 0)&lt;&gt;"", ""), "| Veld '"&amp;AG$4&amp;ROW()&amp;"': de selectie komt niet overeen met een keuze in een afhankelijk veld.  "), ""))</f>
        <v/>
      </c>
      <c r="AH270" s="166" t="str">
        <f ca="1">IF(X270&lt;0, "", IF(H270&lt;&gt;"", _xlfn.IFNA(IF(MATCH(H270, OFFSET(Keuzelijsten!$A$1, 0, MATCH(P270, Keuzelijsten!$A$1:$AA$1, 0)-1, 50, 1), 0)&lt;&gt;"", ""), "| Veld '"&amp;AH$4&amp;ROW()&amp;"': de selectie komt niet overeen met een keuze in een afhankelijk veld.  "), ""))</f>
        <v/>
      </c>
      <c r="AI270" s="166" t="str">
        <f ca="1">IF(Y270&lt;0, "", IF(I270&lt;&gt;"", _xlfn.IFNA(IF(MATCH(I270, OFFSET(Keuzelijsten!$A$1, 0, MATCH(Q270, Keuzelijsten!$A$1:$AA$1, 0)-1, 50, 1), 0)&lt;&gt;"", ""), "| Veld '"&amp;AI$4&amp;ROW()&amp;"': de selectie komt niet overeen met een keuze in een afhankelijk veld.  "), ""))</f>
        <v/>
      </c>
      <c r="AJ270" s="166" t="str">
        <f ca="1">IF(Z270&lt;0, "", IF(J270&lt;&gt;"", _xlfn.IFNA(IF(MATCH(J270, OFFSET(Keuzelijsten!$A$1, 0, MATCH(R270, Keuzelijsten!$A$1:$AA$1, 0)-1, 50, 1), 0)&lt;&gt;"", ""), "| Veld '"&amp;AJ$4&amp;ROW()&amp;"': de selectie komt niet overeen met een keuze in een afhankelijk veld.  "), ""))</f>
        <v/>
      </c>
      <c r="AK270" s="166" t="str">
        <f t="shared" si="133"/>
        <v/>
      </c>
      <c r="AL270" s="166" t="str">
        <f t="shared" si="134"/>
        <v/>
      </c>
      <c r="AM270" s="167" t="str">
        <f t="shared" si="150"/>
        <v/>
      </c>
      <c r="AN270" s="166" t="str">
        <f t="shared" si="151"/>
        <v/>
      </c>
      <c r="AO270" s="166" t="str">
        <f t="shared" si="152"/>
        <v/>
      </c>
      <c r="AP270" s="166" t="str">
        <f t="shared" si="153"/>
        <v/>
      </c>
      <c r="AQ270" s="166" t="str">
        <f t="shared" si="154"/>
        <v/>
      </c>
      <c r="AR270" s="166" t="str">
        <f t="shared" si="155"/>
        <v/>
      </c>
      <c r="AS270" s="166" t="str">
        <f t="shared" si="156"/>
        <v/>
      </c>
      <c r="AT270" s="166" t="str">
        <f t="shared" si="157"/>
        <v/>
      </c>
      <c r="AU270" s="166" t="str">
        <f t="shared" si="158"/>
        <v/>
      </c>
      <c r="AV270" s="166" t="str">
        <f t="shared" si="159"/>
        <v/>
      </c>
      <c r="AW270" s="167" t="str">
        <f t="shared" si="160"/>
        <v/>
      </c>
      <c r="AX270" s="166" t="str">
        <f>IF(N270&lt;&gt;1, IF(SUM(N270:$N$504)&lt;&gt;0, "| Laat geen witruimte tussen ingevulde rijen.", ""), "")</f>
        <v/>
      </c>
      <c r="AZ270" s="75" t="str">
        <f t="shared" ca="1" si="161"/>
        <v/>
      </c>
    </row>
    <row r="271" spans="1:52" s="166" customFormat="1" ht="14.45" customHeight="1" x14ac:dyDescent="0.25">
      <c r="A271" s="172" t="str">
        <f t="shared" ca="1" si="135"/>
        <v/>
      </c>
      <c r="B271" s="164" t="str">
        <f t="shared" si="131"/>
        <v/>
      </c>
      <c r="C271" s="176" t="str">
        <f t="shared" si="132"/>
        <v/>
      </c>
      <c r="D271" s="177"/>
      <c r="E271" s="178"/>
      <c r="F271" s="178"/>
      <c r="G271" s="179"/>
      <c r="H271" s="180"/>
      <c r="I271" s="179"/>
      <c r="J271" s="181"/>
      <c r="K271" s="182"/>
      <c r="L271" s="183"/>
      <c r="M271" s="165" t="s">
        <v>85</v>
      </c>
      <c r="N271" s="166">
        <f t="shared" si="136"/>
        <v>0</v>
      </c>
      <c r="O271" s="167" t="s">
        <v>387</v>
      </c>
      <c r="P271" s="166" t="str">
        <f t="shared" si="137"/>
        <v/>
      </c>
      <c r="Q271" s="166" t="str">
        <f t="shared" si="138"/>
        <v/>
      </c>
      <c r="R271" s="166" t="str">
        <f t="shared" si="139"/>
        <v/>
      </c>
      <c r="S271" s="167">
        <f t="shared" si="140"/>
        <v>0</v>
      </c>
      <c r="T271" s="166">
        <f t="shared" si="141"/>
        <v>0</v>
      </c>
      <c r="U271" s="166">
        <f t="shared" si="142"/>
        <v>0</v>
      </c>
      <c r="V271" s="166">
        <f t="shared" si="143"/>
        <v>0</v>
      </c>
      <c r="W271" s="166">
        <f t="shared" si="144"/>
        <v>0</v>
      </c>
      <c r="X271" s="166">
        <f t="shared" si="145"/>
        <v>0</v>
      </c>
      <c r="Y271" s="166">
        <f t="shared" si="146"/>
        <v>0</v>
      </c>
      <c r="Z271" s="166">
        <f t="shared" si="147"/>
        <v>0</v>
      </c>
      <c r="AA271" s="166">
        <f t="shared" si="148"/>
        <v>0</v>
      </c>
      <c r="AB271" s="166">
        <f t="shared" si="149"/>
        <v>0</v>
      </c>
      <c r="AC271" s="167"/>
      <c r="AE271" s="166" t="str" cm="1">
        <f t="array" ref="AE271">IF($E271&lt;&gt;"", IF(ISTEXT(E271), "| Veld '"&amp;AE$4&amp;ROW()&amp;"': "&amp;Fout_datum, IF(F271&lt;&gt;"", IF(E271&gt;F271, "| Velden '"&amp;$AE$4&amp;ROW()&amp;"' en '"&amp;$AF$4&amp;ROW()&amp;"': De datum uit dienst mag niet voor de datum in dienst vallen.", ""), IF(E271&gt;Datum_werkingsjaar_einde, "| Veld '"&amp;$AE$4&amp;ROW()&amp;"': De datum in dienst mag niet na 31/12/"&amp;Datum_werkingsjaar&amp;" vallen.  ", ""))), "")</f>
        <v/>
      </c>
      <c r="AF271" s="166" t="str" cm="1">
        <f t="array" ref="AF271">IF($F271&lt;&gt;"", IF(ISTEXT(F271), "| Veld '"&amp;AF$4&amp;ROW()&amp;"': "&amp;Fout_datum, IF(E271&gt;F271, IF(F271&lt;&gt;"", "  ", ""), IF(F271&lt;&gt;"", IF(F271&lt;Datum_werkingsjaar_begin, "| Veld '"&amp;$AF$4&amp;ROW()&amp;"': De datum uit dienst mag niet vóór 1/01/"&amp;Datum_werkingsjaar&amp;" vallen.  ", ""), ""))), "")</f>
        <v/>
      </c>
      <c r="AG271" s="166" t="str">
        <f ca="1">IF(W271&lt;0, "", IF(G271&lt;&gt;"", _xlfn.IFNA(IF(MATCH(G271, OFFSET(Keuzelijsten!$A$1, 0, MATCH(O271, Keuzelijsten!$A$1:$AA$1, 0)-1, 50, 1), 0)&lt;&gt;"", ""), "| Veld '"&amp;AG$4&amp;ROW()&amp;"': de selectie komt niet overeen met een keuze in een afhankelijk veld.  "), ""))</f>
        <v/>
      </c>
      <c r="AH271" s="166" t="str">
        <f ca="1">IF(X271&lt;0, "", IF(H271&lt;&gt;"", _xlfn.IFNA(IF(MATCH(H271, OFFSET(Keuzelijsten!$A$1, 0, MATCH(P271, Keuzelijsten!$A$1:$AA$1, 0)-1, 50, 1), 0)&lt;&gt;"", ""), "| Veld '"&amp;AH$4&amp;ROW()&amp;"': de selectie komt niet overeen met een keuze in een afhankelijk veld.  "), ""))</f>
        <v/>
      </c>
      <c r="AI271" s="166" t="str">
        <f ca="1">IF(Y271&lt;0, "", IF(I271&lt;&gt;"", _xlfn.IFNA(IF(MATCH(I271, OFFSET(Keuzelijsten!$A$1, 0, MATCH(Q271, Keuzelijsten!$A$1:$AA$1, 0)-1, 50, 1), 0)&lt;&gt;"", ""), "| Veld '"&amp;AI$4&amp;ROW()&amp;"': de selectie komt niet overeen met een keuze in een afhankelijk veld.  "), ""))</f>
        <v/>
      </c>
      <c r="AJ271" s="166" t="str">
        <f ca="1">IF(Z271&lt;0, "", IF(J271&lt;&gt;"", _xlfn.IFNA(IF(MATCH(J271, OFFSET(Keuzelijsten!$A$1, 0, MATCH(R271, Keuzelijsten!$A$1:$AA$1, 0)-1, 50, 1), 0)&lt;&gt;"", ""), "| Veld '"&amp;AJ$4&amp;ROW()&amp;"': de selectie komt niet overeen met een keuze in een afhankelijk veld.  "), ""))</f>
        <v/>
      </c>
      <c r="AK271" s="166" t="str">
        <f t="shared" si="133"/>
        <v/>
      </c>
      <c r="AL271" s="166" t="str">
        <f t="shared" si="134"/>
        <v/>
      </c>
      <c r="AM271" s="167" t="str">
        <f t="shared" si="150"/>
        <v/>
      </c>
      <c r="AN271" s="166" t="str">
        <f t="shared" si="151"/>
        <v/>
      </c>
      <c r="AO271" s="166" t="str">
        <f t="shared" si="152"/>
        <v/>
      </c>
      <c r="AP271" s="166" t="str">
        <f t="shared" si="153"/>
        <v/>
      </c>
      <c r="AQ271" s="166" t="str">
        <f t="shared" si="154"/>
        <v/>
      </c>
      <c r="AR271" s="166" t="str">
        <f t="shared" si="155"/>
        <v/>
      </c>
      <c r="AS271" s="166" t="str">
        <f t="shared" si="156"/>
        <v/>
      </c>
      <c r="AT271" s="166" t="str">
        <f t="shared" si="157"/>
        <v/>
      </c>
      <c r="AU271" s="166" t="str">
        <f t="shared" si="158"/>
        <v/>
      </c>
      <c r="AV271" s="166" t="str">
        <f t="shared" si="159"/>
        <v/>
      </c>
      <c r="AW271" s="167" t="str">
        <f t="shared" si="160"/>
        <v/>
      </c>
      <c r="AX271" s="166" t="str">
        <f>IF(N271&lt;&gt;1, IF(SUM(N271:$N$504)&lt;&gt;0, "| Laat geen witruimte tussen ingevulde rijen.", ""), "")</f>
        <v/>
      </c>
      <c r="AZ271" s="75" t="str">
        <f t="shared" ca="1" si="161"/>
        <v/>
      </c>
    </row>
    <row r="272" spans="1:52" s="166" customFormat="1" ht="14.45" customHeight="1" x14ac:dyDescent="0.25">
      <c r="A272" s="172" t="str">
        <f t="shared" ca="1" si="135"/>
        <v/>
      </c>
      <c r="B272" s="164" t="str">
        <f t="shared" si="131"/>
        <v/>
      </c>
      <c r="C272" s="176" t="str">
        <f t="shared" si="132"/>
        <v/>
      </c>
      <c r="D272" s="177"/>
      <c r="E272" s="178"/>
      <c r="F272" s="178"/>
      <c r="G272" s="179"/>
      <c r="H272" s="180"/>
      <c r="I272" s="179"/>
      <c r="J272" s="181"/>
      <c r="K272" s="182"/>
      <c r="L272" s="183"/>
      <c r="M272" s="165" t="s">
        <v>85</v>
      </c>
      <c r="N272" s="166">
        <f t="shared" si="136"/>
        <v>0</v>
      </c>
      <c r="O272" s="167" t="s">
        <v>387</v>
      </c>
      <c r="P272" s="166" t="str">
        <f t="shared" si="137"/>
        <v/>
      </c>
      <c r="Q272" s="166" t="str">
        <f t="shared" si="138"/>
        <v/>
      </c>
      <c r="R272" s="166" t="str">
        <f t="shared" si="139"/>
        <v/>
      </c>
      <c r="S272" s="167">
        <f t="shared" si="140"/>
        <v>0</v>
      </c>
      <c r="T272" s="166">
        <f t="shared" si="141"/>
        <v>0</v>
      </c>
      <c r="U272" s="166">
        <f t="shared" si="142"/>
        <v>0</v>
      </c>
      <c r="V272" s="166">
        <f t="shared" si="143"/>
        <v>0</v>
      </c>
      <c r="W272" s="166">
        <f t="shared" si="144"/>
        <v>0</v>
      </c>
      <c r="X272" s="166">
        <f t="shared" si="145"/>
        <v>0</v>
      </c>
      <c r="Y272" s="166">
        <f t="shared" si="146"/>
        <v>0</v>
      </c>
      <c r="Z272" s="166">
        <f t="shared" si="147"/>
        <v>0</v>
      </c>
      <c r="AA272" s="166">
        <f t="shared" si="148"/>
        <v>0</v>
      </c>
      <c r="AB272" s="166">
        <f t="shared" si="149"/>
        <v>0</v>
      </c>
      <c r="AC272" s="167"/>
      <c r="AE272" s="166" t="str" cm="1">
        <f t="array" ref="AE272">IF($E272&lt;&gt;"", IF(ISTEXT(E272), "| Veld '"&amp;AE$4&amp;ROW()&amp;"': "&amp;Fout_datum, IF(F272&lt;&gt;"", IF(E272&gt;F272, "| Velden '"&amp;$AE$4&amp;ROW()&amp;"' en '"&amp;$AF$4&amp;ROW()&amp;"': De datum uit dienst mag niet voor de datum in dienst vallen.", ""), IF(E272&gt;Datum_werkingsjaar_einde, "| Veld '"&amp;$AE$4&amp;ROW()&amp;"': De datum in dienst mag niet na 31/12/"&amp;Datum_werkingsjaar&amp;" vallen.  ", ""))), "")</f>
        <v/>
      </c>
      <c r="AF272" s="166" t="str" cm="1">
        <f t="array" ref="AF272">IF($F272&lt;&gt;"", IF(ISTEXT(F272), "| Veld '"&amp;AF$4&amp;ROW()&amp;"': "&amp;Fout_datum, IF(E272&gt;F272, IF(F272&lt;&gt;"", "  ", ""), IF(F272&lt;&gt;"", IF(F272&lt;Datum_werkingsjaar_begin, "| Veld '"&amp;$AF$4&amp;ROW()&amp;"': De datum uit dienst mag niet vóór 1/01/"&amp;Datum_werkingsjaar&amp;" vallen.  ", ""), ""))), "")</f>
        <v/>
      </c>
      <c r="AG272" s="166" t="str">
        <f ca="1">IF(W272&lt;0, "", IF(G272&lt;&gt;"", _xlfn.IFNA(IF(MATCH(G272, OFFSET(Keuzelijsten!$A$1, 0, MATCH(O272, Keuzelijsten!$A$1:$AA$1, 0)-1, 50, 1), 0)&lt;&gt;"", ""), "| Veld '"&amp;AG$4&amp;ROW()&amp;"': de selectie komt niet overeen met een keuze in een afhankelijk veld.  "), ""))</f>
        <v/>
      </c>
      <c r="AH272" s="166" t="str">
        <f ca="1">IF(X272&lt;0, "", IF(H272&lt;&gt;"", _xlfn.IFNA(IF(MATCH(H272, OFFSET(Keuzelijsten!$A$1, 0, MATCH(P272, Keuzelijsten!$A$1:$AA$1, 0)-1, 50, 1), 0)&lt;&gt;"", ""), "| Veld '"&amp;AH$4&amp;ROW()&amp;"': de selectie komt niet overeen met een keuze in een afhankelijk veld.  "), ""))</f>
        <v/>
      </c>
      <c r="AI272" s="166" t="str">
        <f ca="1">IF(Y272&lt;0, "", IF(I272&lt;&gt;"", _xlfn.IFNA(IF(MATCH(I272, OFFSET(Keuzelijsten!$A$1, 0, MATCH(Q272, Keuzelijsten!$A$1:$AA$1, 0)-1, 50, 1), 0)&lt;&gt;"", ""), "| Veld '"&amp;AI$4&amp;ROW()&amp;"': de selectie komt niet overeen met een keuze in een afhankelijk veld.  "), ""))</f>
        <v/>
      </c>
      <c r="AJ272" s="166" t="str">
        <f ca="1">IF(Z272&lt;0, "", IF(J272&lt;&gt;"", _xlfn.IFNA(IF(MATCH(J272, OFFSET(Keuzelijsten!$A$1, 0, MATCH(R272, Keuzelijsten!$A$1:$AA$1, 0)-1, 50, 1), 0)&lt;&gt;"", ""), "| Veld '"&amp;AJ$4&amp;ROW()&amp;"': de selectie komt niet overeen met een keuze in een afhankelijk veld.  "), ""))</f>
        <v/>
      </c>
      <c r="AK272" s="166" t="str">
        <f t="shared" si="133"/>
        <v/>
      </c>
      <c r="AL272" s="166" t="str">
        <f t="shared" si="134"/>
        <v/>
      </c>
      <c r="AM272" s="167" t="str">
        <f t="shared" si="150"/>
        <v/>
      </c>
      <c r="AN272" s="166" t="str">
        <f t="shared" si="151"/>
        <v/>
      </c>
      <c r="AO272" s="166" t="str">
        <f t="shared" si="152"/>
        <v/>
      </c>
      <c r="AP272" s="166" t="str">
        <f t="shared" si="153"/>
        <v/>
      </c>
      <c r="AQ272" s="166" t="str">
        <f t="shared" si="154"/>
        <v/>
      </c>
      <c r="AR272" s="166" t="str">
        <f t="shared" si="155"/>
        <v/>
      </c>
      <c r="AS272" s="166" t="str">
        <f t="shared" si="156"/>
        <v/>
      </c>
      <c r="AT272" s="166" t="str">
        <f t="shared" si="157"/>
        <v/>
      </c>
      <c r="AU272" s="166" t="str">
        <f t="shared" si="158"/>
        <v/>
      </c>
      <c r="AV272" s="166" t="str">
        <f t="shared" si="159"/>
        <v/>
      </c>
      <c r="AW272" s="167" t="str">
        <f t="shared" si="160"/>
        <v/>
      </c>
      <c r="AX272" s="166" t="str">
        <f>IF(N272&lt;&gt;1, IF(SUM(N272:$N$504)&lt;&gt;0, "| Laat geen witruimte tussen ingevulde rijen.", ""), "")</f>
        <v/>
      </c>
      <c r="AZ272" s="75" t="str">
        <f t="shared" ca="1" si="161"/>
        <v/>
      </c>
    </row>
    <row r="273" spans="1:52" s="166" customFormat="1" ht="14.45" customHeight="1" x14ac:dyDescent="0.25">
      <c r="A273" s="172" t="str">
        <f t="shared" ca="1" si="135"/>
        <v/>
      </c>
      <c r="B273" s="164" t="str">
        <f t="shared" si="131"/>
        <v/>
      </c>
      <c r="C273" s="176" t="str">
        <f t="shared" si="132"/>
        <v/>
      </c>
      <c r="D273" s="177"/>
      <c r="E273" s="178"/>
      <c r="F273" s="178"/>
      <c r="G273" s="179"/>
      <c r="H273" s="180"/>
      <c r="I273" s="179"/>
      <c r="J273" s="181"/>
      <c r="K273" s="182"/>
      <c r="L273" s="183"/>
      <c r="M273" s="165" t="s">
        <v>85</v>
      </c>
      <c r="N273" s="166">
        <f t="shared" si="136"/>
        <v>0</v>
      </c>
      <c r="O273" s="167" t="s">
        <v>387</v>
      </c>
      <c r="P273" s="166" t="str">
        <f t="shared" si="137"/>
        <v/>
      </c>
      <c r="Q273" s="166" t="str">
        <f t="shared" si="138"/>
        <v/>
      </c>
      <c r="R273" s="166" t="str">
        <f t="shared" si="139"/>
        <v/>
      </c>
      <c r="S273" s="167">
        <f t="shared" si="140"/>
        <v>0</v>
      </c>
      <c r="T273" s="166">
        <f t="shared" si="141"/>
        <v>0</v>
      </c>
      <c r="U273" s="166">
        <f t="shared" si="142"/>
        <v>0</v>
      </c>
      <c r="V273" s="166">
        <f t="shared" si="143"/>
        <v>0</v>
      </c>
      <c r="W273" s="166">
        <f t="shared" si="144"/>
        <v>0</v>
      </c>
      <c r="X273" s="166">
        <f t="shared" si="145"/>
        <v>0</v>
      </c>
      <c r="Y273" s="166">
        <f t="shared" si="146"/>
        <v>0</v>
      </c>
      <c r="Z273" s="166">
        <f t="shared" si="147"/>
        <v>0</v>
      </c>
      <c r="AA273" s="166">
        <f t="shared" si="148"/>
        <v>0</v>
      </c>
      <c r="AB273" s="166">
        <f t="shared" si="149"/>
        <v>0</v>
      </c>
      <c r="AC273" s="167"/>
      <c r="AE273" s="166" t="str" cm="1">
        <f t="array" ref="AE273">IF($E273&lt;&gt;"", IF(ISTEXT(E273), "| Veld '"&amp;AE$4&amp;ROW()&amp;"': "&amp;Fout_datum, IF(F273&lt;&gt;"", IF(E273&gt;F273, "| Velden '"&amp;$AE$4&amp;ROW()&amp;"' en '"&amp;$AF$4&amp;ROW()&amp;"': De datum uit dienst mag niet voor de datum in dienst vallen.", ""), IF(E273&gt;Datum_werkingsjaar_einde, "| Veld '"&amp;$AE$4&amp;ROW()&amp;"': De datum in dienst mag niet na 31/12/"&amp;Datum_werkingsjaar&amp;" vallen.  ", ""))), "")</f>
        <v/>
      </c>
      <c r="AF273" s="166" t="str" cm="1">
        <f t="array" ref="AF273">IF($F273&lt;&gt;"", IF(ISTEXT(F273), "| Veld '"&amp;AF$4&amp;ROW()&amp;"': "&amp;Fout_datum, IF(E273&gt;F273, IF(F273&lt;&gt;"", "  ", ""), IF(F273&lt;&gt;"", IF(F273&lt;Datum_werkingsjaar_begin, "| Veld '"&amp;$AF$4&amp;ROW()&amp;"': De datum uit dienst mag niet vóór 1/01/"&amp;Datum_werkingsjaar&amp;" vallen.  ", ""), ""))), "")</f>
        <v/>
      </c>
      <c r="AG273" s="166" t="str">
        <f ca="1">IF(W273&lt;0, "", IF(G273&lt;&gt;"", _xlfn.IFNA(IF(MATCH(G273, OFFSET(Keuzelijsten!$A$1, 0, MATCH(O273, Keuzelijsten!$A$1:$AA$1, 0)-1, 50, 1), 0)&lt;&gt;"", ""), "| Veld '"&amp;AG$4&amp;ROW()&amp;"': de selectie komt niet overeen met een keuze in een afhankelijk veld.  "), ""))</f>
        <v/>
      </c>
      <c r="AH273" s="166" t="str">
        <f ca="1">IF(X273&lt;0, "", IF(H273&lt;&gt;"", _xlfn.IFNA(IF(MATCH(H273, OFFSET(Keuzelijsten!$A$1, 0, MATCH(P273, Keuzelijsten!$A$1:$AA$1, 0)-1, 50, 1), 0)&lt;&gt;"", ""), "| Veld '"&amp;AH$4&amp;ROW()&amp;"': de selectie komt niet overeen met een keuze in een afhankelijk veld.  "), ""))</f>
        <v/>
      </c>
      <c r="AI273" s="166" t="str">
        <f ca="1">IF(Y273&lt;0, "", IF(I273&lt;&gt;"", _xlfn.IFNA(IF(MATCH(I273, OFFSET(Keuzelijsten!$A$1, 0, MATCH(Q273, Keuzelijsten!$A$1:$AA$1, 0)-1, 50, 1), 0)&lt;&gt;"", ""), "| Veld '"&amp;AI$4&amp;ROW()&amp;"': de selectie komt niet overeen met een keuze in een afhankelijk veld.  "), ""))</f>
        <v/>
      </c>
      <c r="AJ273" s="166" t="str">
        <f ca="1">IF(Z273&lt;0, "", IF(J273&lt;&gt;"", _xlfn.IFNA(IF(MATCH(J273, OFFSET(Keuzelijsten!$A$1, 0, MATCH(R273, Keuzelijsten!$A$1:$AA$1, 0)-1, 50, 1), 0)&lt;&gt;"", ""), "| Veld '"&amp;AJ$4&amp;ROW()&amp;"': de selectie komt niet overeen met een keuze in een afhankelijk veld.  "), ""))</f>
        <v/>
      </c>
      <c r="AK273" s="166" t="str">
        <f t="shared" si="133"/>
        <v/>
      </c>
      <c r="AL273" s="166" t="str">
        <f t="shared" si="134"/>
        <v/>
      </c>
      <c r="AM273" s="167" t="str">
        <f t="shared" si="150"/>
        <v/>
      </c>
      <c r="AN273" s="166" t="str">
        <f t="shared" si="151"/>
        <v/>
      </c>
      <c r="AO273" s="166" t="str">
        <f t="shared" si="152"/>
        <v/>
      </c>
      <c r="AP273" s="166" t="str">
        <f t="shared" si="153"/>
        <v/>
      </c>
      <c r="AQ273" s="166" t="str">
        <f t="shared" si="154"/>
        <v/>
      </c>
      <c r="AR273" s="166" t="str">
        <f t="shared" si="155"/>
        <v/>
      </c>
      <c r="AS273" s="166" t="str">
        <f t="shared" si="156"/>
        <v/>
      </c>
      <c r="AT273" s="166" t="str">
        <f t="shared" si="157"/>
        <v/>
      </c>
      <c r="AU273" s="166" t="str">
        <f t="shared" si="158"/>
        <v/>
      </c>
      <c r="AV273" s="166" t="str">
        <f t="shared" si="159"/>
        <v/>
      </c>
      <c r="AW273" s="167" t="str">
        <f t="shared" si="160"/>
        <v/>
      </c>
      <c r="AX273" s="166" t="str">
        <f>IF(N273&lt;&gt;1, IF(SUM(N273:$N$504)&lt;&gt;0, "| Laat geen witruimte tussen ingevulde rijen.", ""), "")</f>
        <v/>
      </c>
      <c r="AZ273" s="75" t="str">
        <f t="shared" ca="1" si="161"/>
        <v/>
      </c>
    </row>
    <row r="274" spans="1:52" s="166" customFormat="1" ht="14.45" customHeight="1" x14ac:dyDescent="0.25">
      <c r="A274" s="172" t="str">
        <f t="shared" ca="1" si="135"/>
        <v/>
      </c>
      <c r="B274" s="164" t="str">
        <f t="shared" si="131"/>
        <v/>
      </c>
      <c r="C274" s="176" t="str">
        <f t="shared" si="132"/>
        <v/>
      </c>
      <c r="D274" s="177"/>
      <c r="E274" s="178"/>
      <c r="F274" s="178"/>
      <c r="G274" s="179"/>
      <c r="H274" s="180"/>
      <c r="I274" s="179"/>
      <c r="J274" s="181"/>
      <c r="K274" s="182"/>
      <c r="L274" s="183"/>
      <c r="M274" s="165" t="s">
        <v>85</v>
      </c>
      <c r="N274" s="166">
        <f t="shared" si="136"/>
        <v>0</v>
      </c>
      <c r="O274" s="167" t="s">
        <v>387</v>
      </c>
      <c r="P274" s="166" t="str">
        <f t="shared" si="137"/>
        <v/>
      </c>
      <c r="Q274" s="166" t="str">
        <f t="shared" si="138"/>
        <v/>
      </c>
      <c r="R274" s="166" t="str">
        <f t="shared" si="139"/>
        <v/>
      </c>
      <c r="S274" s="167">
        <f t="shared" si="140"/>
        <v>0</v>
      </c>
      <c r="T274" s="166">
        <f t="shared" si="141"/>
        <v>0</v>
      </c>
      <c r="U274" s="166">
        <f t="shared" si="142"/>
        <v>0</v>
      </c>
      <c r="V274" s="166">
        <f t="shared" si="143"/>
        <v>0</v>
      </c>
      <c r="W274" s="166">
        <f t="shared" si="144"/>
        <v>0</v>
      </c>
      <c r="X274" s="166">
        <f t="shared" si="145"/>
        <v>0</v>
      </c>
      <c r="Y274" s="166">
        <f t="shared" si="146"/>
        <v>0</v>
      </c>
      <c r="Z274" s="166">
        <f t="shared" si="147"/>
        <v>0</v>
      </c>
      <c r="AA274" s="166">
        <f t="shared" si="148"/>
        <v>0</v>
      </c>
      <c r="AB274" s="166">
        <f t="shared" si="149"/>
        <v>0</v>
      </c>
      <c r="AC274" s="167"/>
      <c r="AE274" s="166" t="str" cm="1">
        <f t="array" ref="AE274">IF($E274&lt;&gt;"", IF(ISTEXT(E274), "| Veld '"&amp;AE$4&amp;ROW()&amp;"': "&amp;Fout_datum, IF(F274&lt;&gt;"", IF(E274&gt;F274, "| Velden '"&amp;$AE$4&amp;ROW()&amp;"' en '"&amp;$AF$4&amp;ROW()&amp;"': De datum uit dienst mag niet voor de datum in dienst vallen.", ""), IF(E274&gt;Datum_werkingsjaar_einde, "| Veld '"&amp;$AE$4&amp;ROW()&amp;"': De datum in dienst mag niet na 31/12/"&amp;Datum_werkingsjaar&amp;" vallen.  ", ""))), "")</f>
        <v/>
      </c>
      <c r="AF274" s="166" t="str" cm="1">
        <f t="array" ref="AF274">IF($F274&lt;&gt;"", IF(ISTEXT(F274), "| Veld '"&amp;AF$4&amp;ROW()&amp;"': "&amp;Fout_datum, IF(E274&gt;F274, IF(F274&lt;&gt;"", "  ", ""), IF(F274&lt;&gt;"", IF(F274&lt;Datum_werkingsjaar_begin, "| Veld '"&amp;$AF$4&amp;ROW()&amp;"': De datum uit dienst mag niet vóór 1/01/"&amp;Datum_werkingsjaar&amp;" vallen.  ", ""), ""))), "")</f>
        <v/>
      </c>
      <c r="AG274" s="166" t="str">
        <f ca="1">IF(W274&lt;0, "", IF(G274&lt;&gt;"", _xlfn.IFNA(IF(MATCH(G274, OFFSET(Keuzelijsten!$A$1, 0, MATCH(O274, Keuzelijsten!$A$1:$AA$1, 0)-1, 50, 1), 0)&lt;&gt;"", ""), "| Veld '"&amp;AG$4&amp;ROW()&amp;"': de selectie komt niet overeen met een keuze in een afhankelijk veld.  "), ""))</f>
        <v/>
      </c>
      <c r="AH274" s="166" t="str">
        <f ca="1">IF(X274&lt;0, "", IF(H274&lt;&gt;"", _xlfn.IFNA(IF(MATCH(H274, OFFSET(Keuzelijsten!$A$1, 0, MATCH(P274, Keuzelijsten!$A$1:$AA$1, 0)-1, 50, 1), 0)&lt;&gt;"", ""), "| Veld '"&amp;AH$4&amp;ROW()&amp;"': de selectie komt niet overeen met een keuze in een afhankelijk veld.  "), ""))</f>
        <v/>
      </c>
      <c r="AI274" s="166" t="str">
        <f ca="1">IF(Y274&lt;0, "", IF(I274&lt;&gt;"", _xlfn.IFNA(IF(MATCH(I274, OFFSET(Keuzelijsten!$A$1, 0, MATCH(Q274, Keuzelijsten!$A$1:$AA$1, 0)-1, 50, 1), 0)&lt;&gt;"", ""), "| Veld '"&amp;AI$4&amp;ROW()&amp;"': de selectie komt niet overeen met een keuze in een afhankelijk veld.  "), ""))</f>
        <v/>
      </c>
      <c r="AJ274" s="166" t="str">
        <f ca="1">IF(Z274&lt;0, "", IF(J274&lt;&gt;"", _xlfn.IFNA(IF(MATCH(J274, OFFSET(Keuzelijsten!$A$1, 0, MATCH(R274, Keuzelijsten!$A$1:$AA$1, 0)-1, 50, 1), 0)&lt;&gt;"", ""), "| Veld '"&amp;AJ$4&amp;ROW()&amp;"': de selectie komt niet overeen met een keuze in een afhankelijk veld.  "), ""))</f>
        <v/>
      </c>
      <c r="AK274" s="166" t="str">
        <f t="shared" si="133"/>
        <v/>
      </c>
      <c r="AL274" s="166" t="str">
        <f t="shared" si="134"/>
        <v/>
      </c>
      <c r="AM274" s="167" t="str">
        <f t="shared" si="150"/>
        <v/>
      </c>
      <c r="AN274" s="166" t="str">
        <f t="shared" si="151"/>
        <v/>
      </c>
      <c r="AO274" s="166" t="str">
        <f t="shared" si="152"/>
        <v/>
      </c>
      <c r="AP274" s="166" t="str">
        <f t="shared" si="153"/>
        <v/>
      </c>
      <c r="AQ274" s="166" t="str">
        <f t="shared" si="154"/>
        <v/>
      </c>
      <c r="AR274" s="166" t="str">
        <f t="shared" si="155"/>
        <v/>
      </c>
      <c r="AS274" s="166" t="str">
        <f t="shared" si="156"/>
        <v/>
      </c>
      <c r="AT274" s="166" t="str">
        <f t="shared" si="157"/>
        <v/>
      </c>
      <c r="AU274" s="166" t="str">
        <f t="shared" si="158"/>
        <v/>
      </c>
      <c r="AV274" s="166" t="str">
        <f t="shared" si="159"/>
        <v/>
      </c>
      <c r="AW274" s="167" t="str">
        <f t="shared" si="160"/>
        <v/>
      </c>
      <c r="AX274" s="166" t="str">
        <f>IF(N274&lt;&gt;1, IF(SUM(N274:$N$504)&lt;&gt;0, "| Laat geen witruimte tussen ingevulde rijen.", ""), "")</f>
        <v/>
      </c>
      <c r="AZ274" s="75" t="str">
        <f t="shared" ca="1" si="161"/>
        <v/>
      </c>
    </row>
    <row r="275" spans="1:52" s="166" customFormat="1" ht="14.45" customHeight="1" x14ac:dyDescent="0.25">
      <c r="A275" s="172" t="str">
        <f t="shared" ca="1" si="135"/>
        <v/>
      </c>
      <c r="B275" s="164" t="str">
        <f t="shared" si="131"/>
        <v/>
      </c>
      <c r="C275" s="176" t="str">
        <f t="shared" si="132"/>
        <v/>
      </c>
      <c r="D275" s="177"/>
      <c r="E275" s="178"/>
      <c r="F275" s="178"/>
      <c r="G275" s="179"/>
      <c r="H275" s="180"/>
      <c r="I275" s="179"/>
      <c r="J275" s="181"/>
      <c r="K275" s="182"/>
      <c r="L275" s="183"/>
      <c r="M275" s="165" t="s">
        <v>85</v>
      </c>
      <c r="N275" s="166">
        <f t="shared" si="136"/>
        <v>0</v>
      </c>
      <c r="O275" s="167" t="s">
        <v>387</v>
      </c>
      <c r="P275" s="166" t="str">
        <f t="shared" si="137"/>
        <v/>
      </c>
      <c r="Q275" s="166" t="str">
        <f t="shared" si="138"/>
        <v/>
      </c>
      <c r="R275" s="166" t="str">
        <f t="shared" si="139"/>
        <v/>
      </c>
      <c r="S275" s="167">
        <f t="shared" si="140"/>
        <v>0</v>
      </c>
      <c r="T275" s="166">
        <f t="shared" si="141"/>
        <v>0</v>
      </c>
      <c r="U275" s="166">
        <f t="shared" si="142"/>
        <v>0</v>
      </c>
      <c r="V275" s="166">
        <f t="shared" si="143"/>
        <v>0</v>
      </c>
      <c r="W275" s="166">
        <f t="shared" si="144"/>
        <v>0</v>
      </c>
      <c r="X275" s="166">
        <f t="shared" si="145"/>
        <v>0</v>
      </c>
      <c r="Y275" s="166">
        <f t="shared" si="146"/>
        <v>0</v>
      </c>
      <c r="Z275" s="166">
        <f t="shared" si="147"/>
        <v>0</v>
      </c>
      <c r="AA275" s="166">
        <f t="shared" si="148"/>
        <v>0</v>
      </c>
      <c r="AB275" s="166">
        <f t="shared" si="149"/>
        <v>0</v>
      </c>
      <c r="AC275" s="167"/>
      <c r="AE275" s="166" t="str" cm="1">
        <f t="array" ref="AE275">IF($E275&lt;&gt;"", IF(ISTEXT(E275), "| Veld '"&amp;AE$4&amp;ROW()&amp;"': "&amp;Fout_datum, IF(F275&lt;&gt;"", IF(E275&gt;F275, "| Velden '"&amp;$AE$4&amp;ROW()&amp;"' en '"&amp;$AF$4&amp;ROW()&amp;"': De datum uit dienst mag niet voor de datum in dienst vallen.", ""), IF(E275&gt;Datum_werkingsjaar_einde, "| Veld '"&amp;$AE$4&amp;ROW()&amp;"': De datum in dienst mag niet na 31/12/"&amp;Datum_werkingsjaar&amp;" vallen.  ", ""))), "")</f>
        <v/>
      </c>
      <c r="AF275" s="166" t="str" cm="1">
        <f t="array" ref="AF275">IF($F275&lt;&gt;"", IF(ISTEXT(F275), "| Veld '"&amp;AF$4&amp;ROW()&amp;"': "&amp;Fout_datum, IF(E275&gt;F275, IF(F275&lt;&gt;"", "  ", ""), IF(F275&lt;&gt;"", IF(F275&lt;Datum_werkingsjaar_begin, "| Veld '"&amp;$AF$4&amp;ROW()&amp;"': De datum uit dienst mag niet vóór 1/01/"&amp;Datum_werkingsjaar&amp;" vallen.  ", ""), ""))), "")</f>
        <v/>
      </c>
      <c r="AG275" s="166" t="str">
        <f ca="1">IF(W275&lt;0, "", IF(G275&lt;&gt;"", _xlfn.IFNA(IF(MATCH(G275, OFFSET(Keuzelijsten!$A$1, 0, MATCH(O275, Keuzelijsten!$A$1:$AA$1, 0)-1, 50, 1), 0)&lt;&gt;"", ""), "| Veld '"&amp;AG$4&amp;ROW()&amp;"': de selectie komt niet overeen met een keuze in een afhankelijk veld.  "), ""))</f>
        <v/>
      </c>
      <c r="AH275" s="166" t="str">
        <f ca="1">IF(X275&lt;0, "", IF(H275&lt;&gt;"", _xlfn.IFNA(IF(MATCH(H275, OFFSET(Keuzelijsten!$A$1, 0, MATCH(P275, Keuzelijsten!$A$1:$AA$1, 0)-1, 50, 1), 0)&lt;&gt;"", ""), "| Veld '"&amp;AH$4&amp;ROW()&amp;"': de selectie komt niet overeen met een keuze in een afhankelijk veld.  "), ""))</f>
        <v/>
      </c>
      <c r="AI275" s="166" t="str">
        <f ca="1">IF(Y275&lt;0, "", IF(I275&lt;&gt;"", _xlfn.IFNA(IF(MATCH(I275, OFFSET(Keuzelijsten!$A$1, 0, MATCH(Q275, Keuzelijsten!$A$1:$AA$1, 0)-1, 50, 1), 0)&lt;&gt;"", ""), "| Veld '"&amp;AI$4&amp;ROW()&amp;"': de selectie komt niet overeen met een keuze in een afhankelijk veld.  "), ""))</f>
        <v/>
      </c>
      <c r="AJ275" s="166" t="str">
        <f ca="1">IF(Z275&lt;0, "", IF(J275&lt;&gt;"", _xlfn.IFNA(IF(MATCH(J275, OFFSET(Keuzelijsten!$A$1, 0, MATCH(R275, Keuzelijsten!$A$1:$AA$1, 0)-1, 50, 1), 0)&lt;&gt;"", ""), "| Veld '"&amp;AJ$4&amp;ROW()&amp;"': de selectie komt niet overeen met een keuze in een afhankelijk veld.  "), ""))</f>
        <v/>
      </c>
      <c r="AK275" s="166" t="str">
        <f t="shared" si="133"/>
        <v/>
      </c>
      <c r="AL275" s="166" t="str">
        <f t="shared" si="134"/>
        <v/>
      </c>
      <c r="AM275" s="167" t="str">
        <f t="shared" si="150"/>
        <v/>
      </c>
      <c r="AN275" s="166" t="str">
        <f t="shared" si="151"/>
        <v/>
      </c>
      <c r="AO275" s="166" t="str">
        <f t="shared" si="152"/>
        <v/>
      </c>
      <c r="AP275" s="166" t="str">
        <f t="shared" si="153"/>
        <v/>
      </c>
      <c r="AQ275" s="166" t="str">
        <f t="shared" si="154"/>
        <v/>
      </c>
      <c r="AR275" s="166" t="str">
        <f t="shared" si="155"/>
        <v/>
      </c>
      <c r="AS275" s="166" t="str">
        <f t="shared" si="156"/>
        <v/>
      </c>
      <c r="AT275" s="166" t="str">
        <f t="shared" si="157"/>
        <v/>
      </c>
      <c r="AU275" s="166" t="str">
        <f t="shared" si="158"/>
        <v/>
      </c>
      <c r="AV275" s="166" t="str">
        <f t="shared" si="159"/>
        <v/>
      </c>
      <c r="AW275" s="167" t="str">
        <f t="shared" si="160"/>
        <v/>
      </c>
      <c r="AX275" s="166" t="str">
        <f>IF(N275&lt;&gt;1, IF(SUM(N275:$N$504)&lt;&gt;0, "| Laat geen witruimte tussen ingevulde rijen.", ""), "")</f>
        <v/>
      </c>
      <c r="AZ275" s="75" t="str">
        <f t="shared" ca="1" si="161"/>
        <v/>
      </c>
    </row>
    <row r="276" spans="1:52" s="166" customFormat="1" ht="14.45" customHeight="1" x14ac:dyDescent="0.25">
      <c r="A276" s="172" t="str">
        <f t="shared" ca="1" si="135"/>
        <v/>
      </c>
      <c r="B276" s="164" t="str">
        <f t="shared" si="131"/>
        <v/>
      </c>
      <c r="C276" s="176" t="str">
        <f t="shared" si="132"/>
        <v/>
      </c>
      <c r="D276" s="177"/>
      <c r="E276" s="178"/>
      <c r="F276" s="178"/>
      <c r="G276" s="179"/>
      <c r="H276" s="180"/>
      <c r="I276" s="179"/>
      <c r="J276" s="181"/>
      <c r="K276" s="182"/>
      <c r="L276" s="183"/>
      <c r="M276" s="165" t="s">
        <v>85</v>
      </c>
      <c r="N276" s="166">
        <f t="shared" si="136"/>
        <v>0</v>
      </c>
      <c r="O276" s="167" t="s">
        <v>387</v>
      </c>
      <c r="P276" s="166" t="str">
        <f t="shared" si="137"/>
        <v/>
      </c>
      <c r="Q276" s="166" t="str">
        <f t="shared" si="138"/>
        <v/>
      </c>
      <c r="R276" s="166" t="str">
        <f t="shared" si="139"/>
        <v/>
      </c>
      <c r="S276" s="167">
        <f t="shared" si="140"/>
        <v>0</v>
      </c>
      <c r="T276" s="166">
        <f t="shared" si="141"/>
        <v>0</v>
      </c>
      <c r="U276" s="166">
        <f t="shared" si="142"/>
        <v>0</v>
      </c>
      <c r="V276" s="166">
        <f t="shared" si="143"/>
        <v>0</v>
      </c>
      <c r="W276" s="166">
        <f t="shared" si="144"/>
        <v>0</v>
      </c>
      <c r="X276" s="166">
        <f t="shared" si="145"/>
        <v>0</v>
      </c>
      <c r="Y276" s="166">
        <f t="shared" si="146"/>
        <v>0</v>
      </c>
      <c r="Z276" s="166">
        <f t="shared" si="147"/>
        <v>0</v>
      </c>
      <c r="AA276" s="166">
        <f t="shared" si="148"/>
        <v>0</v>
      </c>
      <c r="AB276" s="166">
        <f t="shared" si="149"/>
        <v>0</v>
      </c>
      <c r="AC276" s="167"/>
      <c r="AE276" s="166" t="str" cm="1">
        <f t="array" ref="AE276">IF($E276&lt;&gt;"", IF(ISTEXT(E276), "| Veld '"&amp;AE$4&amp;ROW()&amp;"': "&amp;Fout_datum, IF(F276&lt;&gt;"", IF(E276&gt;F276, "| Velden '"&amp;$AE$4&amp;ROW()&amp;"' en '"&amp;$AF$4&amp;ROW()&amp;"': De datum uit dienst mag niet voor de datum in dienst vallen.", ""), IF(E276&gt;Datum_werkingsjaar_einde, "| Veld '"&amp;$AE$4&amp;ROW()&amp;"': De datum in dienst mag niet na 31/12/"&amp;Datum_werkingsjaar&amp;" vallen.  ", ""))), "")</f>
        <v/>
      </c>
      <c r="AF276" s="166" t="str" cm="1">
        <f t="array" ref="AF276">IF($F276&lt;&gt;"", IF(ISTEXT(F276), "| Veld '"&amp;AF$4&amp;ROW()&amp;"': "&amp;Fout_datum, IF(E276&gt;F276, IF(F276&lt;&gt;"", "  ", ""), IF(F276&lt;&gt;"", IF(F276&lt;Datum_werkingsjaar_begin, "| Veld '"&amp;$AF$4&amp;ROW()&amp;"': De datum uit dienst mag niet vóór 1/01/"&amp;Datum_werkingsjaar&amp;" vallen.  ", ""), ""))), "")</f>
        <v/>
      </c>
      <c r="AG276" s="166" t="str">
        <f ca="1">IF(W276&lt;0, "", IF(G276&lt;&gt;"", _xlfn.IFNA(IF(MATCH(G276, OFFSET(Keuzelijsten!$A$1, 0, MATCH(O276, Keuzelijsten!$A$1:$AA$1, 0)-1, 50, 1), 0)&lt;&gt;"", ""), "| Veld '"&amp;AG$4&amp;ROW()&amp;"': de selectie komt niet overeen met een keuze in een afhankelijk veld.  "), ""))</f>
        <v/>
      </c>
      <c r="AH276" s="166" t="str">
        <f ca="1">IF(X276&lt;0, "", IF(H276&lt;&gt;"", _xlfn.IFNA(IF(MATCH(H276, OFFSET(Keuzelijsten!$A$1, 0, MATCH(P276, Keuzelijsten!$A$1:$AA$1, 0)-1, 50, 1), 0)&lt;&gt;"", ""), "| Veld '"&amp;AH$4&amp;ROW()&amp;"': de selectie komt niet overeen met een keuze in een afhankelijk veld.  "), ""))</f>
        <v/>
      </c>
      <c r="AI276" s="166" t="str">
        <f ca="1">IF(Y276&lt;0, "", IF(I276&lt;&gt;"", _xlfn.IFNA(IF(MATCH(I276, OFFSET(Keuzelijsten!$A$1, 0, MATCH(Q276, Keuzelijsten!$A$1:$AA$1, 0)-1, 50, 1), 0)&lt;&gt;"", ""), "| Veld '"&amp;AI$4&amp;ROW()&amp;"': de selectie komt niet overeen met een keuze in een afhankelijk veld.  "), ""))</f>
        <v/>
      </c>
      <c r="AJ276" s="166" t="str">
        <f ca="1">IF(Z276&lt;0, "", IF(J276&lt;&gt;"", _xlfn.IFNA(IF(MATCH(J276, OFFSET(Keuzelijsten!$A$1, 0, MATCH(R276, Keuzelijsten!$A$1:$AA$1, 0)-1, 50, 1), 0)&lt;&gt;"", ""), "| Veld '"&amp;AJ$4&amp;ROW()&amp;"': de selectie komt niet overeen met een keuze in een afhankelijk veld.  "), ""))</f>
        <v/>
      </c>
      <c r="AK276" s="166" t="str">
        <f t="shared" si="133"/>
        <v/>
      </c>
      <c r="AL276" s="166" t="str">
        <f t="shared" si="134"/>
        <v/>
      </c>
      <c r="AM276" s="167" t="str">
        <f t="shared" si="150"/>
        <v/>
      </c>
      <c r="AN276" s="166" t="str">
        <f t="shared" si="151"/>
        <v/>
      </c>
      <c r="AO276" s="166" t="str">
        <f t="shared" si="152"/>
        <v/>
      </c>
      <c r="AP276" s="166" t="str">
        <f t="shared" si="153"/>
        <v/>
      </c>
      <c r="AQ276" s="166" t="str">
        <f t="shared" si="154"/>
        <v/>
      </c>
      <c r="AR276" s="166" t="str">
        <f t="shared" si="155"/>
        <v/>
      </c>
      <c r="AS276" s="166" t="str">
        <f t="shared" si="156"/>
        <v/>
      </c>
      <c r="AT276" s="166" t="str">
        <f t="shared" si="157"/>
        <v/>
      </c>
      <c r="AU276" s="166" t="str">
        <f t="shared" si="158"/>
        <v/>
      </c>
      <c r="AV276" s="166" t="str">
        <f t="shared" si="159"/>
        <v/>
      </c>
      <c r="AW276" s="167" t="str">
        <f t="shared" si="160"/>
        <v/>
      </c>
      <c r="AX276" s="166" t="str">
        <f>IF(N276&lt;&gt;1, IF(SUM(N276:$N$504)&lt;&gt;0, "| Laat geen witruimte tussen ingevulde rijen.", ""), "")</f>
        <v/>
      </c>
      <c r="AZ276" s="75" t="str">
        <f t="shared" ca="1" si="161"/>
        <v/>
      </c>
    </row>
    <row r="277" spans="1:52" s="166" customFormat="1" ht="14.45" customHeight="1" x14ac:dyDescent="0.25">
      <c r="A277" s="172" t="str">
        <f t="shared" ca="1" si="135"/>
        <v/>
      </c>
      <c r="B277" s="164" t="str">
        <f t="shared" si="131"/>
        <v/>
      </c>
      <c r="C277" s="176" t="str">
        <f t="shared" si="132"/>
        <v/>
      </c>
      <c r="D277" s="177"/>
      <c r="E277" s="178"/>
      <c r="F277" s="178"/>
      <c r="G277" s="179"/>
      <c r="H277" s="180"/>
      <c r="I277" s="179"/>
      <c r="J277" s="181"/>
      <c r="K277" s="182"/>
      <c r="L277" s="183"/>
      <c r="M277" s="165" t="s">
        <v>85</v>
      </c>
      <c r="N277" s="166">
        <f t="shared" si="136"/>
        <v>0</v>
      </c>
      <c r="O277" s="167" t="s">
        <v>387</v>
      </c>
      <c r="P277" s="166" t="str">
        <f t="shared" si="137"/>
        <v/>
      </c>
      <c r="Q277" s="166" t="str">
        <f t="shared" si="138"/>
        <v/>
      </c>
      <c r="R277" s="166" t="str">
        <f t="shared" si="139"/>
        <v/>
      </c>
      <c r="S277" s="167">
        <f t="shared" si="140"/>
        <v>0</v>
      </c>
      <c r="T277" s="166">
        <f t="shared" si="141"/>
        <v>0</v>
      </c>
      <c r="U277" s="166">
        <f t="shared" si="142"/>
        <v>0</v>
      </c>
      <c r="V277" s="166">
        <f t="shared" si="143"/>
        <v>0</v>
      </c>
      <c r="W277" s="166">
        <f t="shared" si="144"/>
        <v>0</v>
      </c>
      <c r="X277" s="166">
        <f t="shared" si="145"/>
        <v>0</v>
      </c>
      <c r="Y277" s="166">
        <f t="shared" si="146"/>
        <v>0</v>
      </c>
      <c r="Z277" s="166">
        <f t="shared" si="147"/>
        <v>0</v>
      </c>
      <c r="AA277" s="166">
        <f t="shared" si="148"/>
        <v>0</v>
      </c>
      <c r="AB277" s="166">
        <f t="shared" si="149"/>
        <v>0</v>
      </c>
      <c r="AC277" s="167"/>
      <c r="AE277" s="166" t="str" cm="1">
        <f t="array" ref="AE277">IF($E277&lt;&gt;"", IF(ISTEXT(E277), "| Veld '"&amp;AE$4&amp;ROW()&amp;"': "&amp;Fout_datum, IF(F277&lt;&gt;"", IF(E277&gt;F277, "| Velden '"&amp;$AE$4&amp;ROW()&amp;"' en '"&amp;$AF$4&amp;ROW()&amp;"': De datum uit dienst mag niet voor de datum in dienst vallen.", ""), IF(E277&gt;Datum_werkingsjaar_einde, "| Veld '"&amp;$AE$4&amp;ROW()&amp;"': De datum in dienst mag niet na 31/12/"&amp;Datum_werkingsjaar&amp;" vallen.  ", ""))), "")</f>
        <v/>
      </c>
      <c r="AF277" s="166" t="str" cm="1">
        <f t="array" ref="AF277">IF($F277&lt;&gt;"", IF(ISTEXT(F277), "| Veld '"&amp;AF$4&amp;ROW()&amp;"': "&amp;Fout_datum, IF(E277&gt;F277, IF(F277&lt;&gt;"", "  ", ""), IF(F277&lt;&gt;"", IF(F277&lt;Datum_werkingsjaar_begin, "| Veld '"&amp;$AF$4&amp;ROW()&amp;"': De datum uit dienst mag niet vóór 1/01/"&amp;Datum_werkingsjaar&amp;" vallen.  ", ""), ""))), "")</f>
        <v/>
      </c>
      <c r="AG277" s="166" t="str">
        <f ca="1">IF(W277&lt;0, "", IF(G277&lt;&gt;"", _xlfn.IFNA(IF(MATCH(G277, OFFSET(Keuzelijsten!$A$1, 0, MATCH(O277, Keuzelijsten!$A$1:$AA$1, 0)-1, 50, 1), 0)&lt;&gt;"", ""), "| Veld '"&amp;AG$4&amp;ROW()&amp;"': de selectie komt niet overeen met een keuze in een afhankelijk veld.  "), ""))</f>
        <v/>
      </c>
      <c r="AH277" s="166" t="str">
        <f ca="1">IF(X277&lt;0, "", IF(H277&lt;&gt;"", _xlfn.IFNA(IF(MATCH(H277, OFFSET(Keuzelijsten!$A$1, 0, MATCH(P277, Keuzelijsten!$A$1:$AA$1, 0)-1, 50, 1), 0)&lt;&gt;"", ""), "| Veld '"&amp;AH$4&amp;ROW()&amp;"': de selectie komt niet overeen met een keuze in een afhankelijk veld.  "), ""))</f>
        <v/>
      </c>
      <c r="AI277" s="166" t="str">
        <f ca="1">IF(Y277&lt;0, "", IF(I277&lt;&gt;"", _xlfn.IFNA(IF(MATCH(I277, OFFSET(Keuzelijsten!$A$1, 0, MATCH(Q277, Keuzelijsten!$A$1:$AA$1, 0)-1, 50, 1), 0)&lt;&gt;"", ""), "| Veld '"&amp;AI$4&amp;ROW()&amp;"': de selectie komt niet overeen met een keuze in een afhankelijk veld.  "), ""))</f>
        <v/>
      </c>
      <c r="AJ277" s="166" t="str">
        <f ca="1">IF(Z277&lt;0, "", IF(J277&lt;&gt;"", _xlfn.IFNA(IF(MATCH(J277, OFFSET(Keuzelijsten!$A$1, 0, MATCH(R277, Keuzelijsten!$A$1:$AA$1, 0)-1, 50, 1), 0)&lt;&gt;"", ""), "| Veld '"&amp;AJ$4&amp;ROW()&amp;"': de selectie komt niet overeen met een keuze in een afhankelijk veld.  "), ""))</f>
        <v/>
      </c>
      <c r="AK277" s="166" t="str">
        <f t="shared" si="133"/>
        <v/>
      </c>
      <c r="AL277" s="166" t="str">
        <f t="shared" si="134"/>
        <v/>
      </c>
      <c r="AM277" s="167" t="str">
        <f t="shared" si="150"/>
        <v/>
      </c>
      <c r="AN277" s="166" t="str">
        <f t="shared" si="151"/>
        <v/>
      </c>
      <c r="AO277" s="166" t="str">
        <f t="shared" si="152"/>
        <v/>
      </c>
      <c r="AP277" s="166" t="str">
        <f t="shared" si="153"/>
        <v/>
      </c>
      <c r="AQ277" s="166" t="str">
        <f t="shared" si="154"/>
        <v/>
      </c>
      <c r="AR277" s="166" t="str">
        <f t="shared" si="155"/>
        <v/>
      </c>
      <c r="AS277" s="166" t="str">
        <f t="shared" si="156"/>
        <v/>
      </c>
      <c r="AT277" s="166" t="str">
        <f t="shared" si="157"/>
        <v/>
      </c>
      <c r="AU277" s="166" t="str">
        <f t="shared" si="158"/>
        <v/>
      </c>
      <c r="AV277" s="166" t="str">
        <f t="shared" si="159"/>
        <v/>
      </c>
      <c r="AW277" s="167" t="str">
        <f t="shared" si="160"/>
        <v/>
      </c>
      <c r="AX277" s="166" t="str">
        <f>IF(N277&lt;&gt;1, IF(SUM(N277:$N$504)&lt;&gt;0, "| Laat geen witruimte tussen ingevulde rijen.", ""), "")</f>
        <v/>
      </c>
      <c r="AZ277" s="75" t="str">
        <f t="shared" ca="1" si="161"/>
        <v/>
      </c>
    </row>
    <row r="278" spans="1:52" s="166" customFormat="1" ht="14.45" customHeight="1" x14ac:dyDescent="0.25">
      <c r="A278" s="172" t="str">
        <f t="shared" ca="1" si="135"/>
        <v/>
      </c>
      <c r="B278" s="164" t="str">
        <f t="shared" si="131"/>
        <v/>
      </c>
      <c r="C278" s="176" t="str">
        <f t="shared" si="132"/>
        <v/>
      </c>
      <c r="D278" s="177"/>
      <c r="E278" s="178"/>
      <c r="F278" s="178"/>
      <c r="G278" s="179"/>
      <c r="H278" s="180"/>
      <c r="I278" s="179"/>
      <c r="J278" s="181"/>
      <c r="K278" s="182"/>
      <c r="L278" s="183"/>
      <c r="M278" s="165" t="s">
        <v>85</v>
      </c>
      <c r="N278" s="166">
        <f t="shared" si="136"/>
        <v>0</v>
      </c>
      <c r="O278" s="167" t="s">
        <v>387</v>
      </c>
      <c r="P278" s="166" t="str">
        <f t="shared" si="137"/>
        <v/>
      </c>
      <c r="Q278" s="166" t="str">
        <f t="shared" si="138"/>
        <v/>
      </c>
      <c r="R278" s="166" t="str">
        <f t="shared" si="139"/>
        <v/>
      </c>
      <c r="S278" s="167">
        <f t="shared" si="140"/>
        <v>0</v>
      </c>
      <c r="T278" s="166">
        <f t="shared" si="141"/>
        <v>0</v>
      </c>
      <c r="U278" s="166">
        <f t="shared" si="142"/>
        <v>0</v>
      </c>
      <c r="V278" s="166">
        <f t="shared" si="143"/>
        <v>0</v>
      </c>
      <c r="W278" s="166">
        <f t="shared" si="144"/>
        <v>0</v>
      </c>
      <c r="X278" s="166">
        <f t="shared" si="145"/>
        <v>0</v>
      </c>
      <c r="Y278" s="166">
        <f t="shared" si="146"/>
        <v>0</v>
      </c>
      <c r="Z278" s="166">
        <f t="shared" si="147"/>
        <v>0</v>
      </c>
      <c r="AA278" s="166">
        <f t="shared" si="148"/>
        <v>0</v>
      </c>
      <c r="AB278" s="166">
        <f t="shared" si="149"/>
        <v>0</v>
      </c>
      <c r="AC278" s="167"/>
      <c r="AE278" s="166" t="str" cm="1">
        <f t="array" ref="AE278">IF($E278&lt;&gt;"", IF(ISTEXT(E278), "| Veld '"&amp;AE$4&amp;ROW()&amp;"': "&amp;Fout_datum, IF(F278&lt;&gt;"", IF(E278&gt;F278, "| Velden '"&amp;$AE$4&amp;ROW()&amp;"' en '"&amp;$AF$4&amp;ROW()&amp;"': De datum uit dienst mag niet voor de datum in dienst vallen.", ""), IF(E278&gt;Datum_werkingsjaar_einde, "| Veld '"&amp;$AE$4&amp;ROW()&amp;"': De datum in dienst mag niet na 31/12/"&amp;Datum_werkingsjaar&amp;" vallen.  ", ""))), "")</f>
        <v/>
      </c>
      <c r="AF278" s="166" t="str" cm="1">
        <f t="array" ref="AF278">IF($F278&lt;&gt;"", IF(ISTEXT(F278), "| Veld '"&amp;AF$4&amp;ROW()&amp;"': "&amp;Fout_datum, IF(E278&gt;F278, IF(F278&lt;&gt;"", "  ", ""), IF(F278&lt;&gt;"", IF(F278&lt;Datum_werkingsjaar_begin, "| Veld '"&amp;$AF$4&amp;ROW()&amp;"': De datum uit dienst mag niet vóór 1/01/"&amp;Datum_werkingsjaar&amp;" vallen.  ", ""), ""))), "")</f>
        <v/>
      </c>
      <c r="AG278" s="166" t="str">
        <f ca="1">IF(W278&lt;0, "", IF(G278&lt;&gt;"", _xlfn.IFNA(IF(MATCH(G278, OFFSET(Keuzelijsten!$A$1, 0, MATCH(O278, Keuzelijsten!$A$1:$AA$1, 0)-1, 50, 1), 0)&lt;&gt;"", ""), "| Veld '"&amp;AG$4&amp;ROW()&amp;"': de selectie komt niet overeen met een keuze in een afhankelijk veld.  "), ""))</f>
        <v/>
      </c>
      <c r="AH278" s="166" t="str">
        <f ca="1">IF(X278&lt;0, "", IF(H278&lt;&gt;"", _xlfn.IFNA(IF(MATCH(H278, OFFSET(Keuzelijsten!$A$1, 0, MATCH(P278, Keuzelijsten!$A$1:$AA$1, 0)-1, 50, 1), 0)&lt;&gt;"", ""), "| Veld '"&amp;AH$4&amp;ROW()&amp;"': de selectie komt niet overeen met een keuze in een afhankelijk veld.  "), ""))</f>
        <v/>
      </c>
      <c r="AI278" s="166" t="str">
        <f ca="1">IF(Y278&lt;0, "", IF(I278&lt;&gt;"", _xlfn.IFNA(IF(MATCH(I278, OFFSET(Keuzelijsten!$A$1, 0, MATCH(Q278, Keuzelijsten!$A$1:$AA$1, 0)-1, 50, 1), 0)&lt;&gt;"", ""), "| Veld '"&amp;AI$4&amp;ROW()&amp;"': de selectie komt niet overeen met een keuze in een afhankelijk veld.  "), ""))</f>
        <v/>
      </c>
      <c r="AJ278" s="166" t="str">
        <f ca="1">IF(Z278&lt;0, "", IF(J278&lt;&gt;"", _xlfn.IFNA(IF(MATCH(J278, OFFSET(Keuzelijsten!$A$1, 0, MATCH(R278, Keuzelijsten!$A$1:$AA$1, 0)-1, 50, 1), 0)&lt;&gt;"", ""), "| Veld '"&amp;AJ$4&amp;ROW()&amp;"': de selectie komt niet overeen met een keuze in een afhankelijk veld.  "), ""))</f>
        <v/>
      </c>
      <c r="AK278" s="166" t="str">
        <f t="shared" si="133"/>
        <v/>
      </c>
      <c r="AL278" s="166" t="str">
        <f t="shared" si="134"/>
        <v/>
      </c>
      <c r="AM278" s="167" t="str">
        <f t="shared" si="150"/>
        <v/>
      </c>
      <c r="AN278" s="166" t="str">
        <f t="shared" si="151"/>
        <v/>
      </c>
      <c r="AO278" s="166" t="str">
        <f t="shared" si="152"/>
        <v/>
      </c>
      <c r="AP278" s="166" t="str">
        <f t="shared" si="153"/>
        <v/>
      </c>
      <c r="AQ278" s="166" t="str">
        <f t="shared" si="154"/>
        <v/>
      </c>
      <c r="AR278" s="166" t="str">
        <f t="shared" si="155"/>
        <v/>
      </c>
      <c r="AS278" s="166" t="str">
        <f t="shared" si="156"/>
        <v/>
      </c>
      <c r="AT278" s="166" t="str">
        <f t="shared" si="157"/>
        <v/>
      </c>
      <c r="AU278" s="166" t="str">
        <f t="shared" si="158"/>
        <v/>
      </c>
      <c r="AV278" s="166" t="str">
        <f t="shared" si="159"/>
        <v/>
      </c>
      <c r="AW278" s="167" t="str">
        <f t="shared" si="160"/>
        <v/>
      </c>
      <c r="AX278" s="166" t="str">
        <f>IF(N278&lt;&gt;1, IF(SUM(N278:$N$504)&lt;&gt;0, "| Laat geen witruimte tussen ingevulde rijen.", ""), "")</f>
        <v/>
      </c>
      <c r="AZ278" s="75" t="str">
        <f t="shared" ca="1" si="161"/>
        <v/>
      </c>
    </row>
    <row r="279" spans="1:52" s="166" customFormat="1" ht="14.45" customHeight="1" x14ac:dyDescent="0.25">
      <c r="A279" s="172" t="str">
        <f t="shared" ca="1" si="135"/>
        <v/>
      </c>
      <c r="B279" s="164" t="str">
        <f t="shared" si="131"/>
        <v/>
      </c>
      <c r="C279" s="176" t="str">
        <f t="shared" si="132"/>
        <v/>
      </c>
      <c r="D279" s="177"/>
      <c r="E279" s="178"/>
      <c r="F279" s="178"/>
      <c r="G279" s="179"/>
      <c r="H279" s="180"/>
      <c r="I279" s="179"/>
      <c r="J279" s="181"/>
      <c r="K279" s="182"/>
      <c r="L279" s="183"/>
      <c r="M279" s="165" t="s">
        <v>85</v>
      </c>
      <c r="N279" s="166">
        <f t="shared" si="136"/>
        <v>0</v>
      </c>
      <c r="O279" s="167" t="s">
        <v>387</v>
      </c>
      <c r="P279" s="166" t="str">
        <f t="shared" si="137"/>
        <v/>
      </c>
      <c r="Q279" s="166" t="str">
        <f t="shared" si="138"/>
        <v/>
      </c>
      <c r="R279" s="166" t="str">
        <f t="shared" si="139"/>
        <v/>
      </c>
      <c r="S279" s="167">
        <f t="shared" si="140"/>
        <v>0</v>
      </c>
      <c r="T279" s="166">
        <f t="shared" si="141"/>
        <v>0</v>
      </c>
      <c r="U279" s="166">
        <f t="shared" si="142"/>
        <v>0</v>
      </c>
      <c r="V279" s="166">
        <f t="shared" si="143"/>
        <v>0</v>
      </c>
      <c r="W279" s="166">
        <f t="shared" si="144"/>
        <v>0</v>
      </c>
      <c r="X279" s="166">
        <f t="shared" si="145"/>
        <v>0</v>
      </c>
      <c r="Y279" s="166">
        <f t="shared" si="146"/>
        <v>0</v>
      </c>
      <c r="Z279" s="166">
        <f t="shared" si="147"/>
        <v>0</v>
      </c>
      <c r="AA279" s="166">
        <f t="shared" si="148"/>
        <v>0</v>
      </c>
      <c r="AB279" s="166">
        <f t="shared" si="149"/>
        <v>0</v>
      </c>
      <c r="AC279" s="167"/>
      <c r="AE279" s="166" t="str" cm="1">
        <f t="array" ref="AE279">IF($E279&lt;&gt;"", IF(ISTEXT(E279), "| Veld '"&amp;AE$4&amp;ROW()&amp;"': "&amp;Fout_datum, IF(F279&lt;&gt;"", IF(E279&gt;F279, "| Velden '"&amp;$AE$4&amp;ROW()&amp;"' en '"&amp;$AF$4&amp;ROW()&amp;"': De datum uit dienst mag niet voor de datum in dienst vallen.", ""), IF(E279&gt;Datum_werkingsjaar_einde, "| Veld '"&amp;$AE$4&amp;ROW()&amp;"': De datum in dienst mag niet na 31/12/"&amp;Datum_werkingsjaar&amp;" vallen.  ", ""))), "")</f>
        <v/>
      </c>
      <c r="AF279" s="166" t="str" cm="1">
        <f t="array" ref="AF279">IF($F279&lt;&gt;"", IF(ISTEXT(F279), "| Veld '"&amp;AF$4&amp;ROW()&amp;"': "&amp;Fout_datum, IF(E279&gt;F279, IF(F279&lt;&gt;"", "  ", ""), IF(F279&lt;&gt;"", IF(F279&lt;Datum_werkingsjaar_begin, "| Veld '"&amp;$AF$4&amp;ROW()&amp;"': De datum uit dienst mag niet vóór 1/01/"&amp;Datum_werkingsjaar&amp;" vallen.  ", ""), ""))), "")</f>
        <v/>
      </c>
      <c r="AG279" s="166" t="str">
        <f ca="1">IF(W279&lt;0, "", IF(G279&lt;&gt;"", _xlfn.IFNA(IF(MATCH(G279, OFFSET(Keuzelijsten!$A$1, 0, MATCH(O279, Keuzelijsten!$A$1:$AA$1, 0)-1, 50, 1), 0)&lt;&gt;"", ""), "| Veld '"&amp;AG$4&amp;ROW()&amp;"': de selectie komt niet overeen met een keuze in een afhankelijk veld.  "), ""))</f>
        <v/>
      </c>
      <c r="AH279" s="166" t="str">
        <f ca="1">IF(X279&lt;0, "", IF(H279&lt;&gt;"", _xlfn.IFNA(IF(MATCH(H279, OFFSET(Keuzelijsten!$A$1, 0, MATCH(P279, Keuzelijsten!$A$1:$AA$1, 0)-1, 50, 1), 0)&lt;&gt;"", ""), "| Veld '"&amp;AH$4&amp;ROW()&amp;"': de selectie komt niet overeen met een keuze in een afhankelijk veld.  "), ""))</f>
        <v/>
      </c>
      <c r="AI279" s="166" t="str">
        <f ca="1">IF(Y279&lt;0, "", IF(I279&lt;&gt;"", _xlfn.IFNA(IF(MATCH(I279, OFFSET(Keuzelijsten!$A$1, 0, MATCH(Q279, Keuzelijsten!$A$1:$AA$1, 0)-1, 50, 1), 0)&lt;&gt;"", ""), "| Veld '"&amp;AI$4&amp;ROW()&amp;"': de selectie komt niet overeen met een keuze in een afhankelijk veld.  "), ""))</f>
        <v/>
      </c>
      <c r="AJ279" s="166" t="str">
        <f ca="1">IF(Z279&lt;0, "", IF(J279&lt;&gt;"", _xlfn.IFNA(IF(MATCH(J279, OFFSET(Keuzelijsten!$A$1, 0, MATCH(R279, Keuzelijsten!$A$1:$AA$1, 0)-1, 50, 1), 0)&lt;&gt;"", ""), "| Veld '"&amp;AJ$4&amp;ROW()&amp;"': de selectie komt niet overeen met een keuze in een afhankelijk veld.  "), ""))</f>
        <v/>
      </c>
      <c r="AK279" s="166" t="str">
        <f t="shared" si="133"/>
        <v/>
      </c>
      <c r="AL279" s="166" t="str">
        <f t="shared" si="134"/>
        <v/>
      </c>
      <c r="AM279" s="167" t="str">
        <f t="shared" si="150"/>
        <v/>
      </c>
      <c r="AN279" s="166" t="str">
        <f t="shared" si="151"/>
        <v/>
      </c>
      <c r="AO279" s="166" t="str">
        <f t="shared" si="152"/>
        <v/>
      </c>
      <c r="AP279" s="166" t="str">
        <f t="shared" si="153"/>
        <v/>
      </c>
      <c r="AQ279" s="166" t="str">
        <f t="shared" si="154"/>
        <v/>
      </c>
      <c r="AR279" s="166" t="str">
        <f t="shared" si="155"/>
        <v/>
      </c>
      <c r="AS279" s="166" t="str">
        <f t="shared" si="156"/>
        <v/>
      </c>
      <c r="AT279" s="166" t="str">
        <f t="shared" si="157"/>
        <v/>
      </c>
      <c r="AU279" s="166" t="str">
        <f t="shared" si="158"/>
        <v/>
      </c>
      <c r="AV279" s="166" t="str">
        <f t="shared" si="159"/>
        <v/>
      </c>
      <c r="AW279" s="167" t="str">
        <f t="shared" si="160"/>
        <v/>
      </c>
      <c r="AX279" s="166" t="str">
        <f>IF(N279&lt;&gt;1, IF(SUM(N279:$N$504)&lt;&gt;0, "| Laat geen witruimte tussen ingevulde rijen.", ""), "")</f>
        <v/>
      </c>
      <c r="AZ279" s="75" t="str">
        <f t="shared" ca="1" si="161"/>
        <v/>
      </c>
    </row>
    <row r="280" spans="1:52" s="166" customFormat="1" ht="14.45" customHeight="1" x14ac:dyDescent="0.25">
      <c r="A280" s="172" t="str">
        <f t="shared" ca="1" si="135"/>
        <v/>
      </c>
      <c r="B280" s="164" t="str">
        <f t="shared" si="131"/>
        <v/>
      </c>
      <c r="C280" s="176" t="str">
        <f t="shared" si="132"/>
        <v/>
      </c>
      <c r="D280" s="177"/>
      <c r="E280" s="178"/>
      <c r="F280" s="178"/>
      <c r="G280" s="179"/>
      <c r="H280" s="180"/>
      <c r="I280" s="179"/>
      <c r="J280" s="181"/>
      <c r="K280" s="182"/>
      <c r="L280" s="183"/>
      <c r="M280" s="165" t="s">
        <v>85</v>
      </c>
      <c r="N280" s="166">
        <f t="shared" si="136"/>
        <v>0</v>
      </c>
      <c r="O280" s="167" t="s">
        <v>387</v>
      </c>
      <c r="P280" s="166" t="str">
        <f t="shared" si="137"/>
        <v/>
      </c>
      <c r="Q280" s="166" t="str">
        <f t="shared" si="138"/>
        <v/>
      </c>
      <c r="R280" s="166" t="str">
        <f t="shared" si="139"/>
        <v/>
      </c>
      <c r="S280" s="167">
        <f t="shared" si="140"/>
        <v>0</v>
      </c>
      <c r="T280" s="166">
        <f t="shared" si="141"/>
        <v>0</v>
      </c>
      <c r="U280" s="166">
        <f t="shared" si="142"/>
        <v>0</v>
      </c>
      <c r="V280" s="166">
        <f t="shared" si="143"/>
        <v>0</v>
      </c>
      <c r="W280" s="166">
        <f t="shared" si="144"/>
        <v>0</v>
      </c>
      <c r="X280" s="166">
        <f t="shared" si="145"/>
        <v>0</v>
      </c>
      <c r="Y280" s="166">
        <f t="shared" si="146"/>
        <v>0</v>
      </c>
      <c r="Z280" s="166">
        <f t="shared" si="147"/>
        <v>0</v>
      </c>
      <c r="AA280" s="166">
        <f t="shared" si="148"/>
        <v>0</v>
      </c>
      <c r="AB280" s="166">
        <f t="shared" si="149"/>
        <v>0</v>
      </c>
      <c r="AC280" s="167"/>
      <c r="AE280" s="166" t="str" cm="1">
        <f t="array" ref="AE280">IF($E280&lt;&gt;"", IF(ISTEXT(E280), "| Veld '"&amp;AE$4&amp;ROW()&amp;"': "&amp;Fout_datum, IF(F280&lt;&gt;"", IF(E280&gt;F280, "| Velden '"&amp;$AE$4&amp;ROW()&amp;"' en '"&amp;$AF$4&amp;ROW()&amp;"': De datum uit dienst mag niet voor de datum in dienst vallen.", ""), IF(E280&gt;Datum_werkingsjaar_einde, "| Veld '"&amp;$AE$4&amp;ROW()&amp;"': De datum in dienst mag niet na 31/12/"&amp;Datum_werkingsjaar&amp;" vallen.  ", ""))), "")</f>
        <v/>
      </c>
      <c r="AF280" s="166" t="str" cm="1">
        <f t="array" ref="AF280">IF($F280&lt;&gt;"", IF(ISTEXT(F280), "| Veld '"&amp;AF$4&amp;ROW()&amp;"': "&amp;Fout_datum, IF(E280&gt;F280, IF(F280&lt;&gt;"", "  ", ""), IF(F280&lt;&gt;"", IF(F280&lt;Datum_werkingsjaar_begin, "| Veld '"&amp;$AF$4&amp;ROW()&amp;"': De datum uit dienst mag niet vóór 1/01/"&amp;Datum_werkingsjaar&amp;" vallen.  ", ""), ""))), "")</f>
        <v/>
      </c>
      <c r="AG280" s="166" t="str">
        <f ca="1">IF(W280&lt;0, "", IF(G280&lt;&gt;"", _xlfn.IFNA(IF(MATCH(G280, OFFSET(Keuzelijsten!$A$1, 0, MATCH(O280, Keuzelijsten!$A$1:$AA$1, 0)-1, 50, 1), 0)&lt;&gt;"", ""), "| Veld '"&amp;AG$4&amp;ROW()&amp;"': de selectie komt niet overeen met een keuze in een afhankelijk veld.  "), ""))</f>
        <v/>
      </c>
      <c r="AH280" s="166" t="str">
        <f ca="1">IF(X280&lt;0, "", IF(H280&lt;&gt;"", _xlfn.IFNA(IF(MATCH(H280, OFFSET(Keuzelijsten!$A$1, 0, MATCH(P280, Keuzelijsten!$A$1:$AA$1, 0)-1, 50, 1), 0)&lt;&gt;"", ""), "| Veld '"&amp;AH$4&amp;ROW()&amp;"': de selectie komt niet overeen met een keuze in een afhankelijk veld.  "), ""))</f>
        <v/>
      </c>
      <c r="AI280" s="166" t="str">
        <f ca="1">IF(Y280&lt;0, "", IF(I280&lt;&gt;"", _xlfn.IFNA(IF(MATCH(I280, OFFSET(Keuzelijsten!$A$1, 0, MATCH(Q280, Keuzelijsten!$A$1:$AA$1, 0)-1, 50, 1), 0)&lt;&gt;"", ""), "| Veld '"&amp;AI$4&amp;ROW()&amp;"': de selectie komt niet overeen met een keuze in een afhankelijk veld.  "), ""))</f>
        <v/>
      </c>
      <c r="AJ280" s="166" t="str">
        <f ca="1">IF(Z280&lt;0, "", IF(J280&lt;&gt;"", _xlfn.IFNA(IF(MATCH(J280, OFFSET(Keuzelijsten!$A$1, 0, MATCH(R280, Keuzelijsten!$A$1:$AA$1, 0)-1, 50, 1), 0)&lt;&gt;"", ""), "| Veld '"&amp;AJ$4&amp;ROW()&amp;"': de selectie komt niet overeen met een keuze in een afhankelijk veld.  "), ""))</f>
        <v/>
      </c>
      <c r="AK280" s="166" t="str">
        <f t="shared" si="133"/>
        <v/>
      </c>
      <c r="AL280" s="166" t="str">
        <f t="shared" si="134"/>
        <v/>
      </c>
      <c r="AM280" s="167" t="str">
        <f t="shared" si="150"/>
        <v/>
      </c>
      <c r="AN280" s="166" t="str">
        <f t="shared" si="151"/>
        <v/>
      </c>
      <c r="AO280" s="166" t="str">
        <f t="shared" si="152"/>
        <v/>
      </c>
      <c r="AP280" s="166" t="str">
        <f t="shared" si="153"/>
        <v/>
      </c>
      <c r="AQ280" s="166" t="str">
        <f t="shared" si="154"/>
        <v/>
      </c>
      <c r="AR280" s="166" t="str">
        <f t="shared" si="155"/>
        <v/>
      </c>
      <c r="AS280" s="166" t="str">
        <f t="shared" si="156"/>
        <v/>
      </c>
      <c r="AT280" s="166" t="str">
        <f t="shared" si="157"/>
        <v/>
      </c>
      <c r="AU280" s="166" t="str">
        <f t="shared" si="158"/>
        <v/>
      </c>
      <c r="AV280" s="166" t="str">
        <f t="shared" si="159"/>
        <v/>
      </c>
      <c r="AW280" s="167" t="str">
        <f t="shared" si="160"/>
        <v/>
      </c>
      <c r="AX280" s="166" t="str">
        <f>IF(N280&lt;&gt;1, IF(SUM(N280:$N$504)&lt;&gt;0, "| Laat geen witruimte tussen ingevulde rijen.", ""), "")</f>
        <v/>
      </c>
      <c r="AZ280" s="75" t="str">
        <f t="shared" ca="1" si="161"/>
        <v/>
      </c>
    </row>
    <row r="281" spans="1:52" s="166" customFormat="1" ht="14.45" customHeight="1" x14ac:dyDescent="0.25">
      <c r="A281" s="172" t="str">
        <f t="shared" ca="1" si="135"/>
        <v/>
      </c>
      <c r="B281" s="164" t="str">
        <f t="shared" si="131"/>
        <v/>
      </c>
      <c r="C281" s="176" t="str">
        <f t="shared" si="132"/>
        <v/>
      </c>
      <c r="D281" s="177"/>
      <c r="E281" s="178"/>
      <c r="F281" s="178"/>
      <c r="G281" s="179"/>
      <c r="H281" s="180"/>
      <c r="I281" s="179"/>
      <c r="J281" s="181"/>
      <c r="K281" s="182"/>
      <c r="L281" s="183"/>
      <c r="M281" s="165" t="s">
        <v>85</v>
      </c>
      <c r="N281" s="166">
        <f t="shared" si="136"/>
        <v>0</v>
      </c>
      <c r="O281" s="167" t="s">
        <v>387</v>
      </c>
      <c r="P281" s="166" t="str">
        <f t="shared" si="137"/>
        <v/>
      </c>
      <c r="Q281" s="166" t="str">
        <f t="shared" si="138"/>
        <v/>
      </c>
      <c r="R281" s="166" t="str">
        <f t="shared" si="139"/>
        <v/>
      </c>
      <c r="S281" s="167">
        <f t="shared" si="140"/>
        <v>0</v>
      </c>
      <c r="T281" s="166">
        <f t="shared" si="141"/>
        <v>0</v>
      </c>
      <c r="U281" s="166">
        <f t="shared" si="142"/>
        <v>0</v>
      </c>
      <c r="V281" s="166">
        <f t="shared" si="143"/>
        <v>0</v>
      </c>
      <c r="W281" s="166">
        <f t="shared" si="144"/>
        <v>0</v>
      </c>
      <c r="X281" s="166">
        <f t="shared" si="145"/>
        <v>0</v>
      </c>
      <c r="Y281" s="166">
        <f t="shared" si="146"/>
        <v>0</v>
      </c>
      <c r="Z281" s="166">
        <f t="shared" si="147"/>
        <v>0</v>
      </c>
      <c r="AA281" s="166">
        <f t="shared" si="148"/>
        <v>0</v>
      </c>
      <c r="AB281" s="166">
        <f t="shared" si="149"/>
        <v>0</v>
      </c>
      <c r="AC281" s="167"/>
      <c r="AE281" s="166" t="str" cm="1">
        <f t="array" ref="AE281">IF($E281&lt;&gt;"", IF(ISTEXT(E281), "| Veld '"&amp;AE$4&amp;ROW()&amp;"': "&amp;Fout_datum, IF(F281&lt;&gt;"", IF(E281&gt;F281, "| Velden '"&amp;$AE$4&amp;ROW()&amp;"' en '"&amp;$AF$4&amp;ROW()&amp;"': De datum uit dienst mag niet voor de datum in dienst vallen.", ""), IF(E281&gt;Datum_werkingsjaar_einde, "| Veld '"&amp;$AE$4&amp;ROW()&amp;"': De datum in dienst mag niet na 31/12/"&amp;Datum_werkingsjaar&amp;" vallen.  ", ""))), "")</f>
        <v/>
      </c>
      <c r="AF281" s="166" t="str" cm="1">
        <f t="array" ref="AF281">IF($F281&lt;&gt;"", IF(ISTEXT(F281), "| Veld '"&amp;AF$4&amp;ROW()&amp;"': "&amp;Fout_datum, IF(E281&gt;F281, IF(F281&lt;&gt;"", "  ", ""), IF(F281&lt;&gt;"", IF(F281&lt;Datum_werkingsjaar_begin, "| Veld '"&amp;$AF$4&amp;ROW()&amp;"': De datum uit dienst mag niet vóór 1/01/"&amp;Datum_werkingsjaar&amp;" vallen.  ", ""), ""))), "")</f>
        <v/>
      </c>
      <c r="AG281" s="166" t="str">
        <f ca="1">IF(W281&lt;0, "", IF(G281&lt;&gt;"", _xlfn.IFNA(IF(MATCH(G281, OFFSET(Keuzelijsten!$A$1, 0, MATCH(O281, Keuzelijsten!$A$1:$AA$1, 0)-1, 50, 1), 0)&lt;&gt;"", ""), "| Veld '"&amp;AG$4&amp;ROW()&amp;"': de selectie komt niet overeen met een keuze in een afhankelijk veld.  "), ""))</f>
        <v/>
      </c>
      <c r="AH281" s="166" t="str">
        <f ca="1">IF(X281&lt;0, "", IF(H281&lt;&gt;"", _xlfn.IFNA(IF(MATCH(H281, OFFSET(Keuzelijsten!$A$1, 0, MATCH(P281, Keuzelijsten!$A$1:$AA$1, 0)-1, 50, 1), 0)&lt;&gt;"", ""), "| Veld '"&amp;AH$4&amp;ROW()&amp;"': de selectie komt niet overeen met een keuze in een afhankelijk veld.  "), ""))</f>
        <v/>
      </c>
      <c r="AI281" s="166" t="str">
        <f ca="1">IF(Y281&lt;0, "", IF(I281&lt;&gt;"", _xlfn.IFNA(IF(MATCH(I281, OFFSET(Keuzelijsten!$A$1, 0, MATCH(Q281, Keuzelijsten!$A$1:$AA$1, 0)-1, 50, 1), 0)&lt;&gt;"", ""), "| Veld '"&amp;AI$4&amp;ROW()&amp;"': de selectie komt niet overeen met een keuze in een afhankelijk veld.  "), ""))</f>
        <v/>
      </c>
      <c r="AJ281" s="166" t="str">
        <f ca="1">IF(Z281&lt;0, "", IF(J281&lt;&gt;"", _xlfn.IFNA(IF(MATCH(J281, OFFSET(Keuzelijsten!$A$1, 0, MATCH(R281, Keuzelijsten!$A$1:$AA$1, 0)-1, 50, 1), 0)&lt;&gt;"", ""), "| Veld '"&amp;AJ$4&amp;ROW()&amp;"': de selectie komt niet overeen met een keuze in een afhankelijk veld.  "), ""))</f>
        <v/>
      </c>
      <c r="AK281" s="166" t="str">
        <f t="shared" si="133"/>
        <v/>
      </c>
      <c r="AL281" s="166" t="str">
        <f t="shared" si="134"/>
        <v/>
      </c>
      <c r="AM281" s="167" t="str">
        <f t="shared" si="150"/>
        <v/>
      </c>
      <c r="AN281" s="166" t="str">
        <f t="shared" si="151"/>
        <v/>
      </c>
      <c r="AO281" s="166" t="str">
        <f t="shared" si="152"/>
        <v/>
      </c>
      <c r="AP281" s="166" t="str">
        <f t="shared" si="153"/>
        <v/>
      </c>
      <c r="AQ281" s="166" t="str">
        <f t="shared" si="154"/>
        <v/>
      </c>
      <c r="AR281" s="166" t="str">
        <f t="shared" si="155"/>
        <v/>
      </c>
      <c r="AS281" s="166" t="str">
        <f t="shared" si="156"/>
        <v/>
      </c>
      <c r="AT281" s="166" t="str">
        <f t="shared" si="157"/>
        <v/>
      </c>
      <c r="AU281" s="166" t="str">
        <f t="shared" si="158"/>
        <v/>
      </c>
      <c r="AV281" s="166" t="str">
        <f t="shared" si="159"/>
        <v/>
      </c>
      <c r="AW281" s="167" t="str">
        <f t="shared" si="160"/>
        <v/>
      </c>
      <c r="AX281" s="166" t="str">
        <f>IF(N281&lt;&gt;1, IF(SUM(N281:$N$504)&lt;&gt;0, "| Laat geen witruimte tussen ingevulde rijen.", ""), "")</f>
        <v/>
      </c>
      <c r="AZ281" s="75" t="str">
        <f t="shared" ca="1" si="161"/>
        <v/>
      </c>
    </row>
    <row r="282" spans="1:52" s="166" customFormat="1" ht="14.45" customHeight="1" x14ac:dyDescent="0.25">
      <c r="A282" s="172" t="str">
        <f t="shared" ca="1" si="135"/>
        <v/>
      </c>
      <c r="B282" s="164" t="str">
        <f t="shared" si="131"/>
        <v/>
      </c>
      <c r="C282" s="176" t="str">
        <f t="shared" si="132"/>
        <v/>
      </c>
      <c r="D282" s="177"/>
      <c r="E282" s="178"/>
      <c r="F282" s="178"/>
      <c r="G282" s="179"/>
      <c r="H282" s="180"/>
      <c r="I282" s="179"/>
      <c r="J282" s="181"/>
      <c r="K282" s="182"/>
      <c r="L282" s="183"/>
      <c r="M282" s="165" t="s">
        <v>85</v>
      </c>
      <c r="N282" s="166">
        <f t="shared" si="136"/>
        <v>0</v>
      </c>
      <c r="O282" s="167" t="s">
        <v>387</v>
      </c>
      <c r="P282" s="166" t="str">
        <f t="shared" si="137"/>
        <v/>
      </c>
      <c r="Q282" s="166" t="str">
        <f t="shared" si="138"/>
        <v/>
      </c>
      <c r="R282" s="166" t="str">
        <f t="shared" si="139"/>
        <v/>
      </c>
      <c r="S282" s="167">
        <f t="shared" si="140"/>
        <v>0</v>
      </c>
      <c r="T282" s="166">
        <f t="shared" si="141"/>
        <v>0</v>
      </c>
      <c r="U282" s="166">
        <f t="shared" si="142"/>
        <v>0</v>
      </c>
      <c r="V282" s="166">
        <f t="shared" si="143"/>
        <v>0</v>
      </c>
      <c r="W282" s="166">
        <f t="shared" si="144"/>
        <v>0</v>
      </c>
      <c r="X282" s="166">
        <f t="shared" si="145"/>
        <v>0</v>
      </c>
      <c r="Y282" s="166">
        <f t="shared" si="146"/>
        <v>0</v>
      </c>
      <c r="Z282" s="166">
        <f t="shared" si="147"/>
        <v>0</v>
      </c>
      <c r="AA282" s="166">
        <f t="shared" si="148"/>
        <v>0</v>
      </c>
      <c r="AB282" s="166">
        <f t="shared" si="149"/>
        <v>0</v>
      </c>
      <c r="AC282" s="167"/>
      <c r="AE282" s="166" t="str" cm="1">
        <f t="array" ref="AE282">IF($E282&lt;&gt;"", IF(ISTEXT(E282), "| Veld '"&amp;AE$4&amp;ROW()&amp;"': "&amp;Fout_datum, IF(F282&lt;&gt;"", IF(E282&gt;F282, "| Velden '"&amp;$AE$4&amp;ROW()&amp;"' en '"&amp;$AF$4&amp;ROW()&amp;"': De datum uit dienst mag niet voor de datum in dienst vallen.", ""), IF(E282&gt;Datum_werkingsjaar_einde, "| Veld '"&amp;$AE$4&amp;ROW()&amp;"': De datum in dienst mag niet na 31/12/"&amp;Datum_werkingsjaar&amp;" vallen.  ", ""))), "")</f>
        <v/>
      </c>
      <c r="AF282" s="166" t="str" cm="1">
        <f t="array" ref="AF282">IF($F282&lt;&gt;"", IF(ISTEXT(F282), "| Veld '"&amp;AF$4&amp;ROW()&amp;"': "&amp;Fout_datum, IF(E282&gt;F282, IF(F282&lt;&gt;"", "  ", ""), IF(F282&lt;&gt;"", IF(F282&lt;Datum_werkingsjaar_begin, "| Veld '"&amp;$AF$4&amp;ROW()&amp;"': De datum uit dienst mag niet vóór 1/01/"&amp;Datum_werkingsjaar&amp;" vallen.  ", ""), ""))), "")</f>
        <v/>
      </c>
      <c r="AG282" s="166" t="str">
        <f ca="1">IF(W282&lt;0, "", IF(G282&lt;&gt;"", _xlfn.IFNA(IF(MATCH(G282, OFFSET(Keuzelijsten!$A$1, 0, MATCH(O282, Keuzelijsten!$A$1:$AA$1, 0)-1, 50, 1), 0)&lt;&gt;"", ""), "| Veld '"&amp;AG$4&amp;ROW()&amp;"': de selectie komt niet overeen met een keuze in een afhankelijk veld.  "), ""))</f>
        <v/>
      </c>
      <c r="AH282" s="166" t="str">
        <f ca="1">IF(X282&lt;0, "", IF(H282&lt;&gt;"", _xlfn.IFNA(IF(MATCH(H282, OFFSET(Keuzelijsten!$A$1, 0, MATCH(P282, Keuzelijsten!$A$1:$AA$1, 0)-1, 50, 1), 0)&lt;&gt;"", ""), "| Veld '"&amp;AH$4&amp;ROW()&amp;"': de selectie komt niet overeen met een keuze in een afhankelijk veld.  "), ""))</f>
        <v/>
      </c>
      <c r="AI282" s="166" t="str">
        <f ca="1">IF(Y282&lt;0, "", IF(I282&lt;&gt;"", _xlfn.IFNA(IF(MATCH(I282, OFFSET(Keuzelijsten!$A$1, 0, MATCH(Q282, Keuzelijsten!$A$1:$AA$1, 0)-1, 50, 1), 0)&lt;&gt;"", ""), "| Veld '"&amp;AI$4&amp;ROW()&amp;"': de selectie komt niet overeen met een keuze in een afhankelijk veld.  "), ""))</f>
        <v/>
      </c>
      <c r="AJ282" s="166" t="str">
        <f ca="1">IF(Z282&lt;0, "", IF(J282&lt;&gt;"", _xlfn.IFNA(IF(MATCH(J282, OFFSET(Keuzelijsten!$A$1, 0, MATCH(R282, Keuzelijsten!$A$1:$AA$1, 0)-1, 50, 1), 0)&lt;&gt;"", ""), "| Veld '"&amp;AJ$4&amp;ROW()&amp;"': de selectie komt niet overeen met een keuze in een afhankelijk veld.  "), ""))</f>
        <v/>
      </c>
      <c r="AK282" s="166" t="str">
        <f t="shared" si="133"/>
        <v/>
      </c>
      <c r="AL282" s="166" t="str">
        <f t="shared" si="134"/>
        <v/>
      </c>
      <c r="AM282" s="167" t="str">
        <f t="shared" si="150"/>
        <v/>
      </c>
      <c r="AN282" s="166" t="str">
        <f t="shared" si="151"/>
        <v/>
      </c>
      <c r="AO282" s="166" t="str">
        <f t="shared" si="152"/>
        <v/>
      </c>
      <c r="AP282" s="166" t="str">
        <f t="shared" si="153"/>
        <v/>
      </c>
      <c r="AQ282" s="166" t="str">
        <f t="shared" si="154"/>
        <v/>
      </c>
      <c r="AR282" s="166" t="str">
        <f t="shared" si="155"/>
        <v/>
      </c>
      <c r="AS282" s="166" t="str">
        <f t="shared" si="156"/>
        <v/>
      </c>
      <c r="AT282" s="166" t="str">
        <f t="shared" si="157"/>
        <v/>
      </c>
      <c r="AU282" s="166" t="str">
        <f t="shared" si="158"/>
        <v/>
      </c>
      <c r="AV282" s="166" t="str">
        <f t="shared" si="159"/>
        <v/>
      </c>
      <c r="AW282" s="167" t="str">
        <f t="shared" si="160"/>
        <v/>
      </c>
      <c r="AX282" s="166" t="str">
        <f>IF(N282&lt;&gt;1, IF(SUM(N282:$N$504)&lt;&gt;0, "| Laat geen witruimte tussen ingevulde rijen.", ""), "")</f>
        <v/>
      </c>
      <c r="AZ282" s="75" t="str">
        <f t="shared" ca="1" si="161"/>
        <v/>
      </c>
    </row>
    <row r="283" spans="1:52" s="166" customFormat="1" ht="14.45" customHeight="1" x14ac:dyDescent="0.25">
      <c r="A283" s="172" t="str">
        <f t="shared" ca="1" si="135"/>
        <v/>
      </c>
      <c r="B283" s="164" t="str">
        <f t="shared" si="131"/>
        <v/>
      </c>
      <c r="C283" s="176" t="str">
        <f t="shared" si="132"/>
        <v/>
      </c>
      <c r="D283" s="177"/>
      <c r="E283" s="178"/>
      <c r="F283" s="178"/>
      <c r="G283" s="179"/>
      <c r="H283" s="180"/>
      <c r="I283" s="179"/>
      <c r="J283" s="181"/>
      <c r="K283" s="182"/>
      <c r="L283" s="183"/>
      <c r="M283" s="165" t="s">
        <v>85</v>
      </c>
      <c r="N283" s="166">
        <f t="shared" si="136"/>
        <v>0</v>
      </c>
      <c r="O283" s="167" t="s">
        <v>387</v>
      </c>
      <c r="P283" s="166" t="str">
        <f t="shared" si="137"/>
        <v/>
      </c>
      <c r="Q283" s="166" t="str">
        <f t="shared" si="138"/>
        <v/>
      </c>
      <c r="R283" s="166" t="str">
        <f t="shared" si="139"/>
        <v/>
      </c>
      <c r="S283" s="167">
        <f t="shared" si="140"/>
        <v>0</v>
      </c>
      <c r="T283" s="166">
        <f t="shared" si="141"/>
        <v>0</v>
      </c>
      <c r="U283" s="166">
        <f t="shared" si="142"/>
        <v>0</v>
      </c>
      <c r="V283" s="166">
        <f t="shared" si="143"/>
        <v>0</v>
      </c>
      <c r="W283" s="166">
        <f t="shared" si="144"/>
        <v>0</v>
      </c>
      <c r="X283" s="166">
        <f t="shared" si="145"/>
        <v>0</v>
      </c>
      <c r="Y283" s="166">
        <f t="shared" si="146"/>
        <v>0</v>
      </c>
      <c r="Z283" s="166">
        <f t="shared" si="147"/>
        <v>0</v>
      </c>
      <c r="AA283" s="166">
        <f t="shared" si="148"/>
        <v>0</v>
      </c>
      <c r="AB283" s="166">
        <f t="shared" si="149"/>
        <v>0</v>
      </c>
      <c r="AC283" s="167"/>
      <c r="AE283" s="166" t="str" cm="1">
        <f t="array" ref="AE283">IF($E283&lt;&gt;"", IF(ISTEXT(E283), "| Veld '"&amp;AE$4&amp;ROW()&amp;"': "&amp;Fout_datum, IF(F283&lt;&gt;"", IF(E283&gt;F283, "| Velden '"&amp;$AE$4&amp;ROW()&amp;"' en '"&amp;$AF$4&amp;ROW()&amp;"': De datum uit dienst mag niet voor de datum in dienst vallen.", ""), IF(E283&gt;Datum_werkingsjaar_einde, "| Veld '"&amp;$AE$4&amp;ROW()&amp;"': De datum in dienst mag niet na 31/12/"&amp;Datum_werkingsjaar&amp;" vallen.  ", ""))), "")</f>
        <v/>
      </c>
      <c r="AF283" s="166" t="str" cm="1">
        <f t="array" ref="AF283">IF($F283&lt;&gt;"", IF(ISTEXT(F283), "| Veld '"&amp;AF$4&amp;ROW()&amp;"': "&amp;Fout_datum, IF(E283&gt;F283, IF(F283&lt;&gt;"", "  ", ""), IF(F283&lt;&gt;"", IF(F283&lt;Datum_werkingsjaar_begin, "| Veld '"&amp;$AF$4&amp;ROW()&amp;"': De datum uit dienst mag niet vóór 1/01/"&amp;Datum_werkingsjaar&amp;" vallen.  ", ""), ""))), "")</f>
        <v/>
      </c>
      <c r="AG283" s="166" t="str">
        <f ca="1">IF(W283&lt;0, "", IF(G283&lt;&gt;"", _xlfn.IFNA(IF(MATCH(G283, OFFSET(Keuzelijsten!$A$1, 0, MATCH(O283, Keuzelijsten!$A$1:$AA$1, 0)-1, 50, 1), 0)&lt;&gt;"", ""), "| Veld '"&amp;AG$4&amp;ROW()&amp;"': de selectie komt niet overeen met een keuze in een afhankelijk veld.  "), ""))</f>
        <v/>
      </c>
      <c r="AH283" s="166" t="str">
        <f ca="1">IF(X283&lt;0, "", IF(H283&lt;&gt;"", _xlfn.IFNA(IF(MATCH(H283, OFFSET(Keuzelijsten!$A$1, 0, MATCH(P283, Keuzelijsten!$A$1:$AA$1, 0)-1, 50, 1), 0)&lt;&gt;"", ""), "| Veld '"&amp;AH$4&amp;ROW()&amp;"': de selectie komt niet overeen met een keuze in een afhankelijk veld.  "), ""))</f>
        <v/>
      </c>
      <c r="AI283" s="166" t="str">
        <f ca="1">IF(Y283&lt;0, "", IF(I283&lt;&gt;"", _xlfn.IFNA(IF(MATCH(I283, OFFSET(Keuzelijsten!$A$1, 0, MATCH(Q283, Keuzelijsten!$A$1:$AA$1, 0)-1, 50, 1), 0)&lt;&gt;"", ""), "| Veld '"&amp;AI$4&amp;ROW()&amp;"': de selectie komt niet overeen met een keuze in een afhankelijk veld.  "), ""))</f>
        <v/>
      </c>
      <c r="AJ283" s="166" t="str">
        <f ca="1">IF(Z283&lt;0, "", IF(J283&lt;&gt;"", _xlfn.IFNA(IF(MATCH(J283, OFFSET(Keuzelijsten!$A$1, 0, MATCH(R283, Keuzelijsten!$A$1:$AA$1, 0)-1, 50, 1), 0)&lt;&gt;"", ""), "| Veld '"&amp;AJ$4&amp;ROW()&amp;"': de selectie komt niet overeen met een keuze in een afhankelijk veld.  "), ""))</f>
        <v/>
      </c>
      <c r="AK283" s="166" t="str">
        <f t="shared" si="133"/>
        <v/>
      </c>
      <c r="AL283" s="166" t="str">
        <f t="shared" si="134"/>
        <v/>
      </c>
      <c r="AM283" s="167" t="str">
        <f t="shared" si="150"/>
        <v/>
      </c>
      <c r="AN283" s="166" t="str">
        <f t="shared" si="151"/>
        <v/>
      </c>
      <c r="AO283" s="166" t="str">
        <f t="shared" si="152"/>
        <v/>
      </c>
      <c r="AP283" s="166" t="str">
        <f t="shared" si="153"/>
        <v/>
      </c>
      <c r="AQ283" s="166" t="str">
        <f t="shared" si="154"/>
        <v/>
      </c>
      <c r="AR283" s="166" t="str">
        <f t="shared" si="155"/>
        <v/>
      </c>
      <c r="AS283" s="166" t="str">
        <f t="shared" si="156"/>
        <v/>
      </c>
      <c r="AT283" s="166" t="str">
        <f t="shared" si="157"/>
        <v/>
      </c>
      <c r="AU283" s="166" t="str">
        <f t="shared" si="158"/>
        <v/>
      </c>
      <c r="AV283" s="166" t="str">
        <f t="shared" si="159"/>
        <v/>
      </c>
      <c r="AW283" s="167" t="str">
        <f t="shared" si="160"/>
        <v/>
      </c>
      <c r="AX283" s="166" t="str">
        <f>IF(N283&lt;&gt;1, IF(SUM(N283:$N$504)&lt;&gt;0, "| Laat geen witruimte tussen ingevulde rijen.", ""), "")</f>
        <v/>
      </c>
      <c r="AZ283" s="75" t="str">
        <f t="shared" ca="1" si="161"/>
        <v/>
      </c>
    </row>
    <row r="284" spans="1:52" s="166" customFormat="1" ht="14.45" customHeight="1" x14ac:dyDescent="0.25">
      <c r="A284" s="172" t="str">
        <f t="shared" ca="1" si="135"/>
        <v/>
      </c>
      <c r="B284" s="164" t="str">
        <f t="shared" si="131"/>
        <v/>
      </c>
      <c r="C284" s="176" t="str">
        <f t="shared" si="132"/>
        <v/>
      </c>
      <c r="D284" s="177"/>
      <c r="E284" s="178"/>
      <c r="F284" s="178"/>
      <c r="G284" s="179"/>
      <c r="H284" s="180"/>
      <c r="I284" s="179"/>
      <c r="J284" s="181"/>
      <c r="K284" s="182"/>
      <c r="L284" s="183"/>
      <c r="M284" s="165" t="s">
        <v>85</v>
      </c>
      <c r="N284" s="166">
        <f t="shared" si="136"/>
        <v>0</v>
      </c>
      <c r="O284" s="167" t="s">
        <v>387</v>
      </c>
      <c r="P284" s="166" t="str">
        <f t="shared" si="137"/>
        <v/>
      </c>
      <c r="Q284" s="166" t="str">
        <f t="shared" si="138"/>
        <v/>
      </c>
      <c r="R284" s="166" t="str">
        <f t="shared" si="139"/>
        <v/>
      </c>
      <c r="S284" s="167">
        <f t="shared" si="140"/>
        <v>0</v>
      </c>
      <c r="T284" s="166">
        <f t="shared" si="141"/>
        <v>0</v>
      </c>
      <c r="U284" s="166">
        <f t="shared" si="142"/>
        <v>0</v>
      </c>
      <c r="V284" s="166">
        <f t="shared" si="143"/>
        <v>0</v>
      </c>
      <c r="W284" s="166">
        <f t="shared" si="144"/>
        <v>0</v>
      </c>
      <c r="X284" s="166">
        <f t="shared" si="145"/>
        <v>0</v>
      </c>
      <c r="Y284" s="166">
        <f t="shared" si="146"/>
        <v>0</v>
      </c>
      <c r="Z284" s="166">
        <f t="shared" si="147"/>
        <v>0</v>
      </c>
      <c r="AA284" s="166">
        <f t="shared" si="148"/>
        <v>0</v>
      </c>
      <c r="AB284" s="166">
        <f t="shared" si="149"/>
        <v>0</v>
      </c>
      <c r="AC284" s="167"/>
      <c r="AE284" s="166" t="str" cm="1">
        <f t="array" ref="AE284">IF($E284&lt;&gt;"", IF(ISTEXT(E284), "| Veld '"&amp;AE$4&amp;ROW()&amp;"': "&amp;Fout_datum, IF(F284&lt;&gt;"", IF(E284&gt;F284, "| Velden '"&amp;$AE$4&amp;ROW()&amp;"' en '"&amp;$AF$4&amp;ROW()&amp;"': De datum uit dienst mag niet voor de datum in dienst vallen.", ""), IF(E284&gt;Datum_werkingsjaar_einde, "| Veld '"&amp;$AE$4&amp;ROW()&amp;"': De datum in dienst mag niet na 31/12/"&amp;Datum_werkingsjaar&amp;" vallen.  ", ""))), "")</f>
        <v/>
      </c>
      <c r="AF284" s="166" t="str" cm="1">
        <f t="array" ref="AF284">IF($F284&lt;&gt;"", IF(ISTEXT(F284), "| Veld '"&amp;AF$4&amp;ROW()&amp;"': "&amp;Fout_datum, IF(E284&gt;F284, IF(F284&lt;&gt;"", "  ", ""), IF(F284&lt;&gt;"", IF(F284&lt;Datum_werkingsjaar_begin, "| Veld '"&amp;$AF$4&amp;ROW()&amp;"': De datum uit dienst mag niet vóór 1/01/"&amp;Datum_werkingsjaar&amp;" vallen.  ", ""), ""))), "")</f>
        <v/>
      </c>
      <c r="AG284" s="166" t="str">
        <f ca="1">IF(W284&lt;0, "", IF(G284&lt;&gt;"", _xlfn.IFNA(IF(MATCH(G284, OFFSET(Keuzelijsten!$A$1, 0, MATCH(O284, Keuzelijsten!$A$1:$AA$1, 0)-1, 50, 1), 0)&lt;&gt;"", ""), "| Veld '"&amp;AG$4&amp;ROW()&amp;"': de selectie komt niet overeen met een keuze in een afhankelijk veld.  "), ""))</f>
        <v/>
      </c>
      <c r="AH284" s="166" t="str">
        <f ca="1">IF(X284&lt;0, "", IF(H284&lt;&gt;"", _xlfn.IFNA(IF(MATCH(H284, OFFSET(Keuzelijsten!$A$1, 0, MATCH(P284, Keuzelijsten!$A$1:$AA$1, 0)-1, 50, 1), 0)&lt;&gt;"", ""), "| Veld '"&amp;AH$4&amp;ROW()&amp;"': de selectie komt niet overeen met een keuze in een afhankelijk veld.  "), ""))</f>
        <v/>
      </c>
      <c r="AI284" s="166" t="str">
        <f ca="1">IF(Y284&lt;0, "", IF(I284&lt;&gt;"", _xlfn.IFNA(IF(MATCH(I284, OFFSET(Keuzelijsten!$A$1, 0, MATCH(Q284, Keuzelijsten!$A$1:$AA$1, 0)-1, 50, 1), 0)&lt;&gt;"", ""), "| Veld '"&amp;AI$4&amp;ROW()&amp;"': de selectie komt niet overeen met een keuze in een afhankelijk veld.  "), ""))</f>
        <v/>
      </c>
      <c r="AJ284" s="166" t="str">
        <f ca="1">IF(Z284&lt;0, "", IF(J284&lt;&gt;"", _xlfn.IFNA(IF(MATCH(J284, OFFSET(Keuzelijsten!$A$1, 0, MATCH(R284, Keuzelijsten!$A$1:$AA$1, 0)-1, 50, 1), 0)&lt;&gt;"", ""), "| Veld '"&amp;AJ$4&amp;ROW()&amp;"': de selectie komt niet overeen met een keuze in een afhankelijk veld.  "), ""))</f>
        <v/>
      </c>
      <c r="AK284" s="166" t="str">
        <f t="shared" si="133"/>
        <v/>
      </c>
      <c r="AL284" s="166" t="str">
        <f t="shared" si="134"/>
        <v/>
      </c>
      <c r="AM284" s="167" t="str">
        <f t="shared" si="150"/>
        <v/>
      </c>
      <c r="AN284" s="166" t="str">
        <f t="shared" si="151"/>
        <v/>
      </c>
      <c r="AO284" s="166" t="str">
        <f t="shared" si="152"/>
        <v/>
      </c>
      <c r="AP284" s="166" t="str">
        <f t="shared" si="153"/>
        <v/>
      </c>
      <c r="AQ284" s="166" t="str">
        <f t="shared" si="154"/>
        <v/>
      </c>
      <c r="AR284" s="166" t="str">
        <f t="shared" si="155"/>
        <v/>
      </c>
      <c r="AS284" s="166" t="str">
        <f t="shared" si="156"/>
        <v/>
      </c>
      <c r="AT284" s="166" t="str">
        <f t="shared" si="157"/>
        <v/>
      </c>
      <c r="AU284" s="166" t="str">
        <f t="shared" si="158"/>
        <v/>
      </c>
      <c r="AV284" s="166" t="str">
        <f t="shared" si="159"/>
        <v/>
      </c>
      <c r="AW284" s="167" t="str">
        <f t="shared" si="160"/>
        <v/>
      </c>
      <c r="AX284" s="166" t="str">
        <f>IF(N284&lt;&gt;1, IF(SUM(N284:$N$504)&lt;&gt;0, "| Laat geen witruimte tussen ingevulde rijen.", ""), "")</f>
        <v/>
      </c>
      <c r="AZ284" s="75" t="str">
        <f t="shared" ca="1" si="161"/>
        <v/>
      </c>
    </row>
    <row r="285" spans="1:52" s="166" customFormat="1" ht="14.45" customHeight="1" x14ac:dyDescent="0.25">
      <c r="A285" s="172" t="str">
        <f t="shared" ca="1" si="135"/>
        <v/>
      </c>
      <c r="B285" s="164" t="str">
        <f t="shared" si="131"/>
        <v/>
      </c>
      <c r="C285" s="176" t="str">
        <f t="shared" si="132"/>
        <v/>
      </c>
      <c r="D285" s="177"/>
      <c r="E285" s="178"/>
      <c r="F285" s="178"/>
      <c r="G285" s="179"/>
      <c r="H285" s="180"/>
      <c r="I285" s="179"/>
      <c r="J285" s="181"/>
      <c r="K285" s="182"/>
      <c r="L285" s="183"/>
      <c r="M285" s="165" t="s">
        <v>85</v>
      </c>
      <c r="N285" s="166">
        <f t="shared" si="136"/>
        <v>0</v>
      </c>
      <c r="O285" s="167" t="s">
        <v>387</v>
      </c>
      <c r="P285" s="166" t="str">
        <f t="shared" si="137"/>
        <v/>
      </c>
      <c r="Q285" s="166" t="str">
        <f t="shared" si="138"/>
        <v/>
      </c>
      <c r="R285" s="166" t="str">
        <f t="shared" si="139"/>
        <v/>
      </c>
      <c r="S285" s="167">
        <f t="shared" si="140"/>
        <v>0</v>
      </c>
      <c r="T285" s="166">
        <f t="shared" si="141"/>
        <v>0</v>
      </c>
      <c r="U285" s="166">
        <f t="shared" si="142"/>
        <v>0</v>
      </c>
      <c r="V285" s="166">
        <f t="shared" si="143"/>
        <v>0</v>
      </c>
      <c r="W285" s="166">
        <f t="shared" si="144"/>
        <v>0</v>
      </c>
      <c r="X285" s="166">
        <f t="shared" si="145"/>
        <v>0</v>
      </c>
      <c r="Y285" s="166">
        <f t="shared" si="146"/>
        <v>0</v>
      </c>
      <c r="Z285" s="166">
        <f t="shared" si="147"/>
        <v>0</v>
      </c>
      <c r="AA285" s="166">
        <f t="shared" si="148"/>
        <v>0</v>
      </c>
      <c r="AB285" s="166">
        <f t="shared" si="149"/>
        <v>0</v>
      </c>
      <c r="AC285" s="167"/>
      <c r="AE285" s="166" t="str" cm="1">
        <f t="array" ref="AE285">IF($E285&lt;&gt;"", IF(ISTEXT(E285), "| Veld '"&amp;AE$4&amp;ROW()&amp;"': "&amp;Fout_datum, IF(F285&lt;&gt;"", IF(E285&gt;F285, "| Velden '"&amp;$AE$4&amp;ROW()&amp;"' en '"&amp;$AF$4&amp;ROW()&amp;"': De datum uit dienst mag niet voor de datum in dienst vallen.", ""), IF(E285&gt;Datum_werkingsjaar_einde, "| Veld '"&amp;$AE$4&amp;ROW()&amp;"': De datum in dienst mag niet na 31/12/"&amp;Datum_werkingsjaar&amp;" vallen.  ", ""))), "")</f>
        <v/>
      </c>
      <c r="AF285" s="166" t="str" cm="1">
        <f t="array" ref="AF285">IF($F285&lt;&gt;"", IF(ISTEXT(F285), "| Veld '"&amp;AF$4&amp;ROW()&amp;"': "&amp;Fout_datum, IF(E285&gt;F285, IF(F285&lt;&gt;"", "  ", ""), IF(F285&lt;&gt;"", IF(F285&lt;Datum_werkingsjaar_begin, "| Veld '"&amp;$AF$4&amp;ROW()&amp;"': De datum uit dienst mag niet vóór 1/01/"&amp;Datum_werkingsjaar&amp;" vallen.  ", ""), ""))), "")</f>
        <v/>
      </c>
      <c r="AG285" s="166" t="str">
        <f ca="1">IF(W285&lt;0, "", IF(G285&lt;&gt;"", _xlfn.IFNA(IF(MATCH(G285, OFFSET(Keuzelijsten!$A$1, 0, MATCH(O285, Keuzelijsten!$A$1:$AA$1, 0)-1, 50, 1), 0)&lt;&gt;"", ""), "| Veld '"&amp;AG$4&amp;ROW()&amp;"': de selectie komt niet overeen met een keuze in een afhankelijk veld.  "), ""))</f>
        <v/>
      </c>
      <c r="AH285" s="166" t="str">
        <f ca="1">IF(X285&lt;0, "", IF(H285&lt;&gt;"", _xlfn.IFNA(IF(MATCH(H285, OFFSET(Keuzelijsten!$A$1, 0, MATCH(P285, Keuzelijsten!$A$1:$AA$1, 0)-1, 50, 1), 0)&lt;&gt;"", ""), "| Veld '"&amp;AH$4&amp;ROW()&amp;"': de selectie komt niet overeen met een keuze in een afhankelijk veld.  "), ""))</f>
        <v/>
      </c>
      <c r="AI285" s="166" t="str">
        <f ca="1">IF(Y285&lt;0, "", IF(I285&lt;&gt;"", _xlfn.IFNA(IF(MATCH(I285, OFFSET(Keuzelijsten!$A$1, 0, MATCH(Q285, Keuzelijsten!$A$1:$AA$1, 0)-1, 50, 1), 0)&lt;&gt;"", ""), "| Veld '"&amp;AI$4&amp;ROW()&amp;"': de selectie komt niet overeen met een keuze in een afhankelijk veld.  "), ""))</f>
        <v/>
      </c>
      <c r="AJ285" s="166" t="str">
        <f ca="1">IF(Z285&lt;0, "", IF(J285&lt;&gt;"", _xlfn.IFNA(IF(MATCH(J285, OFFSET(Keuzelijsten!$A$1, 0, MATCH(R285, Keuzelijsten!$A$1:$AA$1, 0)-1, 50, 1), 0)&lt;&gt;"", ""), "| Veld '"&amp;AJ$4&amp;ROW()&amp;"': de selectie komt niet overeen met een keuze in een afhankelijk veld.  "), ""))</f>
        <v/>
      </c>
      <c r="AK285" s="166" t="str">
        <f t="shared" si="133"/>
        <v/>
      </c>
      <c r="AL285" s="166" t="str">
        <f t="shared" si="134"/>
        <v/>
      </c>
      <c r="AM285" s="167" t="str">
        <f t="shared" si="150"/>
        <v/>
      </c>
      <c r="AN285" s="166" t="str">
        <f t="shared" si="151"/>
        <v/>
      </c>
      <c r="AO285" s="166" t="str">
        <f t="shared" si="152"/>
        <v/>
      </c>
      <c r="AP285" s="166" t="str">
        <f t="shared" si="153"/>
        <v/>
      </c>
      <c r="AQ285" s="166" t="str">
        <f t="shared" si="154"/>
        <v/>
      </c>
      <c r="AR285" s="166" t="str">
        <f t="shared" si="155"/>
        <v/>
      </c>
      <c r="AS285" s="166" t="str">
        <f t="shared" si="156"/>
        <v/>
      </c>
      <c r="AT285" s="166" t="str">
        <f t="shared" si="157"/>
        <v/>
      </c>
      <c r="AU285" s="166" t="str">
        <f t="shared" si="158"/>
        <v/>
      </c>
      <c r="AV285" s="166" t="str">
        <f t="shared" si="159"/>
        <v/>
      </c>
      <c r="AW285" s="167" t="str">
        <f t="shared" si="160"/>
        <v/>
      </c>
      <c r="AX285" s="166" t="str">
        <f>IF(N285&lt;&gt;1, IF(SUM(N285:$N$504)&lt;&gt;0, "| Laat geen witruimte tussen ingevulde rijen.", ""), "")</f>
        <v/>
      </c>
      <c r="AZ285" s="75" t="str">
        <f t="shared" ca="1" si="161"/>
        <v/>
      </c>
    </row>
    <row r="286" spans="1:52" s="166" customFormat="1" ht="14.45" customHeight="1" x14ac:dyDescent="0.25">
      <c r="A286" s="172" t="str">
        <f t="shared" ca="1" si="135"/>
        <v/>
      </c>
      <c r="B286" s="164" t="str">
        <f t="shared" si="131"/>
        <v/>
      </c>
      <c r="C286" s="176" t="str">
        <f t="shared" si="132"/>
        <v/>
      </c>
      <c r="D286" s="177"/>
      <c r="E286" s="178"/>
      <c r="F286" s="178"/>
      <c r="G286" s="179"/>
      <c r="H286" s="180"/>
      <c r="I286" s="179"/>
      <c r="J286" s="181"/>
      <c r="K286" s="182"/>
      <c r="L286" s="183"/>
      <c r="M286" s="165" t="s">
        <v>85</v>
      </c>
      <c r="N286" s="166">
        <f t="shared" si="136"/>
        <v>0</v>
      </c>
      <c r="O286" s="167" t="s">
        <v>387</v>
      </c>
      <c r="P286" s="166" t="str">
        <f t="shared" si="137"/>
        <v/>
      </c>
      <c r="Q286" s="166" t="str">
        <f t="shared" si="138"/>
        <v/>
      </c>
      <c r="R286" s="166" t="str">
        <f t="shared" si="139"/>
        <v/>
      </c>
      <c r="S286" s="167">
        <f t="shared" si="140"/>
        <v>0</v>
      </c>
      <c r="T286" s="166">
        <f t="shared" si="141"/>
        <v>0</v>
      </c>
      <c r="U286" s="166">
        <f t="shared" si="142"/>
        <v>0</v>
      </c>
      <c r="V286" s="166">
        <f t="shared" si="143"/>
        <v>0</v>
      </c>
      <c r="W286" s="166">
        <f t="shared" si="144"/>
        <v>0</v>
      </c>
      <c r="X286" s="166">
        <f t="shared" si="145"/>
        <v>0</v>
      </c>
      <c r="Y286" s="166">
        <f t="shared" si="146"/>
        <v>0</v>
      </c>
      <c r="Z286" s="166">
        <f t="shared" si="147"/>
        <v>0</v>
      </c>
      <c r="AA286" s="166">
        <f t="shared" si="148"/>
        <v>0</v>
      </c>
      <c r="AB286" s="166">
        <f t="shared" si="149"/>
        <v>0</v>
      </c>
      <c r="AC286" s="167"/>
      <c r="AE286" s="166" t="str" cm="1">
        <f t="array" ref="AE286">IF($E286&lt;&gt;"", IF(ISTEXT(E286), "| Veld '"&amp;AE$4&amp;ROW()&amp;"': "&amp;Fout_datum, IF(F286&lt;&gt;"", IF(E286&gt;F286, "| Velden '"&amp;$AE$4&amp;ROW()&amp;"' en '"&amp;$AF$4&amp;ROW()&amp;"': De datum uit dienst mag niet voor de datum in dienst vallen.", ""), IF(E286&gt;Datum_werkingsjaar_einde, "| Veld '"&amp;$AE$4&amp;ROW()&amp;"': De datum in dienst mag niet na 31/12/"&amp;Datum_werkingsjaar&amp;" vallen.  ", ""))), "")</f>
        <v/>
      </c>
      <c r="AF286" s="166" t="str" cm="1">
        <f t="array" ref="AF286">IF($F286&lt;&gt;"", IF(ISTEXT(F286), "| Veld '"&amp;AF$4&amp;ROW()&amp;"': "&amp;Fout_datum, IF(E286&gt;F286, IF(F286&lt;&gt;"", "  ", ""), IF(F286&lt;&gt;"", IF(F286&lt;Datum_werkingsjaar_begin, "| Veld '"&amp;$AF$4&amp;ROW()&amp;"': De datum uit dienst mag niet vóór 1/01/"&amp;Datum_werkingsjaar&amp;" vallen.  ", ""), ""))), "")</f>
        <v/>
      </c>
      <c r="AG286" s="166" t="str">
        <f ca="1">IF(W286&lt;0, "", IF(G286&lt;&gt;"", _xlfn.IFNA(IF(MATCH(G286, OFFSET(Keuzelijsten!$A$1, 0, MATCH(O286, Keuzelijsten!$A$1:$AA$1, 0)-1, 50, 1), 0)&lt;&gt;"", ""), "| Veld '"&amp;AG$4&amp;ROW()&amp;"': de selectie komt niet overeen met een keuze in een afhankelijk veld.  "), ""))</f>
        <v/>
      </c>
      <c r="AH286" s="166" t="str">
        <f ca="1">IF(X286&lt;0, "", IF(H286&lt;&gt;"", _xlfn.IFNA(IF(MATCH(H286, OFFSET(Keuzelijsten!$A$1, 0, MATCH(P286, Keuzelijsten!$A$1:$AA$1, 0)-1, 50, 1), 0)&lt;&gt;"", ""), "| Veld '"&amp;AH$4&amp;ROW()&amp;"': de selectie komt niet overeen met een keuze in een afhankelijk veld.  "), ""))</f>
        <v/>
      </c>
      <c r="AI286" s="166" t="str">
        <f ca="1">IF(Y286&lt;0, "", IF(I286&lt;&gt;"", _xlfn.IFNA(IF(MATCH(I286, OFFSET(Keuzelijsten!$A$1, 0, MATCH(Q286, Keuzelijsten!$A$1:$AA$1, 0)-1, 50, 1), 0)&lt;&gt;"", ""), "| Veld '"&amp;AI$4&amp;ROW()&amp;"': de selectie komt niet overeen met een keuze in een afhankelijk veld.  "), ""))</f>
        <v/>
      </c>
      <c r="AJ286" s="166" t="str">
        <f ca="1">IF(Z286&lt;0, "", IF(J286&lt;&gt;"", _xlfn.IFNA(IF(MATCH(J286, OFFSET(Keuzelijsten!$A$1, 0, MATCH(R286, Keuzelijsten!$A$1:$AA$1, 0)-1, 50, 1), 0)&lt;&gt;"", ""), "| Veld '"&amp;AJ$4&amp;ROW()&amp;"': de selectie komt niet overeen met een keuze in een afhankelijk veld.  "), ""))</f>
        <v/>
      </c>
      <c r="AK286" s="166" t="str">
        <f t="shared" si="133"/>
        <v/>
      </c>
      <c r="AL286" s="166" t="str">
        <f t="shared" si="134"/>
        <v/>
      </c>
      <c r="AM286" s="167" t="str">
        <f t="shared" si="150"/>
        <v/>
      </c>
      <c r="AN286" s="166" t="str">
        <f t="shared" si="151"/>
        <v/>
      </c>
      <c r="AO286" s="166" t="str">
        <f t="shared" si="152"/>
        <v/>
      </c>
      <c r="AP286" s="166" t="str">
        <f t="shared" si="153"/>
        <v/>
      </c>
      <c r="AQ286" s="166" t="str">
        <f t="shared" si="154"/>
        <v/>
      </c>
      <c r="AR286" s="166" t="str">
        <f t="shared" si="155"/>
        <v/>
      </c>
      <c r="AS286" s="166" t="str">
        <f t="shared" si="156"/>
        <v/>
      </c>
      <c r="AT286" s="166" t="str">
        <f t="shared" si="157"/>
        <v/>
      </c>
      <c r="AU286" s="166" t="str">
        <f t="shared" si="158"/>
        <v/>
      </c>
      <c r="AV286" s="166" t="str">
        <f t="shared" si="159"/>
        <v/>
      </c>
      <c r="AW286" s="167" t="str">
        <f t="shared" si="160"/>
        <v/>
      </c>
      <c r="AX286" s="166" t="str">
        <f>IF(N286&lt;&gt;1, IF(SUM(N286:$N$504)&lt;&gt;0, "| Laat geen witruimte tussen ingevulde rijen.", ""), "")</f>
        <v/>
      </c>
      <c r="AZ286" s="75" t="str">
        <f t="shared" ca="1" si="161"/>
        <v/>
      </c>
    </row>
    <row r="287" spans="1:52" s="166" customFormat="1" ht="14.45" customHeight="1" x14ac:dyDescent="0.25">
      <c r="A287" s="172" t="str">
        <f t="shared" ca="1" si="135"/>
        <v/>
      </c>
      <c r="B287" s="164" t="str">
        <f t="shared" si="131"/>
        <v/>
      </c>
      <c r="C287" s="176" t="str">
        <f t="shared" si="132"/>
        <v/>
      </c>
      <c r="D287" s="177"/>
      <c r="E287" s="178"/>
      <c r="F287" s="178"/>
      <c r="G287" s="179"/>
      <c r="H287" s="180"/>
      <c r="I287" s="179"/>
      <c r="J287" s="181"/>
      <c r="K287" s="182"/>
      <c r="L287" s="183"/>
      <c r="M287" s="165" t="s">
        <v>85</v>
      </c>
      <c r="N287" s="166">
        <f t="shared" si="136"/>
        <v>0</v>
      </c>
      <c r="O287" s="167" t="s">
        <v>387</v>
      </c>
      <c r="P287" s="166" t="str">
        <f t="shared" si="137"/>
        <v/>
      </c>
      <c r="Q287" s="166" t="str">
        <f t="shared" si="138"/>
        <v/>
      </c>
      <c r="R287" s="166" t="str">
        <f t="shared" si="139"/>
        <v/>
      </c>
      <c r="S287" s="167">
        <f t="shared" si="140"/>
        <v>0</v>
      </c>
      <c r="T287" s="166">
        <f t="shared" si="141"/>
        <v>0</v>
      </c>
      <c r="U287" s="166">
        <f t="shared" si="142"/>
        <v>0</v>
      </c>
      <c r="V287" s="166">
        <f t="shared" si="143"/>
        <v>0</v>
      </c>
      <c r="W287" s="166">
        <f t="shared" si="144"/>
        <v>0</v>
      </c>
      <c r="X287" s="166">
        <f t="shared" si="145"/>
        <v>0</v>
      </c>
      <c r="Y287" s="166">
        <f t="shared" si="146"/>
        <v>0</v>
      </c>
      <c r="Z287" s="166">
        <f t="shared" si="147"/>
        <v>0</v>
      </c>
      <c r="AA287" s="166">
        <f t="shared" si="148"/>
        <v>0</v>
      </c>
      <c r="AB287" s="166">
        <f t="shared" si="149"/>
        <v>0</v>
      </c>
      <c r="AC287" s="167"/>
      <c r="AE287" s="166" t="str" cm="1">
        <f t="array" ref="AE287">IF($E287&lt;&gt;"", IF(ISTEXT(E287), "| Veld '"&amp;AE$4&amp;ROW()&amp;"': "&amp;Fout_datum, IF(F287&lt;&gt;"", IF(E287&gt;F287, "| Velden '"&amp;$AE$4&amp;ROW()&amp;"' en '"&amp;$AF$4&amp;ROW()&amp;"': De datum uit dienst mag niet voor de datum in dienst vallen.", ""), IF(E287&gt;Datum_werkingsjaar_einde, "| Veld '"&amp;$AE$4&amp;ROW()&amp;"': De datum in dienst mag niet na 31/12/"&amp;Datum_werkingsjaar&amp;" vallen.  ", ""))), "")</f>
        <v/>
      </c>
      <c r="AF287" s="166" t="str" cm="1">
        <f t="array" ref="AF287">IF($F287&lt;&gt;"", IF(ISTEXT(F287), "| Veld '"&amp;AF$4&amp;ROW()&amp;"': "&amp;Fout_datum, IF(E287&gt;F287, IF(F287&lt;&gt;"", "  ", ""), IF(F287&lt;&gt;"", IF(F287&lt;Datum_werkingsjaar_begin, "| Veld '"&amp;$AF$4&amp;ROW()&amp;"': De datum uit dienst mag niet vóór 1/01/"&amp;Datum_werkingsjaar&amp;" vallen.  ", ""), ""))), "")</f>
        <v/>
      </c>
      <c r="AG287" s="166" t="str">
        <f ca="1">IF(W287&lt;0, "", IF(G287&lt;&gt;"", _xlfn.IFNA(IF(MATCH(G287, OFFSET(Keuzelijsten!$A$1, 0, MATCH(O287, Keuzelijsten!$A$1:$AA$1, 0)-1, 50, 1), 0)&lt;&gt;"", ""), "| Veld '"&amp;AG$4&amp;ROW()&amp;"': de selectie komt niet overeen met een keuze in een afhankelijk veld.  "), ""))</f>
        <v/>
      </c>
      <c r="AH287" s="166" t="str">
        <f ca="1">IF(X287&lt;0, "", IF(H287&lt;&gt;"", _xlfn.IFNA(IF(MATCH(H287, OFFSET(Keuzelijsten!$A$1, 0, MATCH(P287, Keuzelijsten!$A$1:$AA$1, 0)-1, 50, 1), 0)&lt;&gt;"", ""), "| Veld '"&amp;AH$4&amp;ROW()&amp;"': de selectie komt niet overeen met een keuze in een afhankelijk veld.  "), ""))</f>
        <v/>
      </c>
      <c r="AI287" s="166" t="str">
        <f ca="1">IF(Y287&lt;0, "", IF(I287&lt;&gt;"", _xlfn.IFNA(IF(MATCH(I287, OFFSET(Keuzelijsten!$A$1, 0, MATCH(Q287, Keuzelijsten!$A$1:$AA$1, 0)-1, 50, 1), 0)&lt;&gt;"", ""), "| Veld '"&amp;AI$4&amp;ROW()&amp;"': de selectie komt niet overeen met een keuze in een afhankelijk veld.  "), ""))</f>
        <v/>
      </c>
      <c r="AJ287" s="166" t="str">
        <f ca="1">IF(Z287&lt;0, "", IF(J287&lt;&gt;"", _xlfn.IFNA(IF(MATCH(J287, OFFSET(Keuzelijsten!$A$1, 0, MATCH(R287, Keuzelijsten!$A$1:$AA$1, 0)-1, 50, 1), 0)&lt;&gt;"", ""), "| Veld '"&amp;AJ$4&amp;ROW()&amp;"': de selectie komt niet overeen met een keuze in een afhankelijk veld.  "), ""))</f>
        <v/>
      </c>
      <c r="AK287" s="166" t="str">
        <f t="shared" si="133"/>
        <v/>
      </c>
      <c r="AL287" s="166" t="str">
        <f t="shared" si="134"/>
        <v/>
      </c>
      <c r="AM287" s="167" t="str">
        <f t="shared" si="150"/>
        <v/>
      </c>
      <c r="AN287" s="166" t="str">
        <f t="shared" si="151"/>
        <v/>
      </c>
      <c r="AO287" s="166" t="str">
        <f t="shared" si="152"/>
        <v/>
      </c>
      <c r="AP287" s="166" t="str">
        <f t="shared" si="153"/>
        <v/>
      </c>
      <c r="AQ287" s="166" t="str">
        <f t="shared" si="154"/>
        <v/>
      </c>
      <c r="AR287" s="166" t="str">
        <f t="shared" si="155"/>
        <v/>
      </c>
      <c r="AS287" s="166" t="str">
        <f t="shared" si="156"/>
        <v/>
      </c>
      <c r="AT287" s="166" t="str">
        <f t="shared" si="157"/>
        <v/>
      </c>
      <c r="AU287" s="166" t="str">
        <f t="shared" si="158"/>
        <v/>
      </c>
      <c r="AV287" s="166" t="str">
        <f t="shared" si="159"/>
        <v/>
      </c>
      <c r="AW287" s="167" t="str">
        <f t="shared" si="160"/>
        <v/>
      </c>
      <c r="AX287" s="166" t="str">
        <f>IF(N287&lt;&gt;1, IF(SUM(N287:$N$504)&lt;&gt;0, "| Laat geen witruimte tussen ingevulde rijen.", ""), "")</f>
        <v/>
      </c>
      <c r="AZ287" s="75" t="str">
        <f t="shared" ca="1" si="161"/>
        <v/>
      </c>
    </row>
    <row r="288" spans="1:52" s="166" customFormat="1" ht="14.45" customHeight="1" x14ac:dyDescent="0.25">
      <c r="A288" s="172" t="str">
        <f t="shared" ca="1" si="135"/>
        <v/>
      </c>
      <c r="B288" s="164" t="str">
        <f t="shared" si="131"/>
        <v/>
      </c>
      <c r="C288" s="176" t="str">
        <f t="shared" si="132"/>
        <v/>
      </c>
      <c r="D288" s="177"/>
      <c r="E288" s="178"/>
      <c r="F288" s="178"/>
      <c r="G288" s="179"/>
      <c r="H288" s="180"/>
      <c r="I288" s="179"/>
      <c r="J288" s="181"/>
      <c r="K288" s="182"/>
      <c r="L288" s="183"/>
      <c r="M288" s="165" t="s">
        <v>85</v>
      </c>
      <c r="N288" s="166">
        <f t="shared" si="136"/>
        <v>0</v>
      </c>
      <c r="O288" s="167" t="s">
        <v>387</v>
      </c>
      <c r="P288" s="166" t="str">
        <f t="shared" si="137"/>
        <v/>
      </c>
      <c r="Q288" s="166" t="str">
        <f t="shared" si="138"/>
        <v/>
      </c>
      <c r="R288" s="166" t="str">
        <f t="shared" si="139"/>
        <v/>
      </c>
      <c r="S288" s="167">
        <f t="shared" si="140"/>
        <v>0</v>
      </c>
      <c r="T288" s="166">
        <f t="shared" si="141"/>
        <v>0</v>
      </c>
      <c r="U288" s="166">
        <f t="shared" si="142"/>
        <v>0</v>
      </c>
      <c r="V288" s="166">
        <f t="shared" si="143"/>
        <v>0</v>
      </c>
      <c r="W288" s="166">
        <f t="shared" si="144"/>
        <v>0</v>
      </c>
      <c r="X288" s="166">
        <f t="shared" si="145"/>
        <v>0</v>
      </c>
      <c r="Y288" s="166">
        <f t="shared" si="146"/>
        <v>0</v>
      </c>
      <c r="Z288" s="166">
        <f t="shared" si="147"/>
        <v>0</v>
      </c>
      <c r="AA288" s="166">
        <f t="shared" si="148"/>
        <v>0</v>
      </c>
      <c r="AB288" s="166">
        <f t="shared" si="149"/>
        <v>0</v>
      </c>
      <c r="AC288" s="167"/>
      <c r="AE288" s="166" t="str" cm="1">
        <f t="array" ref="AE288">IF($E288&lt;&gt;"", IF(ISTEXT(E288), "| Veld '"&amp;AE$4&amp;ROW()&amp;"': "&amp;Fout_datum, IF(F288&lt;&gt;"", IF(E288&gt;F288, "| Velden '"&amp;$AE$4&amp;ROW()&amp;"' en '"&amp;$AF$4&amp;ROW()&amp;"': De datum uit dienst mag niet voor de datum in dienst vallen.", ""), IF(E288&gt;Datum_werkingsjaar_einde, "| Veld '"&amp;$AE$4&amp;ROW()&amp;"': De datum in dienst mag niet na 31/12/"&amp;Datum_werkingsjaar&amp;" vallen.  ", ""))), "")</f>
        <v/>
      </c>
      <c r="AF288" s="166" t="str" cm="1">
        <f t="array" ref="AF288">IF($F288&lt;&gt;"", IF(ISTEXT(F288), "| Veld '"&amp;AF$4&amp;ROW()&amp;"': "&amp;Fout_datum, IF(E288&gt;F288, IF(F288&lt;&gt;"", "  ", ""), IF(F288&lt;&gt;"", IF(F288&lt;Datum_werkingsjaar_begin, "| Veld '"&amp;$AF$4&amp;ROW()&amp;"': De datum uit dienst mag niet vóór 1/01/"&amp;Datum_werkingsjaar&amp;" vallen.  ", ""), ""))), "")</f>
        <v/>
      </c>
      <c r="AG288" s="166" t="str">
        <f ca="1">IF(W288&lt;0, "", IF(G288&lt;&gt;"", _xlfn.IFNA(IF(MATCH(G288, OFFSET(Keuzelijsten!$A$1, 0, MATCH(O288, Keuzelijsten!$A$1:$AA$1, 0)-1, 50, 1), 0)&lt;&gt;"", ""), "| Veld '"&amp;AG$4&amp;ROW()&amp;"': de selectie komt niet overeen met een keuze in een afhankelijk veld.  "), ""))</f>
        <v/>
      </c>
      <c r="AH288" s="166" t="str">
        <f ca="1">IF(X288&lt;0, "", IF(H288&lt;&gt;"", _xlfn.IFNA(IF(MATCH(H288, OFFSET(Keuzelijsten!$A$1, 0, MATCH(P288, Keuzelijsten!$A$1:$AA$1, 0)-1, 50, 1), 0)&lt;&gt;"", ""), "| Veld '"&amp;AH$4&amp;ROW()&amp;"': de selectie komt niet overeen met een keuze in een afhankelijk veld.  "), ""))</f>
        <v/>
      </c>
      <c r="AI288" s="166" t="str">
        <f ca="1">IF(Y288&lt;0, "", IF(I288&lt;&gt;"", _xlfn.IFNA(IF(MATCH(I288, OFFSET(Keuzelijsten!$A$1, 0, MATCH(Q288, Keuzelijsten!$A$1:$AA$1, 0)-1, 50, 1), 0)&lt;&gt;"", ""), "| Veld '"&amp;AI$4&amp;ROW()&amp;"': de selectie komt niet overeen met een keuze in een afhankelijk veld.  "), ""))</f>
        <v/>
      </c>
      <c r="AJ288" s="166" t="str">
        <f ca="1">IF(Z288&lt;0, "", IF(J288&lt;&gt;"", _xlfn.IFNA(IF(MATCH(J288, OFFSET(Keuzelijsten!$A$1, 0, MATCH(R288, Keuzelijsten!$A$1:$AA$1, 0)-1, 50, 1), 0)&lt;&gt;"", ""), "| Veld '"&amp;AJ$4&amp;ROW()&amp;"': de selectie komt niet overeen met een keuze in een afhankelijk veld.  "), ""))</f>
        <v/>
      </c>
      <c r="AK288" s="166" t="str">
        <f t="shared" si="133"/>
        <v/>
      </c>
      <c r="AL288" s="166" t="str">
        <f t="shared" si="134"/>
        <v/>
      </c>
      <c r="AM288" s="167" t="str">
        <f t="shared" si="150"/>
        <v/>
      </c>
      <c r="AN288" s="166" t="str">
        <f t="shared" si="151"/>
        <v/>
      </c>
      <c r="AO288" s="166" t="str">
        <f t="shared" si="152"/>
        <v/>
      </c>
      <c r="AP288" s="166" t="str">
        <f t="shared" si="153"/>
        <v/>
      </c>
      <c r="AQ288" s="166" t="str">
        <f t="shared" si="154"/>
        <v/>
      </c>
      <c r="AR288" s="166" t="str">
        <f t="shared" si="155"/>
        <v/>
      </c>
      <c r="AS288" s="166" t="str">
        <f t="shared" si="156"/>
        <v/>
      </c>
      <c r="AT288" s="166" t="str">
        <f t="shared" si="157"/>
        <v/>
      </c>
      <c r="AU288" s="166" t="str">
        <f t="shared" si="158"/>
        <v/>
      </c>
      <c r="AV288" s="166" t="str">
        <f t="shared" si="159"/>
        <v/>
      </c>
      <c r="AW288" s="167" t="str">
        <f t="shared" si="160"/>
        <v/>
      </c>
      <c r="AX288" s="166" t="str">
        <f>IF(N288&lt;&gt;1, IF(SUM(N288:$N$504)&lt;&gt;0, "| Laat geen witruimte tussen ingevulde rijen.", ""), "")</f>
        <v/>
      </c>
      <c r="AZ288" s="75" t="str">
        <f t="shared" ca="1" si="161"/>
        <v/>
      </c>
    </row>
    <row r="289" spans="1:52" s="166" customFormat="1" ht="14.45" customHeight="1" x14ac:dyDescent="0.25">
      <c r="A289" s="172" t="str">
        <f t="shared" ca="1" si="135"/>
        <v/>
      </c>
      <c r="B289" s="164" t="str">
        <f t="shared" si="131"/>
        <v/>
      </c>
      <c r="C289" s="176" t="str">
        <f t="shared" si="132"/>
        <v/>
      </c>
      <c r="D289" s="177"/>
      <c r="E289" s="178"/>
      <c r="F289" s="178"/>
      <c r="G289" s="179"/>
      <c r="H289" s="180"/>
      <c r="I289" s="179"/>
      <c r="J289" s="181"/>
      <c r="K289" s="182"/>
      <c r="L289" s="183"/>
      <c r="M289" s="165" t="s">
        <v>85</v>
      </c>
      <c r="N289" s="166">
        <f t="shared" si="136"/>
        <v>0</v>
      </c>
      <c r="O289" s="167" t="s">
        <v>387</v>
      </c>
      <c r="P289" s="166" t="str">
        <f t="shared" si="137"/>
        <v/>
      </c>
      <c r="Q289" s="166" t="str">
        <f t="shared" si="138"/>
        <v/>
      </c>
      <c r="R289" s="166" t="str">
        <f t="shared" si="139"/>
        <v/>
      </c>
      <c r="S289" s="167">
        <f t="shared" si="140"/>
        <v>0</v>
      </c>
      <c r="T289" s="166">
        <f t="shared" si="141"/>
        <v>0</v>
      </c>
      <c r="U289" s="166">
        <f t="shared" si="142"/>
        <v>0</v>
      </c>
      <c r="V289" s="166">
        <f t="shared" si="143"/>
        <v>0</v>
      </c>
      <c r="W289" s="166">
        <f t="shared" si="144"/>
        <v>0</v>
      </c>
      <c r="X289" s="166">
        <f t="shared" si="145"/>
        <v>0</v>
      </c>
      <c r="Y289" s="166">
        <f t="shared" si="146"/>
        <v>0</v>
      </c>
      <c r="Z289" s="166">
        <f t="shared" si="147"/>
        <v>0</v>
      </c>
      <c r="AA289" s="166">
        <f t="shared" si="148"/>
        <v>0</v>
      </c>
      <c r="AB289" s="166">
        <f t="shared" si="149"/>
        <v>0</v>
      </c>
      <c r="AC289" s="167"/>
      <c r="AE289" s="166" t="str" cm="1">
        <f t="array" ref="AE289">IF($E289&lt;&gt;"", IF(ISTEXT(E289), "| Veld '"&amp;AE$4&amp;ROW()&amp;"': "&amp;Fout_datum, IF(F289&lt;&gt;"", IF(E289&gt;F289, "| Velden '"&amp;$AE$4&amp;ROW()&amp;"' en '"&amp;$AF$4&amp;ROW()&amp;"': De datum uit dienst mag niet voor de datum in dienst vallen.", ""), IF(E289&gt;Datum_werkingsjaar_einde, "| Veld '"&amp;$AE$4&amp;ROW()&amp;"': De datum in dienst mag niet na 31/12/"&amp;Datum_werkingsjaar&amp;" vallen.  ", ""))), "")</f>
        <v/>
      </c>
      <c r="AF289" s="166" t="str" cm="1">
        <f t="array" ref="AF289">IF($F289&lt;&gt;"", IF(ISTEXT(F289), "| Veld '"&amp;AF$4&amp;ROW()&amp;"': "&amp;Fout_datum, IF(E289&gt;F289, IF(F289&lt;&gt;"", "  ", ""), IF(F289&lt;&gt;"", IF(F289&lt;Datum_werkingsjaar_begin, "| Veld '"&amp;$AF$4&amp;ROW()&amp;"': De datum uit dienst mag niet vóór 1/01/"&amp;Datum_werkingsjaar&amp;" vallen.  ", ""), ""))), "")</f>
        <v/>
      </c>
      <c r="AG289" s="166" t="str">
        <f ca="1">IF(W289&lt;0, "", IF(G289&lt;&gt;"", _xlfn.IFNA(IF(MATCH(G289, OFFSET(Keuzelijsten!$A$1, 0, MATCH(O289, Keuzelijsten!$A$1:$AA$1, 0)-1, 50, 1), 0)&lt;&gt;"", ""), "| Veld '"&amp;AG$4&amp;ROW()&amp;"': de selectie komt niet overeen met een keuze in een afhankelijk veld.  "), ""))</f>
        <v/>
      </c>
      <c r="AH289" s="166" t="str">
        <f ca="1">IF(X289&lt;0, "", IF(H289&lt;&gt;"", _xlfn.IFNA(IF(MATCH(H289, OFFSET(Keuzelijsten!$A$1, 0, MATCH(P289, Keuzelijsten!$A$1:$AA$1, 0)-1, 50, 1), 0)&lt;&gt;"", ""), "| Veld '"&amp;AH$4&amp;ROW()&amp;"': de selectie komt niet overeen met een keuze in een afhankelijk veld.  "), ""))</f>
        <v/>
      </c>
      <c r="AI289" s="166" t="str">
        <f ca="1">IF(Y289&lt;0, "", IF(I289&lt;&gt;"", _xlfn.IFNA(IF(MATCH(I289, OFFSET(Keuzelijsten!$A$1, 0, MATCH(Q289, Keuzelijsten!$A$1:$AA$1, 0)-1, 50, 1), 0)&lt;&gt;"", ""), "| Veld '"&amp;AI$4&amp;ROW()&amp;"': de selectie komt niet overeen met een keuze in een afhankelijk veld.  "), ""))</f>
        <v/>
      </c>
      <c r="AJ289" s="166" t="str">
        <f ca="1">IF(Z289&lt;0, "", IF(J289&lt;&gt;"", _xlfn.IFNA(IF(MATCH(J289, OFFSET(Keuzelijsten!$A$1, 0, MATCH(R289, Keuzelijsten!$A$1:$AA$1, 0)-1, 50, 1), 0)&lt;&gt;"", ""), "| Veld '"&amp;AJ$4&amp;ROW()&amp;"': de selectie komt niet overeen met een keuze in een afhankelijk veld.  "), ""))</f>
        <v/>
      </c>
      <c r="AK289" s="166" t="str">
        <f t="shared" si="133"/>
        <v/>
      </c>
      <c r="AL289" s="166" t="str">
        <f t="shared" si="134"/>
        <v/>
      </c>
      <c r="AM289" s="167" t="str">
        <f t="shared" si="150"/>
        <v/>
      </c>
      <c r="AN289" s="166" t="str">
        <f t="shared" si="151"/>
        <v/>
      </c>
      <c r="AO289" s="166" t="str">
        <f t="shared" si="152"/>
        <v/>
      </c>
      <c r="AP289" s="166" t="str">
        <f t="shared" si="153"/>
        <v/>
      </c>
      <c r="AQ289" s="166" t="str">
        <f t="shared" si="154"/>
        <v/>
      </c>
      <c r="AR289" s="166" t="str">
        <f t="shared" si="155"/>
        <v/>
      </c>
      <c r="AS289" s="166" t="str">
        <f t="shared" si="156"/>
        <v/>
      </c>
      <c r="AT289" s="166" t="str">
        <f t="shared" si="157"/>
        <v/>
      </c>
      <c r="AU289" s="166" t="str">
        <f t="shared" si="158"/>
        <v/>
      </c>
      <c r="AV289" s="166" t="str">
        <f t="shared" si="159"/>
        <v/>
      </c>
      <c r="AW289" s="167" t="str">
        <f t="shared" si="160"/>
        <v/>
      </c>
      <c r="AX289" s="166" t="str">
        <f>IF(N289&lt;&gt;1, IF(SUM(N289:$N$504)&lt;&gt;0, "| Laat geen witruimte tussen ingevulde rijen.", ""), "")</f>
        <v/>
      </c>
      <c r="AZ289" s="75" t="str">
        <f t="shared" ca="1" si="161"/>
        <v/>
      </c>
    </row>
    <row r="290" spans="1:52" s="166" customFormat="1" ht="14.45" customHeight="1" x14ac:dyDescent="0.25">
      <c r="A290" s="172" t="str">
        <f t="shared" ca="1" si="135"/>
        <v/>
      </c>
      <c r="B290" s="164" t="str">
        <f t="shared" si="131"/>
        <v/>
      </c>
      <c r="C290" s="176" t="str">
        <f t="shared" si="132"/>
        <v/>
      </c>
      <c r="D290" s="177"/>
      <c r="E290" s="178"/>
      <c r="F290" s="178"/>
      <c r="G290" s="179"/>
      <c r="H290" s="180"/>
      <c r="I290" s="179"/>
      <c r="J290" s="181"/>
      <c r="K290" s="182"/>
      <c r="L290" s="183"/>
      <c r="M290" s="165" t="s">
        <v>85</v>
      </c>
      <c r="N290" s="166">
        <f t="shared" si="136"/>
        <v>0</v>
      </c>
      <c r="O290" s="167" t="s">
        <v>387</v>
      </c>
      <c r="P290" s="166" t="str">
        <f t="shared" si="137"/>
        <v/>
      </c>
      <c r="Q290" s="166" t="str">
        <f t="shared" si="138"/>
        <v/>
      </c>
      <c r="R290" s="166" t="str">
        <f t="shared" si="139"/>
        <v/>
      </c>
      <c r="S290" s="167">
        <f t="shared" si="140"/>
        <v>0</v>
      </c>
      <c r="T290" s="166">
        <f t="shared" si="141"/>
        <v>0</v>
      </c>
      <c r="U290" s="166">
        <f t="shared" si="142"/>
        <v>0</v>
      </c>
      <c r="V290" s="166">
        <f t="shared" si="143"/>
        <v>0</v>
      </c>
      <c r="W290" s="166">
        <f t="shared" si="144"/>
        <v>0</v>
      </c>
      <c r="X290" s="166">
        <f t="shared" si="145"/>
        <v>0</v>
      </c>
      <c r="Y290" s="166">
        <f t="shared" si="146"/>
        <v>0</v>
      </c>
      <c r="Z290" s="166">
        <f t="shared" si="147"/>
        <v>0</v>
      </c>
      <c r="AA290" s="166">
        <f t="shared" si="148"/>
        <v>0</v>
      </c>
      <c r="AB290" s="166">
        <f t="shared" si="149"/>
        <v>0</v>
      </c>
      <c r="AC290" s="167"/>
      <c r="AE290" s="166" t="str" cm="1">
        <f t="array" ref="AE290">IF($E290&lt;&gt;"", IF(ISTEXT(E290), "| Veld '"&amp;AE$4&amp;ROW()&amp;"': "&amp;Fout_datum, IF(F290&lt;&gt;"", IF(E290&gt;F290, "| Velden '"&amp;$AE$4&amp;ROW()&amp;"' en '"&amp;$AF$4&amp;ROW()&amp;"': De datum uit dienst mag niet voor de datum in dienst vallen.", ""), IF(E290&gt;Datum_werkingsjaar_einde, "| Veld '"&amp;$AE$4&amp;ROW()&amp;"': De datum in dienst mag niet na 31/12/"&amp;Datum_werkingsjaar&amp;" vallen.  ", ""))), "")</f>
        <v/>
      </c>
      <c r="AF290" s="166" t="str" cm="1">
        <f t="array" ref="AF290">IF($F290&lt;&gt;"", IF(ISTEXT(F290), "| Veld '"&amp;AF$4&amp;ROW()&amp;"': "&amp;Fout_datum, IF(E290&gt;F290, IF(F290&lt;&gt;"", "  ", ""), IF(F290&lt;&gt;"", IF(F290&lt;Datum_werkingsjaar_begin, "| Veld '"&amp;$AF$4&amp;ROW()&amp;"': De datum uit dienst mag niet vóór 1/01/"&amp;Datum_werkingsjaar&amp;" vallen.  ", ""), ""))), "")</f>
        <v/>
      </c>
      <c r="AG290" s="166" t="str">
        <f ca="1">IF(W290&lt;0, "", IF(G290&lt;&gt;"", _xlfn.IFNA(IF(MATCH(G290, OFFSET(Keuzelijsten!$A$1, 0, MATCH(O290, Keuzelijsten!$A$1:$AA$1, 0)-1, 50, 1), 0)&lt;&gt;"", ""), "| Veld '"&amp;AG$4&amp;ROW()&amp;"': de selectie komt niet overeen met een keuze in een afhankelijk veld.  "), ""))</f>
        <v/>
      </c>
      <c r="AH290" s="166" t="str">
        <f ca="1">IF(X290&lt;0, "", IF(H290&lt;&gt;"", _xlfn.IFNA(IF(MATCH(H290, OFFSET(Keuzelijsten!$A$1, 0, MATCH(P290, Keuzelijsten!$A$1:$AA$1, 0)-1, 50, 1), 0)&lt;&gt;"", ""), "| Veld '"&amp;AH$4&amp;ROW()&amp;"': de selectie komt niet overeen met een keuze in een afhankelijk veld.  "), ""))</f>
        <v/>
      </c>
      <c r="AI290" s="166" t="str">
        <f ca="1">IF(Y290&lt;0, "", IF(I290&lt;&gt;"", _xlfn.IFNA(IF(MATCH(I290, OFFSET(Keuzelijsten!$A$1, 0, MATCH(Q290, Keuzelijsten!$A$1:$AA$1, 0)-1, 50, 1), 0)&lt;&gt;"", ""), "| Veld '"&amp;AI$4&amp;ROW()&amp;"': de selectie komt niet overeen met een keuze in een afhankelijk veld.  "), ""))</f>
        <v/>
      </c>
      <c r="AJ290" s="166" t="str">
        <f ca="1">IF(Z290&lt;0, "", IF(J290&lt;&gt;"", _xlfn.IFNA(IF(MATCH(J290, OFFSET(Keuzelijsten!$A$1, 0, MATCH(R290, Keuzelijsten!$A$1:$AA$1, 0)-1, 50, 1), 0)&lt;&gt;"", ""), "| Veld '"&amp;AJ$4&amp;ROW()&amp;"': de selectie komt niet overeen met een keuze in een afhankelijk veld.  "), ""))</f>
        <v/>
      </c>
      <c r="AK290" s="166" t="str">
        <f t="shared" si="133"/>
        <v/>
      </c>
      <c r="AL290" s="166" t="str">
        <f t="shared" si="134"/>
        <v/>
      </c>
      <c r="AM290" s="167" t="str">
        <f t="shared" si="150"/>
        <v/>
      </c>
      <c r="AN290" s="166" t="str">
        <f t="shared" si="151"/>
        <v/>
      </c>
      <c r="AO290" s="166" t="str">
        <f t="shared" si="152"/>
        <v/>
      </c>
      <c r="AP290" s="166" t="str">
        <f t="shared" si="153"/>
        <v/>
      </c>
      <c r="AQ290" s="166" t="str">
        <f t="shared" si="154"/>
        <v/>
      </c>
      <c r="AR290" s="166" t="str">
        <f t="shared" si="155"/>
        <v/>
      </c>
      <c r="AS290" s="166" t="str">
        <f t="shared" si="156"/>
        <v/>
      </c>
      <c r="AT290" s="166" t="str">
        <f t="shared" si="157"/>
        <v/>
      </c>
      <c r="AU290" s="166" t="str">
        <f t="shared" si="158"/>
        <v/>
      </c>
      <c r="AV290" s="166" t="str">
        <f t="shared" si="159"/>
        <v/>
      </c>
      <c r="AW290" s="167" t="str">
        <f t="shared" si="160"/>
        <v/>
      </c>
      <c r="AX290" s="166" t="str">
        <f>IF(N290&lt;&gt;1, IF(SUM(N290:$N$504)&lt;&gt;0, "| Laat geen witruimte tussen ingevulde rijen.", ""), "")</f>
        <v/>
      </c>
      <c r="AZ290" s="75" t="str">
        <f t="shared" ca="1" si="161"/>
        <v/>
      </c>
    </row>
    <row r="291" spans="1:52" s="166" customFormat="1" ht="14.45" customHeight="1" x14ac:dyDescent="0.25">
      <c r="A291" s="172" t="str">
        <f t="shared" ca="1" si="135"/>
        <v/>
      </c>
      <c r="B291" s="164" t="str">
        <f t="shared" si="131"/>
        <v/>
      </c>
      <c r="C291" s="176" t="str">
        <f t="shared" si="132"/>
        <v/>
      </c>
      <c r="D291" s="177"/>
      <c r="E291" s="178"/>
      <c r="F291" s="178"/>
      <c r="G291" s="179"/>
      <c r="H291" s="180"/>
      <c r="I291" s="179"/>
      <c r="J291" s="181"/>
      <c r="K291" s="182"/>
      <c r="L291" s="183"/>
      <c r="M291" s="165" t="s">
        <v>85</v>
      </c>
      <c r="N291" s="166">
        <f t="shared" si="136"/>
        <v>0</v>
      </c>
      <c r="O291" s="167" t="s">
        <v>387</v>
      </c>
      <c r="P291" s="166" t="str">
        <f t="shared" si="137"/>
        <v/>
      </c>
      <c r="Q291" s="166" t="str">
        <f t="shared" si="138"/>
        <v/>
      </c>
      <c r="R291" s="166" t="str">
        <f t="shared" si="139"/>
        <v/>
      </c>
      <c r="S291" s="167">
        <f t="shared" si="140"/>
        <v>0</v>
      </c>
      <c r="T291" s="166">
        <f t="shared" si="141"/>
        <v>0</v>
      </c>
      <c r="U291" s="166">
        <f t="shared" si="142"/>
        <v>0</v>
      </c>
      <c r="V291" s="166">
        <f t="shared" si="143"/>
        <v>0</v>
      </c>
      <c r="W291" s="166">
        <f t="shared" si="144"/>
        <v>0</v>
      </c>
      <c r="X291" s="166">
        <f t="shared" si="145"/>
        <v>0</v>
      </c>
      <c r="Y291" s="166">
        <f t="shared" si="146"/>
        <v>0</v>
      </c>
      <c r="Z291" s="166">
        <f t="shared" si="147"/>
        <v>0</v>
      </c>
      <c r="AA291" s="166">
        <f t="shared" si="148"/>
        <v>0</v>
      </c>
      <c r="AB291" s="166">
        <f t="shared" si="149"/>
        <v>0</v>
      </c>
      <c r="AC291" s="167"/>
      <c r="AE291" s="166" t="str" cm="1">
        <f t="array" ref="AE291">IF($E291&lt;&gt;"", IF(ISTEXT(E291), "| Veld '"&amp;AE$4&amp;ROW()&amp;"': "&amp;Fout_datum, IF(F291&lt;&gt;"", IF(E291&gt;F291, "| Velden '"&amp;$AE$4&amp;ROW()&amp;"' en '"&amp;$AF$4&amp;ROW()&amp;"': De datum uit dienst mag niet voor de datum in dienst vallen.", ""), IF(E291&gt;Datum_werkingsjaar_einde, "| Veld '"&amp;$AE$4&amp;ROW()&amp;"': De datum in dienst mag niet na 31/12/"&amp;Datum_werkingsjaar&amp;" vallen.  ", ""))), "")</f>
        <v/>
      </c>
      <c r="AF291" s="166" t="str" cm="1">
        <f t="array" ref="AF291">IF($F291&lt;&gt;"", IF(ISTEXT(F291), "| Veld '"&amp;AF$4&amp;ROW()&amp;"': "&amp;Fout_datum, IF(E291&gt;F291, IF(F291&lt;&gt;"", "  ", ""), IF(F291&lt;&gt;"", IF(F291&lt;Datum_werkingsjaar_begin, "| Veld '"&amp;$AF$4&amp;ROW()&amp;"': De datum uit dienst mag niet vóór 1/01/"&amp;Datum_werkingsjaar&amp;" vallen.  ", ""), ""))), "")</f>
        <v/>
      </c>
      <c r="AG291" s="166" t="str">
        <f ca="1">IF(W291&lt;0, "", IF(G291&lt;&gt;"", _xlfn.IFNA(IF(MATCH(G291, OFFSET(Keuzelijsten!$A$1, 0, MATCH(O291, Keuzelijsten!$A$1:$AA$1, 0)-1, 50, 1), 0)&lt;&gt;"", ""), "| Veld '"&amp;AG$4&amp;ROW()&amp;"': de selectie komt niet overeen met een keuze in een afhankelijk veld.  "), ""))</f>
        <v/>
      </c>
      <c r="AH291" s="166" t="str">
        <f ca="1">IF(X291&lt;0, "", IF(H291&lt;&gt;"", _xlfn.IFNA(IF(MATCH(H291, OFFSET(Keuzelijsten!$A$1, 0, MATCH(P291, Keuzelijsten!$A$1:$AA$1, 0)-1, 50, 1), 0)&lt;&gt;"", ""), "| Veld '"&amp;AH$4&amp;ROW()&amp;"': de selectie komt niet overeen met een keuze in een afhankelijk veld.  "), ""))</f>
        <v/>
      </c>
      <c r="AI291" s="166" t="str">
        <f ca="1">IF(Y291&lt;0, "", IF(I291&lt;&gt;"", _xlfn.IFNA(IF(MATCH(I291, OFFSET(Keuzelijsten!$A$1, 0, MATCH(Q291, Keuzelijsten!$A$1:$AA$1, 0)-1, 50, 1), 0)&lt;&gt;"", ""), "| Veld '"&amp;AI$4&amp;ROW()&amp;"': de selectie komt niet overeen met een keuze in een afhankelijk veld.  "), ""))</f>
        <v/>
      </c>
      <c r="AJ291" s="166" t="str">
        <f ca="1">IF(Z291&lt;0, "", IF(J291&lt;&gt;"", _xlfn.IFNA(IF(MATCH(J291, OFFSET(Keuzelijsten!$A$1, 0, MATCH(R291, Keuzelijsten!$A$1:$AA$1, 0)-1, 50, 1), 0)&lt;&gt;"", ""), "| Veld '"&amp;AJ$4&amp;ROW()&amp;"': de selectie komt niet overeen met een keuze in een afhankelijk veld.  "), ""))</f>
        <v/>
      </c>
      <c r="AK291" s="166" t="str">
        <f t="shared" si="133"/>
        <v/>
      </c>
      <c r="AL291" s="166" t="str">
        <f t="shared" si="134"/>
        <v/>
      </c>
      <c r="AM291" s="167" t="str">
        <f t="shared" si="150"/>
        <v/>
      </c>
      <c r="AN291" s="166" t="str">
        <f t="shared" si="151"/>
        <v/>
      </c>
      <c r="AO291" s="166" t="str">
        <f t="shared" si="152"/>
        <v/>
      </c>
      <c r="AP291" s="166" t="str">
        <f t="shared" si="153"/>
        <v/>
      </c>
      <c r="AQ291" s="166" t="str">
        <f t="shared" si="154"/>
        <v/>
      </c>
      <c r="AR291" s="166" t="str">
        <f t="shared" si="155"/>
        <v/>
      </c>
      <c r="AS291" s="166" t="str">
        <f t="shared" si="156"/>
        <v/>
      </c>
      <c r="AT291" s="166" t="str">
        <f t="shared" si="157"/>
        <v/>
      </c>
      <c r="AU291" s="166" t="str">
        <f t="shared" si="158"/>
        <v/>
      </c>
      <c r="AV291" s="166" t="str">
        <f t="shared" si="159"/>
        <v/>
      </c>
      <c r="AW291" s="167" t="str">
        <f t="shared" si="160"/>
        <v/>
      </c>
      <c r="AX291" s="166" t="str">
        <f>IF(N291&lt;&gt;1, IF(SUM(N291:$N$504)&lt;&gt;0, "| Laat geen witruimte tussen ingevulde rijen.", ""), "")</f>
        <v/>
      </c>
      <c r="AZ291" s="75" t="str">
        <f t="shared" ca="1" si="161"/>
        <v/>
      </c>
    </row>
    <row r="292" spans="1:52" s="166" customFormat="1" ht="14.45" customHeight="1" x14ac:dyDescent="0.25">
      <c r="A292" s="172" t="str">
        <f t="shared" ca="1" si="135"/>
        <v/>
      </c>
      <c r="B292" s="164" t="str">
        <f t="shared" si="131"/>
        <v/>
      </c>
      <c r="C292" s="176" t="str">
        <f t="shared" si="132"/>
        <v/>
      </c>
      <c r="D292" s="177"/>
      <c r="E292" s="178"/>
      <c r="F292" s="178"/>
      <c r="G292" s="179"/>
      <c r="H292" s="180"/>
      <c r="I292" s="179"/>
      <c r="J292" s="181"/>
      <c r="K292" s="182"/>
      <c r="L292" s="183"/>
      <c r="M292" s="165" t="s">
        <v>85</v>
      </c>
      <c r="N292" s="166">
        <f t="shared" si="136"/>
        <v>0</v>
      </c>
      <c r="O292" s="167" t="s">
        <v>387</v>
      </c>
      <c r="P292" s="166" t="str">
        <f t="shared" si="137"/>
        <v/>
      </c>
      <c r="Q292" s="166" t="str">
        <f t="shared" si="138"/>
        <v/>
      </c>
      <c r="R292" s="166" t="str">
        <f t="shared" si="139"/>
        <v/>
      </c>
      <c r="S292" s="167">
        <f t="shared" si="140"/>
        <v>0</v>
      </c>
      <c r="T292" s="166">
        <f t="shared" si="141"/>
        <v>0</v>
      </c>
      <c r="U292" s="166">
        <f t="shared" si="142"/>
        <v>0</v>
      </c>
      <c r="V292" s="166">
        <f t="shared" si="143"/>
        <v>0</v>
      </c>
      <c r="W292" s="166">
        <f t="shared" si="144"/>
        <v>0</v>
      </c>
      <c r="X292" s="166">
        <f t="shared" si="145"/>
        <v>0</v>
      </c>
      <c r="Y292" s="166">
        <f t="shared" si="146"/>
        <v>0</v>
      </c>
      <c r="Z292" s="166">
        <f t="shared" si="147"/>
        <v>0</v>
      </c>
      <c r="AA292" s="166">
        <f t="shared" si="148"/>
        <v>0</v>
      </c>
      <c r="AB292" s="166">
        <f t="shared" si="149"/>
        <v>0</v>
      </c>
      <c r="AC292" s="167"/>
      <c r="AE292" s="166" t="str" cm="1">
        <f t="array" ref="AE292">IF($E292&lt;&gt;"", IF(ISTEXT(E292), "| Veld '"&amp;AE$4&amp;ROW()&amp;"': "&amp;Fout_datum, IF(F292&lt;&gt;"", IF(E292&gt;F292, "| Velden '"&amp;$AE$4&amp;ROW()&amp;"' en '"&amp;$AF$4&amp;ROW()&amp;"': De datum uit dienst mag niet voor de datum in dienst vallen.", ""), IF(E292&gt;Datum_werkingsjaar_einde, "| Veld '"&amp;$AE$4&amp;ROW()&amp;"': De datum in dienst mag niet na 31/12/"&amp;Datum_werkingsjaar&amp;" vallen.  ", ""))), "")</f>
        <v/>
      </c>
      <c r="AF292" s="166" t="str" cm="1">
        <f t="array" ref="AF292">IF($F292&lt;&gt;"", IF(ISTEXT(F292), "| Veld '"&amp;AF$4&amp;ROW()&amp;"': "&amp;Fout_datum, IF(E292&gt;F292, IF(F292&lt;&gt;"", "  ", ""), IF(F292&lt;&gt;"", IF(F292&lt;Datum_werkingsjaar_begin, "| Veld '"&amp;$AF$4&amp;ROW()&amp;"': De datum uit dienst mag niet vóór 1/01/"&amp;Datum_werkingsjaar&amp;" vallen.  ", ""), ""))), "")</f>
        <v/>
      </c>
      <c r="AG292" s="166" t="str">
        <f ca="1">IF(W292&lt;0, "", IF(G292&lt;&gt;"", _xlfn.IFNA(IF(MATCH(G292, OFFSET(Keuzelijsten!$A$1, 0, MATCH(O292, Keuzelijsten!$A$1:$AA$1, 0)-1, 50, 1), 0)&lt;&gt;"", ""), "| Veld '"&amp;AG$4&amp;ROW()&amp;"': de selectie komt niet overeen met een keuze in een afhankelijk veld.  "), ""))</f>
        <v/>
      </c>
      <c r="AH292" s="166" t="str">
        <f ca="1">IF(X292&lt;0, "", IF(H292&lt;&gt;"", _xlfn.IFNA(IF(MATCH(H292, OFFSET(Keuzelijsten!$A$1, 0, MATCH(P292, Keuzelijsten!$A$1:$AA$1, 0)-1, 50, 1), 0)&lt;&gt;"", ""), "| Veld '"&amp;AH$4&amp;ROW()&amp;"': de selectie komt niet overeen met een keuze in een afhankelijk veld.  "), ""))</f>
        <v/>
      </c>
      <c r="AI292" s="166" t="str">
        <f ca="1">IF(Y292&lt;0, "", IF(I292&lt;&gt;"", _xlfn.IFNA(IF(MATCH(I292, OFFSET(Keuzelijsten!$A$1, 0, MATCH(Q292, Keuzelijsten!$A$1:$AA$1, 0)-1, 50, 1), 0)&lt;&gt;"", ""), "| Veld '"&amp;AI$4&amp;ROW()&amp;"': de selectie komt niet overeen met een keuze in een afhankelijk veld.  "), ""))</f>
        <v/>
      </c>
      <c r="AJ292" s="166" t="str">
        <f ca="1">IF(Z292&lt;0, "", IF(J292&lt;&gt;"", _xlfn.IFNA(IF(MATCH(J292, OFFSET(Keuzelijsten!$A$1, 0, MATCH(R292, Keuzelijsten!$A$1:$AA$1, 0)-1, 50, 1), 0)&lt;&gt;"", ""), "| Veld '"&amp;AJ$4&amp;ROW()&amp;"': de selectie komt niet overeen met een keuze in een afhankelijk veld.  "), ""))</f>
        <v/>
      </c>
      <c r="AK292" s="166" t="str">
        <f t="shared" si="133"/>
        <v/>
      </c>
      <c r="AL292" s="166" t="str">
        <f t="shared" si="134"/>
        <v/>
      </c>
      <c r="AM292" s="167" t="str">
        <f t="shared" si="150"/>
        <v/>
      </c>
      <c r="AN292" s="166" t="str">
        <f t="shared" si="151"/>
        <v/>
      </c>
      <c r="AO292" s="166" t="str">
        <f t="shared" si="152"/>
        <v/>
      </c>
      <c r="AP292" s="166" t="str">
        <f t="shared" si="153"/>
        <v/>
      </c>
      <c r="AQ292" s="166" t="str">
        <f t="shared" si="154"/>
        <v/>
      </c>
      <c r="AR292" s="166" t="str">
        <f t="shared" si="155"/>
        <v/>
      </c>
      <c r="AS292" s="166" t="str">
        <f t="shared" si="156"/>
        <v/>
      </c>
      <c r="AT292" s="166" t="str">
        <f t="shared" si="157"/>
        <v/>
      </c>
      <c r="AU292" s="166" t="str">
        <f t="shared" si="158"/>
        <v/>
      </c>
      <c r="AV292" s="166" t="str">
        <f t="shared" si="159"/>
        <v/>
      </c>
      <c r="AW292" s="167" t="str">
        <f t="shared" si="160"/>
        <v/>
      </c>
      <c r="AX292" s="166" t="str">
        <f>IF(N292&lt;&gt;1, IF(SUM(N292:$N$504)&lt;&gt;0, "| Laat geen witruimte tussen ingevulde rijen.", ""), "")</f>
        <v/>
      </c>
      <c r="AZ292" s="75" t="str">
        <f t="shared" ca="1" si="161"/>
        <v/>
      </c>
    </row>
    <row r="293" spans="1:52" s="166" customFormat="1" ht="14.45" customHeight="1" x14ac:dyDescent="0.25">
      <c r="A293" s="172" t="str">
        <f t="shared" ca="1" si="135"/>
        <v/>
      </c>
      <c r="B293" s="164" t="str">
        <f t="shared" si="131"/>
        <v/>
      </c>
      <c r="C293" s="176" t="str">
        <f t="shared" si="132"/>
        <v/>
      </c>
      <c r="D293" s="177"/>
      <c r="E293" s="178"/>
      <c r="F293" s="178"/>
      <c r="G293" s="179"/>
      <c r="H293" s="180"/>
      <c r="I293" s="179"/>
      <c r="J293" s="181"/>
      <c r="K293" s="182"/>
      <c r="L293" s="183"/>
      <c r="M293" s="165" t="s">
        <v>85</v>
      </c>
      <c r="N293" s="166">
        <f t="shared" si="136"/>
        <v>0</v>
      </c>
      <c r="O293" s="167" t="s">
        <v>387</v>
      </c>
      <c r="P293" s="166" t="str">
        <f t="shared" si="137"/>
        <v/>
      </c>
      <c r="Q293" s="166" t="str">
        <f t="shared" si="138"/>
        <v/>
      </c>
      <c r="R293" s="166" t="str">
        <f t="shared" si="139"/>
        <v/>
      </c>
      <c r="S293" s="167">
        <f t="shared" si="140"/>
        <v>0</v>
      </c>
      <c r="T293" s="166">
        <f t="shared" si="141"/>
        <v>0</v>
      </c>
      <c r="U293" s="166">
        <f t="shared" si="142"/>
        <v>0</v>
      </c>
      <c r="V293" s="166">
        <f t="shared" si="143"/>
        <v>0</v>
      </c>
      <c r="W293" s="166">
        <f t="shared" si="144"/>
        <v>0</v>
      </c>
      <c r="X293" s="166">
        <f t="shared" si="145"/>
        <v>0</v>
      </c>
      <c r="Y293" s="166">
        <f t="shared" si="146"/>
        <v>0</v>
      </c>
      <c r="Z293" s="166">
        <f t="shared" si="147"/>
        <v>0</v>
      </c>
      <c r="AA293" s="166">
        <f t="shared" si="148"/>
        <v>0</v>
      </c>
      <c r="AB293" s="166">
        <f t="shared" si="149"/>
        <v>0</v>
      </c>
      <c r="AC293" s="167"/>
      <c r="AE293" s="166" t="str" cm="1">
        <f t="array" ref="AE293">IF($E293&lt;&gt;"", IF(ISTEXT(E293), "| Veld '"&amp;AE$4&amp;ROW()&amp;"': "&amp;Fout_datum, IF(F293&lt;&gt;"", IF(E293&gt;F293, "| Velden '"&amp;$AE$4&amp;ROW()&amp;"' en '"&amp;$AF$4&amp;ROW()&amp;"': De datum uit dienst mag niet voor de datum in dienst vallen.", ""), IF(E293&gt;Datum_werkingsjaar_einde, "| Veld '"&amp;$AE$4&amp;ROW()&amp;"': De datum in dienst mag niet na 31/12/"&amp;Datum_werkingsjaar&amp;" vallen.  ", ""))), "")</f>
        <v/>
      </c>
      <c r="AF293" s="166" t="str" cm="1">
        <f t="array" ref="AF293">IF($F293&lt;&gt;"", IF(ISTEXT(F293), "| Veld '"&amp;AF$4&amp;ROW()&amp;"': "&amp;Fout_datum, IF(E293&gt;F293, IF(F293&lt;&gt;"", "  ", ""), IF(F293&lt;&gt;"", IF(F293&lt;Datum_werkingsjaar_begin, "| Veld '"&amp;$AF$4&amp;ROW()&amp;"': De datum uit dienst mag niet vóór 1/01/"&amp;Datum_werkingsjaar&amp;" vallen.  ", ""), ""))), "")</f>
        <v/>
      </c>
      <c r="AG293" s="166" t="str">
        <f ca="1">IF(W293&lt;0, "", IF(G293&lt;&gt;"", _xlfn.IFNA(IF(MATCH(G293, OFFSET(Keuzelijsten!$A$1, 0, MATCH(O293, Keuzelijsten!$A$1:$AA$1, 0)-1, 50, 1), 0)&lt;&gt;"", ""), "| Veld '"&amp;AG$4&amp;ROW()&amp;"': de selectie komt niet overeen met een keuze in een afhankelijk veld.  "), ""))</f>
        <v/>
      </c>
      <c r="AH293" s="166" t="str">
        <f ca="1">IF(X293&lt;0, "", IF(H293&lt;&gt;"", _xlfn.IFNA(IF(MATCH(H293, OFFSET(Keuzelijsten!$A$1, 0, MATCH(P293, Keuzelijsten!$A$1:$AA$1, 0)-1, 50, 1), 0)&lt;&gt;"", ""), "| Veld '"&amp;AH$4&amp;ROW()&amp;"': de selectie komt niet overeen met een keuze in een afhankelijk veld.  "), ""))</f>
        <v/>
      </c>
      <c r="AI293" s="166" t="str">
        <f ca="1">IF(Y293&lt;0, "", IF(I293&lt;&gt;"", _xlfn.IFNA(IF(MATCH(I293, OFFSET(Keuzelijsten!$A$1, 0, MATCH(Q293, Keuzelijsten!$A$1:$AA$1, 0)-1, 50, 1), 0)&lt;&gt;"", ""), "| Veld '"&amp;AI$4&amp;ROW()&amp;"': de selectie komt niet overeen met een keuze in een afhankelijk veld.  "), ""))</f>
        <v/>
      </c>
      <c r="AJ293" s="166" t="str">
        <f ca="1">IF(Z293&lt;0, "", IF(J293&lt;&gt;"", _xlfn.IFNA(IF(MATCH(J293, OFFSET(Keuzelijsten!$A$1, 0, MATCH(R293, Keuzelijsten!$A$1:$AA$1, 0)-1, 50, 1), 0)&lt;&gt;"", ""), "| Veld '"&amp;AJ$4&amp;ROW()&amp;"': de selectie komt niet overeen met een keuze in een afhankelijk veld.  "), ""))</f>
        <v/>
      </c>
      <c r="AK293" s="166" t="str">
        <f t="shared" si="133"/>
        <v/>
      </c>
      <c r="AL293" s="166" t="str">
        <f t="shared" si="134"/>
        <v/>
      </c>
      <c r="AM293" s="167" t="str">
        <f t="shared" si="150"/>
        <v/>
      </c>
      <c r="AN293" s="166" t="str">
        <f t="shared" si="151"/>
        <v/>
      </c>
      <c r="AO293" s="166" t="str">
        <f t="shared" si="152"/>
        <v/>
      </c>
      <c r="AP293" s="166" t="str">
        <f t="shared" si="153"/>
        <v/>
      </c>
      <c r="AQ293" s="166" t="str">
        <f t="shared" si="154"/>
        <v/>
      </c>
      <c r="AR293" s="166" t="str">
        <f t="shared" si="155"/>
        <v/>
      </c>
      <c r="AS293" s="166" t="str">
        <f t="shared" si="156"/>
        <v/>
      </c>
      <c r="AT293" s="166" t="str">
        <f t="shared" si="157"/>
        <v/>
      </c>
      <c r="AU293" s="166" t="str">
        <f t="shared" si="158"/>
        <v/>
      </c>
      <c r="AV293" s="166" t="str">
        <f t="shared" si="159"/>
        <v/>
      </c>
      <c r="AW293" s="167" t="str">
        <f t="shared" si="160"/>
        <v/>
      </c>
      <c r="AX293" s="166" t="str">
        <f>IF(N293&lt;&gt;1, IF(SUM(N293:$N$504)&lt;&gt;0, "| Laat geen witruimte tussen ingevulde rijen.", ""), "")</f>
        <v/>
      </c>
      <c r="AZ293" s="75" t="str">
        <f t="shared" ca="1" si="161"/>
        <v/>
      </c>
    </row>
    <row r="294" spans="1:52" s="166" customFormat="1" ht="14.45" customHeight="1" x14ac:dyDescent="0.25">
      <c r="A294" s="172" t="str">
        <f t="shared" ca="1" si="135"/>
        <v/>
      </c>
      <c r="B294" s="164" t="str">
        <f t="shared" si="131"/>
        <v/>
      </c>
      <c r="C294" s="176" t="str">
        <f t="shared" si="132"/>
        <v/>
      </c>
      <c r="D294" s="177"/>
      <c r="E294" s="178"/>
      <c r="F294" s="178"/>
      <c r="G294" s="179"/>
      <c r="H294" s="180"/>
      <c r="I294" s="179"/>
      <c r="J294" s="181"/>
      <c r="K294" s="182"/>
      <c r="L294" s="183"/>
      <c r="M294" s="165" t="s">
        <v>85</v>
      </c>
      <c r="N294" s="166">
        <f t="shared" si="136"/>
        <v>0</v>
      </c>
      <c r="O294" s="167" t="s">
        <v>387</v>
      </c>
      <c r="P294" s="166" t="str">
        <f t="shared" si="137"/>
        <v/>
      </c>
      <c r="Q294" s="166" t="str">
        <f t="shared" si="138"/>
        <v/>
      </c>
      <c r="R294" s="166" t="str">
        <f t="shared" si="139"/>
        <v/>
      </c>
      <c r="S294" s="167">
        <f t="shared" si="140"/>
        <v>0</v>
      </c>
      <c r="T294" s="166">
        <f t="shared" si="141"/>
        <v>0</v>
      </c>
      <c r="U294" s="166">
        <f t="shared" si="142"/>
        <v>0</v>
      </c>
      <c r="V294" s="166">
        <f t="shared" si="143"/>
        <v>0</v>
      </c>
      <c r="W294" s="166">
        <f t="shared" si="144"/>
        <v>0</v>
      </c>
      <c r="X294" s="166">
        <f t="shared" si="145"/>
        <v>0</v>
      </c>
      <c r="Y294" s="166">
        <f t="shared" si="146"/>
        <v>0</v>
      </c>
      <c r="Z294" s="166">
        <f t="shared" si="147"/>
        <v>0</v>
      </c>
      <c r="AA294" s="166">
        <f t="shared" si="148"/>
        <v>0</v>
      </c>
      <c r="AB294" s="166">
        <f t="shared" si="149"/>
        <v>0</v>
      </c>
      <c r="AC294" s="167"/>
      <c r="AE294" s="166" t="str" cm="1">
        <f t="array" ref="AE294">IF($E294&lt;&gt;"", IF(ISTEXT(E294), "| Veld '"&amp;AE$4&amp;ROW()&amp;"': "&amp;Fout_datum, IF(F294&lt;&gt;"", IF(E294&gt;F294, "| Velden '"&amp;$AE$4&amp;ROW()&amp;"' en '"&amp;$AF$4&amp;ROW()&amp;"': De datum uit dienst mag niet voor de datum in dienst vallen.", ""), IF(E294&gt;Datum_werkingsjaar_einde, "| Veld '"&amp;$AE$4&amp;ROW()&amp;"': De datum in dienst mag niet na 31/12/"&amp;Datum_werkingsjaar&amp;" vallen.  ", ""))), "")</f>
        <v/>
      </c>
      <c r="AF294" s="166" t="str" cm="1">
        <f t="array" ref="AF294">IF($F294&lt;&gt;"", IF(ISTEXT(F294), "| Veld '"&amp;AF$4&amp;ROW()&amp;"': "&amp;Fout_datum, IF(E294&gt;F294, IF(F294&lt;&gt;"", "  ", ""), IF(F294&lt;&gt;"", IF(F294&lt;Datum_werkingsjaar_begin, "| Veld '"&amp;$AF$4&amp;ROW()&amp;"': De datum uit dienst mag niet vóór 1/01/"&amp;Datum_werkingsjaar&amp;" vallen.  ", ""), ""))), "")</f>
        <v/>
      </c>
      <c r="AG294" s="166" t="str">
        <f ca="1">IF(W294&lt;0, "", IF(G294&lt;&gt;"", _xlfn.IFNA(IF(MATCH(G294, OFFSET(Keuzelijsten!$A$1, 0, MATCH(O294, Keuzelijsten!$A$1:$AA$1, 0)-1, 50, 1), 0)&lt;&gt;"", ""), "| Veld '"&amp;AG$4&amp;ROW()&amp;"': de selectie komt niet overeen met een keuze in een afhankelijk veld.  "), ""))</f>
        <v/>
      </c>
      <c r="AH294" s="166" t="str">
        <f ca="1">IF(X294&lt;0, "", IF(H294&lt;&gt;"", _xlfn.IFNA(IF(MATCH(H294, OFFSET(Keuzelijsten!$A$1, 0, MATCH(P294, Keuzelijsten!$A$1:$AA$1, 0)-1, 50, 1), 0)&lt;&gt;"", ""), "| Veld '"&amp;AH$4&amp;ROW()&amp;"': de selectie komt niet overeen met een keuze in een afhankelijk veld.  "), ""))</f>
        <v/>
      </c>
      <c r="AI294" s="166" t="str">
        <f ca="1">IF(Y294&lt;0, "", IF(I294&lt;&gt;"", _xlfn.IFNA(IF(MATCH(I294, OFFSET(Keuzelijsten!$A$1, 0, MATCH(Q294, Keuzelijsten!$A$1:$AA$1, 0)-1, 50, 1), 0)&lt;&gt;"", ""), "| Veld '"&amp;AI$4&amp;ROW()&amp;"': de selectie komt niet overeen met een keuze in een afhankelijk veld.  "), ""))</f>
        <v/>
      </c>
      <c r="AJ294" s="166" t="str">
        <f ca="1">IF(Z294&lt;0, "", IF(J294&lt;&gt;"", _xlfn.IFNA(IF(MATCH(J294, OFFSET(Keuzelijsten!$A$1, 0, MATCH(R294, Keuzelijsten!$A$1:$AA$1, 0)-1, 50, 1), 0)&lt;&gt;"", ""), "| Veld '"&amp;AJ$4&amp;ROW()&amp;"': de selectie komt niet overeen met een keuze in een afhankelijk veld.  "), ""))</f>
        <v/>
      </c>
      <c r="AK294" s="166" t="str">
        <f t="shared" si="133"/>
        <v/>
      </c>
      <c r="AL294" s="166" t="str">
        <f t="shared" si="134"/>
        <v/>
      </c>
      <c r="AM294" s="167" t="str">
        <f t="shared" si="150"/>
        <v/>
      </c>
      <c r="AN294" s="166" t="str">
        <f t="shared" si="151"/>
        <v/>
      </c>
      <c r="AO294" s="166" t="str">
        <f t="shared" si="152"/>
        <v/>
      </c>
      <c r="AP294" s="166" t="str">
        <f t="shared" si="153"/>
        <v/>
      </c>
      <c r="AQ294" s="166" t="str">
        <f t="shared" si="154"/>
        <v/>
      </c>
      <c r="AR294" s="166" t="str">
        <f t="shared" si="155"/>
        <v/>
      </c>
      <c r="AS294" s="166" t="str">
        <f t="shared" si="156"/>
        <v/>
      </c>
      <c r="AT294" s="166" t="str">
        <f t="shared" si="157"/>
        <v/>
      </c>
      <c r="AU294" s="166" t="str">
        <f t="shared" si="158"/>
        <v/>
      </c>
      <c r="AV294" s="166" t="str">
        <f t="shared" si="159"/>
        <v/>
      </c>
      <c r="AW294" s="167" t="str">
        <f t="shared" si="160"/>
        <v/>
      </c>
      <c r="AX294" s="166" t="str">
        <f>IF(N294&lt;&gt;1, IF(SUM(N294:$N$504)&lt;&gt;0, "| Laat geen witruimte tussen ingevulde rijen.", ""), "")</f>
        <v/>
      </c>
      <c r="AZ294" s="75" t="str">
        <f t="shared" ca="1" si="161"/>
        <v/>
      </c>
    </row>
    <row r="295" spans="1:52" s="166" customFormat="1" ht="14.45" customHeight="1" x14ac:dyDescent="0.25">
      <c r="A295" s="172" t="str">
        <f t="shared" ca="1" si="135"/>
        <v/>
      </c>
      <c r="B295" s="164" t="str">
        <f t="shared" si="131"/>
        <v/>
      </c>
      <c r="C295" s="176" t="str">
        <f t="shared" si="132"/>
        <v/>
      </c>
      <c r="D295" s="177"/>
      <c r="E295" s="178"/>
      <c r="F295" s="178"/>
      <c r="G295" s="179"/>
      <c r="H295" s="180"/>
      <c r="I295" s="179"/>
      <c r="J295" s="181"/>
      <c r="K295" s="182"/>
      <c r="L295" s="183"/>
      <c r="M295" s="165" t="s">
        <v>85</v>
      </c>
      <c r="N295" s="166">
        <f t="shared" si="136"/>
        <v>0</v>
      </c>
      <c r="O295" s="167" t="s">
        <v>387</v>
      </c>
      <c r="P295" s="166" t="str">
        <f t="shared" si="137"/>
        <v/>
      </c>
      <c r="Q295" s="166" t="str">
        <f t="shared" si="138"/>
        <v/>
      </c>
      <c r="R295" s="166" t="str">
        <f t="shared" si="139"/>
        <v/>
      </c>
      <c r="S295" s="167">
        <f t="shared" si="140"/>
        <v>0</v>
      </c>
      <c r="T295" s="166">
        <f t="shared" si="141"/>
        <v>0</v>
      </c>
      <c r="U295" s="166">
        <f t="shared" si="142"/>
        <v>0</v>
      </c>
      <c r="V295" s="166">
        <f t="shared" si="143"/>
        <v>0</v>
      </c>
      <c r="W295" s="166">
        <f t="shared" si="144"/>
        <v>0</v>
      </c>
      <c r="X295" s="166">
        <f t="shared" si="145"/>
        <v>0</v>
      </c>
      <c r="Y295" s="166">
        <f t="shared" si="146"/>
        <v>0</v>
      </c>
      <c r="Z295" s="166">
        <f t="shared" si="147"/>
        <v>0</v>
      </c>
      <c r="AA295" s="166">
        <f t="shared" si="148"/>
        <v>0</v>
      </c>
      <c r="AB295" s="166">
        <f t="shared" si="149"/>
        <v>0</v>
      </c>
      <c r="AC295" s="167"/>
      <c r="AE295" s="166" t="str" cm="1">
        <f t="array" ref="AE295">IF($E295&lt;&gt;"", IF(ISTEXT(E295), "| Veld '"&amp;AE$4&amp;ROW()&amp;"': "&amp;Fout_datum, IF(F295&lt;&gt;"", IF(E295&gt;F295, "| Velden '"&amp;$AE$4&amp;ROW()&amp;"' en '"&amp;$AF$4&amp;ROW()&amp;"': De datum uit dienst mag niet voor de datum in dienst vallen.", ""), IF(E295&gt;Datum_werkingsjaar_einde, "| Veld '"&amp;$AE$4&amp;ROW()&amp;"': De datum in dienst mag niet na 31/12/"&amp;Datum_werkingsjaar&amp;" vallen.  ", ""))), "")</f>
        <v/>
      </c>
      <c r="AF295" s="166" t="str" cm="1">
        <f t="array" ref="AF295">IF($F295&lt;&gt;"", IF(ISTEXT(F295), "| Veld '"&amp;AF$4&amp;ROW()&amp;"': "&amp;Fout_datum, IF(E295&gt;F295, IF(F295&lt;&gt;"", "  ", ""), IF(F295&lt;&gt;"", IF(F295&lt;Datum_werkingsjaar_begin, "| Veld '"&amp;$AF$4&amp;ROW()&amp;"': De datum uit dienst mag niet vóór 1/01/"&amp;Datum_werkingsjaar&amp;" vallen.  ", ""), ""))), "")</f>
        <v/>
      </c>
      <c r="AG295" s="166" t="str">
        <f ca="1">IF(W295&lt;0, "", IF(G295&lt;&gt;"", _xlfn.IFNA(IF(MATCH(G295, OFFSET(Keuzelijsten!$A$1, 0, MATCH(O295, Keuzelijsten!$A$1:$AA$1, 0)-1, 50, 1), 0)&lt;&gt;"", ""), "| Veld '"&amp;AG$4&amp;ROW()&amp;"': de selectie komt niet overeen met een keuze in een afhankelijk veld.  "), ""))</f>
        <v/>
      </c>
      <c r="AH295" s="166" t="str">
        <f ca="1">IF(X295&lt;0, "", IF(H295&lt;&gt;"", _xlfn.IFNA(IF(MATCH(H295, OFFSET(Keuzelijsten!$A$1, 0, MATCH(P295, Keuzelijsten!$A$1:$AA$1, 0)-1, 50, 1), 0)&lt;&gt;"", ""), "| Veld '"&amp;AH$4&amp;ROW()&amp;"': de selectie komt niet overeen met een keuze in een afhankelijk veld.  "), ""))</f>
        <v/>
      </c>
      <c r="AI295" s="166" t="str">
        <f ca="1">IF(Y295&lt;0, "", IF(I295&lt;&gt;"", _xlfn.IFNA(IF(MATCH(I295, OFFSET(Keuzelijsten!$A$1, 0, MATCH(Q295, Keuzelijsten!$A$1:$AA$1, 0)-1, 50, 1), 0)&lt;&gt;"", ""), "| Veld '"&amp;AI$4&amp;ROW()&amp;"': de selectie komt niet overeen met een keuze in een afhankelijk veld.  "), ""))</f>
        <v/>
      </c>
      <c r="AJ295" s="166" t="str">
        <f ca="1">IF(Z295&lt;0, "", IF(J295&lt;&gt;"", _xlfn.IFNA(IF(MATCH(J295, OFFSET(Keuzelijsten!$A$1, 0, MATCH(R295, Keuzelijsten!$A$1:$AA$1, 0)-1, 50, 1), 0)&lt;&gt;"", ""), "| Veld '"&amp;AJ$4&amp;ROW()&amp;"': de selectie komt niet overeen met een keuze in een afhankelijk veld.  "), ""))</f>
        <v/>
      </c>
      <c r="AK295" s="166" t="str">
        <f t="shared" si="133"/>
        <v/>
      </c>
      <c r="AL295" s="166" t="str">
        <f t="shared" si="134"/>
        <v/>
      </c>
      <c r="AM295" s="167" t="str">
        <f t="shared" si="150"/>
        <v/>
      </c>
      <c r="AN295" s="166" t="str">
        <f t="shared" si="151"/>
        <v/>
      </c>
      <c r="AO295" s="166" t="str">
        <f t="shared" si="152"/>
        <v/>
      </c>
      <c r="AP295" s="166" t="str">
        <f t="shared" si="153"/>
        <v/>
      </c>
      <c r="AQ295" s="166" t="str">
        <f t="shared" si="154"/>
        <v/>
      </c>
      <c r="AR295" s="166" t="str">
        <f t="shared" si="155"/>
        <v/>
      </c>
      <c r="AS295" s="166" t="str">
        <f t="shared" si="156"/>
        <v/>
      </c>
      <c r="AT295" s="166" t="str">
        <f t="shared" si="157"/>
        <v/>
      </c>
      <c r="AU295" s="166" t="str">
        <f t="shared" si="158"/>
        <v/>
      </c>
      <c r="AV295" s="166" t="str">
        <f t="shared" si="159"/>
        <v/>
      </c>
      <c r="AW295" s="167" t="str">
        <f t="shared" si="160"/>
        <v/>
      </c>
      <c r="AX295" s="166" t="str">
        <f>IF(N295&lt;&gt;1, IF(SUM(N295:$N$504)&lt;&gt;0, "| Laat geen witruimte tussen ingevulde rijen.", ""), "")</f>
        <v/>
      </c>
      <c r="AZ295" s="75" t="str">
        <f t="shared" ca="1" si="161"/>
        <v/>
      </c>
    </row>
    <row r="296" spans="1:52" s="166" customFormat="1" ht="14.45" customHeight="1" x14ac:dyDescent="0.25">
      <c r="A296" s="172" t="str">
        <f t="shared" ca="1" si="135"/>
        <v/>
      </c>
      <c r="B296" s="164" t="str">
        <f t="shared" si="131"/>
        <v/>
      </c>
      <c r="C296" s="176" t="str">
        <f t="shared" si="132"/>
        <v/>
      </c>
      <c r="D296" s="177"/>
      <c r="E296" s="178"/>
      <c r="F296" s="178"/>
      <c r="G296" s="179"/>
      <c r="H296" s="180"/>
      <c r="I296" s="179"/>
      <c r="J296" s="181"/>
      <c r="K296" s="182"/>
      <c r="L296" s="183"/>
      <c r="M296" s="165" t="s">
        <v>85</v>
      </c>
      <c r="N296" s="166">
        <f t="shared" si="136"/>
        <v>0</v>
      </c>
      <c r="O296" s="167" t="s">
        <v>387</v>
      </c>
      <c r="P296" s="166" t="str">
        <f t="shared" si="137"/>
        <v/>
      </c>
      <c r="Q296" s="166" t="str">
        <f t="shared" si="138"/>
        <v/>
      </c>
      <c r="R296" s="166" t="str">
        <f t="shared" si="139"/>
        <v/>
      </c>
      <c r="S296" s="167">
        <f t="shared" si="140"/>
        <v>0</v>
      </c>
      <c r="T296" s="166">
        <f t="shared" si="141"/>
        <v>0</v>
      </c>
      <c r="U296" s="166">
        <f t="shared" si="142"/>
        <v>0</v>
      </c>
      <c r="V296" s="166">
        <f t="shared" si="143"/>
        <v>0</v>
      </c>
      <c r="W296" s="166">
        <f t="shared" si="144"/>
        <v>0</v>
      </c>
      <c r="X296" s="166">
        <f t="shared" si="145"/>
        <v>0</v>
      </c>
      <c r="Y296" s="166">
        <f t="shared" si="146"/>
        <v>0</v>
      </c>
      <c r="Z296" s="166">
        <f t="shared" si="147"/>
        <v>0</v>
      </c>
      <c r="AA296" s="166">
        <f t="shared" si="148"/>
        <v>0</v>
      </c>
      <c r="AB296" s="166">
        <f t="shared" si="149"/>
        <v>0</v>
      </c>
      <c r="AC296" s="167"/>
      <c r="AE296" s="166" t="str" cm="1">
        <f t="array" ref="AE296">IF($E296&lt;&gt;"", IF(ISTEXT(E296), "| Veld '"&amp;AE$4&amp;ROW()&amp;"': "&amp;Fout_datum, IF(F296&lt;&gt;"", IF(E296&gt;F296, "| Velden '"&amp;$AE$4&amp;ROW()&amp;"' en '"&amp;$AF$4&amp;ROW()&amp;"': De datum uit dienst mag niet voor de datum in dienst vallen.", ""), IF(E296&gt;Datum_werkingsjaar_einde, "| Veld '"&amp;$AE$4&amp;ROW()&amp;"': De datum in dienst mag niet na 31/12/"&amp;Datum_werkingsjaar&amp;" vallen.  ", ""))), "")</f>
        <v/>
      </c>
      <c r="AF296" s="166" t="str" cm="1">
        <f t="array" ref="AF296">IF($F296&lt;&gt;"", IF(ISTEXT(F296), "| Veld '"&amp;AF$4&amp;ROW()&amp;"': "&amp;Fout_datum, IF(E296&gt;F296, IF(F296&lt;&gt;"", "  ", ""), IF(F296&lt;&gt;"", IF(F296&lt;Datum_werkingsjaar_begin, "| Veld '"&amp;$AF$4&amp;ROW()&amp;"': De datum uit dienst mag niet vóór 1/01/"&amp;Datum_werkingsjaar&amp;" vallen.  ", ""), ""))), "")</f>
        <v/>
      </c>
      <c r="AG296" s="166" t="str">
        <f ca="1">IF(W296&lt;0, "", IF(G296&lt;&gt;"", _xlfn.IFNA(IF(MATCH(G296, OFFSET(Keuzelijsten!$A$1, 0, MATCH(O296, Keuzelijsten!$A$1:$AA$1, 0)-1, 50, 1), 0)&lt;&gt;"", ""), "| Veld '"&amp;AG$4&amp;ROW()&amp;"': de selectie komt niet overeen met een keuze in een afhankelijk veld.  "), ""))</f>
        <v/>
      </c>
      <c r="AH296" s="166" t="str">
        <f ca="1">IF(X296&lt;0, "", IF(H296&lt;&gt;"", _xlfn.IFNA(IF(MATCH(H296, OFFSET(Keuzelijsten!$A$1, 0, MATCH(P296, Keuzelijsten!$A$1:$AA$1, 0)-1, 50, 1), 0)&lt;&gt;"", ""), "| Veld '"&amp;AH$4&amp;ROW()&amp;"': de selectie komt niet overeen met een keuze in een afhankelijk veld.  "), ""))</f>
        <v/>
      </c>
      <c r="AI296" s="166" t="str">
        <f ca="1">IF(Y296&lt;0, "", IF(I296&lt;&gt;"", _xlfn.IFNA(IF(MATCH(I296, OFFSET(Keuzelijsten!$A$1, 0, MATCH(Q296, Keuzelijsten!$A$1:$AA$1, 0)-1, 50, 1), 0)&lt;&gt;"", ""), "| Veld '"&amp;AI$4&amp;ROW()&amp;"': de selectie komt niet overeen met een keuze in een afhankelijk veld.  "), ""))</f>
        <v/>
      </c>
      <c r="AJ296" s="166" t="str">
        <f ca="1">IF(Z296&lt;0, "", IF(J296&lt;&gt;"", _xlfn.IFNA(IF(MATCH(J296, OFFSET(Keuzelijsten!$A$1, 0, MATCH(R296, Keuzelijsten!$A$1:$AA$1, 0)-1, 50, 1), 0)&lt;&gt;"", ""), "| Veld '"&amp;AJ$4&amp;ROW()&amp;"': de selectie komt niet overeen met een keuze in een afhankelijk veld.  "), ""))</f>
        <v/>
      </c>
      <c r="AK296" s="166" t="str">
        <f t="shared" si="133"/>
        <v/>
      </c>
      <c r="AL296" s="166" t="str">
        <f t="shared" si="134"/>
        <v/>
      </c>
      <c r="AM296" s="167" t="str">
        <f t="shared" si="150"/>
        <v/>
      </c>
      <c r="AN296" s="166" t="str">
        <f t="shared" si="151"/>
        <v/>
      </c>
      <c r="AO296" s="166" t="str">
        <f t="shared" si="152"/>
        <v/>
      </c>
      <c r="AP296" s="166" t="str">
        <f t="shared" si="153"/>
        <v/>
      </c>
      <c r="AQ296" s="166" t="str">
        <f t="shared" si="154"/>
        <v/>
      </c>
      <c r="AR296" s="166" t="str">
        <f t="shared" si="155"/>
        <v/>
      </c>
      <c r="AS296" s="166" t="str">
        <f t="shared" si="156"/>
        <v/>
      </c>
      <c r="AT296" s="166" t="str">
        <f t="shared" si="157"/>
        <v/>
      </c>
      <c r="AU296" s="166" t="str">
        <f t="shared" si="158"/>
        <v/>
      </c>
      <c r="AV296" s="166" t="str">
        <f t="shared" si="159"/>
        <v/>
      </c>
      <c r="AW296" s="167" t="str">
        <f t="shared" si="160"/>
        <v/>
      </c>
      <c r="AX296" s="166" t="str">
        <f>IF(N296&lt;&gt;1, IF(SUM(N296:$N$504)&lt;&gt;0, "| Laat geen witruimte tussen ingevulde rijen.", ""), "")</f>
        <v/>
      </c>
      <c r="AZ296" s="75" t="str">
        <f t="shared" ca="1" si="161"/>
        <v/>
      </c>
    </row>
    <row r="297" spans="1:52" s="166" customFormat="1" ht="14.45" customHeight="1" x14ac:dyDescent="0.25">
      <c r="A297" s="172" t="str">
        <f t="shared" ca="1" si="135"/>
        <v/>
      </c>
      <c r="B297" s="164" t="str">
        <f t="shared" si="131"/>
        <v/>
      </c>
      <c r="C297" s="176" t="str">
        <f t="shared" si="132"/>
        <v/>
      </c>
      <c r="D297" s="177"/>
      <c r="E297" s="178"/>
      <c r="F297" s="178"/>
      <c r="G297" s="179"/>
      <c r="H297" s="180"/>
      <c r="I297" s="179"/>
      <c r="J297" s="181"/>
      <c r="K297" s="182"/>
      <c r="L297" s="183"/>
      <c r="M297" s="165" t="s">
        <v>85</v>
      </c>
      <c r="N297" s="166">
        <f t="shared" si="136"/>
        <v>0</v>
      </c>
      <c r="O297" s="167" t="s">
        <v>387</v>
      </c>
      <c r="P297" s="166" t="str">
        <f t="shared" si="137"/>
        <v/>
      </c>
      <c r="Q297" s="166" t="str">
        <f t="shared" si="138"/>
        <v/>
      </c>
      <c r="R297" s="166" t="str">
        <f t="shared" si="139"/>
        <v/>
      </c>
      <c r="S297" s="167">
        <f t="shared" si="140"/>
        <v>0</v>
      </c>
      <c r="T297" s="166">
        <f t="shared" si="141"/>
        <v>0</v>
      </c>
      <c r="U297" s="166">
        <f t="shared" si="142"/>
        <v>0</v>
      </c>
      <c r="V297" s="166">
        <f t="shared" si="143"/>
        <v>0</v>
      </c>
      <c r="W297" s="166">
        <f t="shared" si="144"/>
        <v>0</v>
      </c>
      <c r="X297" s="166">
        <f t="shared" si="145"/>
        <v>0</v>
      </c>
      <c r="Y297" s="166">
        <f t="shared" si="146"/>
        <v>0</v>
      </c>
      <c r="Z297" s="166">
        <f t="shared" si="147"/>
        <v>0</v>
      </c>
      <c r="AA297" s="166">
        <f t="shared" si="148"/>
        <v>0</v>
      </c>
      <c r="AB297" s="166">
        <f t="shared" si="149"/>
        <v>0</v>
      </c>
      <c r="AC297" s="167"/>
      <c r="AE297" s="166" t="str" cm="1">
        <f t="array" ref="AE297">IF($E297&lt;&gt;"", IF(ISTEXT(E297), "| Veld '"&amp;AE$4&amp;ROW()&amp;"': "&amp;Fout_datum, IF(F297&lt;&gt;"", IF(E297&gt;F297, "| Velden '"&amp;$AE$4&amp;ROW()&amp;"' en '"&amp;$AF$4&amp;ROW()&amp;"': De datum uit dienst mag niet voor de datum in dienst vallen.", ""), IF(E297&gt;Datum_werkingsjaar_einde, "| Veld '"&amp;$AE$4&amp;ROW()&amp;"': De datum in dienst mag niet na 31/12/"&amp;Datum_werkingsjaar&amp;" vallen.  ", ""))), "")</f>
        <v/>
      </c>
      <c r="AF297" s="166" t="str" cm="1">
        <f t="array" ref="AF297">IF($F297&lt;&gt;"", IF(ISTEXT(F297), "| Veld '"&amp;AF$4&amp;ROW()&amp;"': "&amp;Fout_datum, IF(E297&gt;F297, IF(F297&lt;&gt;"", "  ", ""), IF(F297&lt;&gt;"", IF(F297&lt;Datum_werkingsjaar_begin, "| Veld '"&amp;$AF$4&amp;ROW()&amp;"': De datum uit dienst mag niet vóór 1/01/"&amp;Datum_werkingsjaar&amp;" vallen.  ", ""), ""))), "")</f>
        <v/>
      </c>
      <c r="AG297" s="166" t="str">
        <f ca="1">IF(W297&lt;0, "", IF(G297&lt;&gt;"", _xlfn.IFNA(IF(MATCH(G297, OFFSET(Keuzelijsten!$A$1, 0, MATCH(O297, Keuzelijsten!$A$1:$AA$1, 0)-1, 50, 1), 0)&lt;&gt;"", ""), "| Veld '"&amp;AG$4&amp;ROW()&amp;"': de selectie komt niet overeen met een keuze in een afhankelijk veld.  "), ""))</f>
        <v/>
      </c>
      <c r="AH297" s="166" t="str">
        <f ca="1">IF(X297&lt;0, "", IF(H297&lt;&gt;"", _xlfn.IFNA(IF(MATCH(H297, OFFSET(Keuzelijsten!$A$1, 0, MATCH(P297, Keuzelijsten!$A$1:$AA$1, 0)-1, 50, 1), 0)&lt;&gt;"", ""), "| Veld '"&amp;AH$4&amp;ROW()&amp;"': de selectie komt niet overeen met een keuze in een afhankelijk veld.  "), ""))</f>
        <v/>
      </c>
      <c r="AI297" s="166" t="str">
        <f ca="1">IF(Y297&lt;0, "", IF(I297&lt;&gt;"", _xlfn.IFNA(IF(MATCH(I297, OFFSET(Keuzelijsten!$A$1, 0, MATCH(Q297, Keuzelijsten!$A$1:$AA$1, 0)-1, 50, 1), 0)&lt;&gt;"", ""), "| Veld '"&amp;AI$4&amp;ROW()&amp;"': de selectie komt niet overeen met een keuze in een afhankelijk veld.  "), ""))</f>
        <v/>
      </c>
      <c r="AJ297" s="166" t="str">
        <f ca="1">IF(Z297&lt;0, "", IF(J297&lt;&gt;"", _xlfn.IFNA(IF(MATCH(J297, OFFSET(Keuzelijsten!$A$1, 0, MATCH(R297, Keuzelijsten!$A$1:$AA$1, 0)-1, 50, 1), 0)&lt;&gt;"", ""), "| Veld '"&amp;AJ$4&amp;ROW()&amp;"': de selectie komt niet overeen met een keuze in een afhankelijk veld.  "), ""))</f>
        <v/>
      </c>
      <c r="AK297" s="166" t="str">
        <f t="shared" si="133"/>
        <v/>
      </c>
      <c r="AL297" s="166" t="str">
        <f t="shared" si="134"/>
        <v/>
      </c>
      <c r="AM297" s="167" t="str">
        <f t="shared" si="150"/>
        <v/>
      </c>
      <c r="AN297" s="166" t="str">
        <f t="shared" si="151"/>
        <v/>
      </c>
      <c r="AO297" s="166" t="str">
        <f t="shared" si="152"/>
        <v/>
      </c>
      <c r="AP297" s="166" t="str">
        <f t="shared" si="153"/>
        <v/>
      </c>
      <c r="AQ297" s="166" t="str">
        <f t="shared" si="154"/>
        <v/>
      </c>
      <c r="AR297" s="166" t="str">
        <f t="shared" si="155"/>
        <v/>
      </c>
      <c r="AS297" s="166" t="str">
        <f t="shared" si="156"/>
        <v/>
      </c>
      <c r="AT297" s="166" t="str">
        <f t="shared" si="157"/>
        <v/>
      </c>
      <c r="AU297" s="166" t="str">
        <f t="shared" si="158"/>
        <v/>
      </c>
      <c r="AV297" s="166" t="str">
        <f t="shared" si="159"/>
        <v/>
      </c>
      <c r="AW297" s="167" t="str">
        <f t="shared" si="160"/>
        <v/>
      </c>
      <c r="AX297" s="166" t="str">
        <f>IF(N297&lt;&gt;1, IF(SUM(N297:$N$504)&lt;&gt;0, "| Laat geen witruimte tussen ingevulde rijen.", ""), "")</f>
        <v/>
      </c>
      <c r="AZ297" s="75" t="str">
        <f t="shared" ca="1" si="161"/>
        <v/>
      </c>
    </row>
    <row r="298" spans="1:52" s="166" customFormat="1" ht="14.45" customHeight="1" x14ac:dyDescent="0.25">
      <c r="A298" s="172" t="str">
        <f t="shared" ca="1" si="135"/>
        <v/>
      </c>
      <c r="B298" s="164" t="str">
        <f t="shared" si="131"/>
        <v/>
      </c>
      <c r="C298" s="176" t="str">
        <f t="shared" si="132"/>
        <v/>
      </c>
      <c r="D298" s="177"/>
      <c r="E298" s="178"/>
      <c r="F298" s="178"/>
      <c r="G298" s="179"/>
      <c r="H298" s="180"/>
      <c r="I298" s="179"/>
      <c r="J298" s="181"/>
      <c r="K298" s="182"/>
      <c r="L298" s="183"/>
      <c r="M298" s="165" t="s">
        <v>85</v>
      </c>
      <c r="N298" s="166">
        <f t="shared" si="136"/>
        <v>0</v>
      </c>
      <c r="O298" s="167" t="s">
        <v>387</v>
      </c>
      <c r="P298" s="166" t="str">
        <f t="shared" si="137"/>
        <v/>
      </c>
      <c r="Q298" s="166" t="str">
        <f t="shared" si="138"/>
        <v/>
      </c>
      <c r="R298" s="166" t="str">
        <f t="shared" si="139"/>
        <v/>
      </c>
      <c r="S298" s="167">
        <f t="shared" si="140"/>
        <v>0</v>
      </c>
      <c r="T298" s="166">
        <f t="shared" si="141"/>
        <v>0</v>
      </c>
      <c r="U298" s="166">
        <f t="shared" si="142"/>
        <v>0</v>
      </c>
      <c r="V298" s="166">
        <f t="shared" si="143"/>
        <v>0</v>
      </c>
      <c r="W298" s="166">
        <f t="shared" si="144"/>
        <v>0</v>
      </c>
      <c r="X298" s="166">
        <f t="shared" si="145"/>
        <v>0</v>
      </c>
      <c r="Y298" s="166">
        <f t="shared" si="146"/>
        <v>0</v>
      </c>
      <c r="Z298" s="166">
        <f t="shared" si="147"/>
        <v>0</v>
      </c>
      <c r="AA298" s="166">
        <f t="shared" si="148"/>
        <v>0</v>
      </c>
      <c r="AB298" s="166">
        <f t="shared" si="149"/>
        <v>0</v>
      </c>
      <c r="AC298" s="167"/>
      <c r="AE298" s="166" t="str" cm="1">
        <f t="array" ref="AE298">IF($E298&lt;&gt;"", IF(ISTEXT(E298), "| Veld '"&amp;AE$4&amp;ROW()&amp;"': "&amp;Fout_datum, IF(F298&lt;&gt;"", IF(E298&gt;F298, "| Velden '"&amp;$AE$4&amp;ROW()&amp;"' en '"&amp;$AF$4&amp;ROW()&amp;"': De datum uit dienst mag niet voor de datum in dienst vallen.", ""), IF(E298&gt;Datum_werkingsjaar_einde, "| Veld '"&amp;$AE$4&amp;ROW()&amp;"': De datum in dienst mag niet na 31/12/"&amp;Datum_werkingsjaar&amp;" vallen.  ", ""))), "")</f>
        <v/>
      </c>
      <c r="AF298" s="166" t="str" cm="1">
        <f t="array" ref="AF298">IF($F298&lt;&gt;"", IF(ISTEXT(F298), "| Veld '"&amp;AF$4&amp;ROW()&amp;"': "&amp;Fout_datum, IF(E298&gt;F298, IF(F298&lt;&gt;"", "  ", ""), IF(F298&lt;&gt;"", IF(F298&lt;Datum_werkingsjaar_begin, "| Veld '"&amp;$AF$4&amp;ROW()&amp;"': De datum uit dienst mag niet vóór 1/01/"&amp;Datum_werkingsjaar&amp;" vallen.  ", ""), ""))), "")</f>
        <v/>
      </c>
      <c r="AG298" s="166" t="str">
        <f ca="1">IF(W298&lt;0, "", IF(G298&lt;&gt;"", _xlfn.IFNA(IF(MATCH(G298, OFFSET(Keuzelijsten!$A$1, 0, MATCH(O298, Keuzelijsten!$A$1:$AA$1, 0)-1, 50, 1), 0)&lt;&gt;"", ""), "| Veld '"&amp;AG$4&amp;ROW()&amp;"': de selectie komt niet overeen met een keuze in een afhankelijk veld.  "), ""))</f>
        <v/>
      </c>
      <c r="AH298" s="166" t="str">
        <f ca="1">IF(X298&lt;0, "", IF(H298&lt;&gt;"", _xlfn.IFNA(IF(MATCH(H298, OFFSET(Keuzelijsten!$A$1, 0, MATCH(P298, Keuzelijsten!$A$1:$AA$1, 0)-1, 50, 1), 0)&lt;&gt;"", ""), "| Veld '"&amp;AH$4&amp;ROW()&amp;"': de selectie komt niet overeen met een keuze in een afhankelijk veld.  "), ""))</f>
        <v/>
      </c>
      <c r="AI298" s="166" t="str">
        <f ca="1">IF(Y298&lt;0, "", IF(I298&lt;&gt;"", _xlfn.IFNA(IF(MATCH(I298, OFFSET(Keuzelijsten!$A$1, 0, MATCH(Q298, Keuzelijsten!$A$1:$AA$1, 0)-1, 50, 1), 0)&lt;&gt;"", ""), "| Veld '"&amp;AI$4&amp;ROW()&amp;"': de selectie komt niet overeen met een keuze in een afhankelijk veld.  "), ""))</f>
        <v/>
      </c>
      <c r="AJ298" s="166" t="str">
        <f ca="1">IF(Z298&lt;0, "", IF(J298&lt;&gt;"", _xlfn.IFNA(IF(MATCH(J298, OFFSET(Keuzelijsten!$A$1, 0, MATCH(R298, Keuzelijsten!$A$1:$AA$1, 0)-1, 50, 1), 0)&lt;&gt;"", ""), "| Veld '"&amp;AJ$4&amp;ROW()&amp;"': de selectie komt niet overeen met een keuze in een afhankelijk veld.  "), ""))</f>
        <v/>
      </c>
      <c r="AK298" s="166" t="str">
        <f t="shared" si="133"/>
        <v/>
      </c>
      <c r="AL298" s="166" t="str">
        <f t="shared" si="134"/>
        <v/>
      </c>
      <c r="AM298" s="167" t="str">
        <f t="shared" si="150"/>
        <v/>
      </c>
      <c r="AN298" s="166" t="str">
        <f t="shared" si="151"/>
        <v/>
      </c>
      <c r="AO298" s="166" t="str">
        <f t="shared" si="152"/>
        <v/>
      </c>
      <c r="AP298" s="166" t="str">
        <f t="shared" si="153"/>
        <v/>
      </c>
      <c r="AQ298" s="166" t="str">
        <f t="shared" si="154"/>
        <v/>
      </c>
      <c r="AR298" s="166" t="str">
        <f t="shared" si="155"/>
        <v/>
      </c>
      <c r="AS298" s="166" t="str">
        <f t="shared" si="156"/>
        <v/>
      </c>
      <c r="AT298" s="166" t="str">
        <f t="shared" si="157"/>
        <v/>
      </c>
      <c r="AU298" s="166" t="str">
        <f t="shared" si="158"/>
        <v/>
      </c>
      <c r="AV298" s="166" t="str">
        <f t="shared" si="159"/>
        <v/>
      </c>
      <c r="AW298" s="167" t="str">
        <f t="shared" si="160"/>
        <v/>
      </c>
      <c r="AX298" s="166" t="str">
        <f>IF(N298&lt;&gt;1, IF(SUM(N298:$N$504)&lt;&gt;0, "| Laat geen witruimte tussen ingevulde rijen.", ""), "")</f>
        <v/>
      </c>
      <c r="AZ298" s="75" t="str">
        <f t="shared" ca="1" si="161"/>
        <v/>
      </c>
    </row>
    <row r="299" spans="1:52" s="166" customFormat="1" ht="14.45" customHeight="1" x14ac:dyDescent="0.25">
      <c r="A299" s="172" t="str">
        <f t="shared" ca="1" si="135"/>
        <v/>
      </c>
      <c r="B299" s="164" t="str">
        <f t="shared" si="131"/>
        <v/>
      </c>
      <c r="C299" s="176" t="str">
        <f t="shared" si="132"/>
        <v/>
      </c>
      <c r="D299" s="177"/>
      <c r="E299" s="178"/>
      <c r="F299" s="178"/>
      <c r="G299" s="179"/>
      <c r="H299" s="180"/>
      <c r="I299" s="179"/>
      <c r="J299" s="181"/>
      <c r="K299" s="182"/>
      <c r="L299" s="183"/>
      <c r="M299" s="165" t="s">
        <v>85</v>
      </c>
      <c r="N299" s="166">
        <f t="shared" si="136"/>
        <v>0</v>
      </c>
      <c r="O299" s="167" t="s">
        <v>387</v>
      </c>
      <c r="P299" s="166" t="str">
        <f t="shared" si="137"/>
        <v/>
      </c>
      <c r="Q299" s="166" t="str">
        <f t="shared" si="138"/>
        <v/>
      </c>
      <c r="R299" s="166" t="str">
        <f t="shared" si="139"/>
        <v/>
      </c>
      <c r="S299" s="167">
        <f t="shared" si="140"/>
        <v>0</v>
      </c>
      <c r="T299" s="166">
        <f t="shared" si="141"/>
        <v>0</v>
      </c>
      <c r="U299" s="166">
        <f t="shared" si="142"/>
        <v>0</v>
      </c>
      <c r="V299" s="166">
        <f t="shared" si="143"/>
        <v>0</v>
      </c>
      <c r="W299" s="166">
        <f t="shared" si="144"/>
        <v>0</v>
      </c>
      <c r="X299" s="166">
        <f t="shared" si="145"/>
        <v>0</v>
      </c>
      <c r="Y299" s="166">
        <f t="shared" si="146"/>
        <v>0</v>
      </c>
      <c r="Z299" s="166">
        <f t="shared" si="147"/>
        <v>0</v>
      </c>
      <c r="AA299" s="166">
        <f t="shared" si="148"/>
        <v>0</v>
      </c>
      <c r="AB299" s="166">
        <f t="shared" si="149"/>
        <v>0</v>
      </c>
      <c r="AC299" s="167"/>
      <c r="AE299" s="166" t="str" cm="1">
        <f t="array" ref="AE299">IF($E299&lt;&gt;"", IF(ISTEXT(E299), "| Veld '"&amp;AE$4&amp;ROW()&amp;"': "&amp;Fout_datum, IF(F299&lt;&gt;"", IF(E299&gt;F299, "| Velden '"&amp;$AE$4&amp;ROW()&amp;"' en '"&amp;$AF$4&amp;ROW()&amp;"': De datum uit dienst mag niet voor de datum in dienst vallen.", ""), IF(E299&gt;Datum_werkingsjaar_einde, "| Veld '"&amp;$AE$4&amp;ROW()&amp;"': De datum in dienst mag niet na 31/12/"&amp;Datum_werkingsjaar&amp;" vallen.  ", ""))), "")</f>
        <v/>
      </c>
      <c r="AF299" s="166" t="str" cm="1">
        <f t="array" ref="AF299">IF($F299&lt;&gt;"", IF(ISTEXT(F299), "| Veld '"&amp;AF$4&amp;ROW()&amp;"': "&amp;Fout_datum, IF(E299&gt;F299, IF(F299&lt;&gt;"", "  ", ""), IF(F299&lt;&gt;"", IF(F299&lt;Datum_werkingsjaar_begin, "| Veld '"&amp;$AF$4&amp;ROW()&amp;"': De datum uit dienst mag niet vóór 1/01/"&amp;Datum_werkingsjaar&amp;" vallen.  ", ""), ""))), "")</f>
        <v/>
      </c>
      <c r="AG299" s="166" t="str">
        <f ca="1">IF(W299&lt;0, "", IF(G299&lt;&gt;"", _xlfn.IFNA(IF(MATCH(G299, OFFSET(Keuzelijsten!$A$1, 0, MATCH(O299, Keuzelijsten!$A$1:$AA$1, 0)-1, 50, 1), 0)&lt;&gt;"", ""), "| Veld '"&amp;AG$4&amp;ROW()&amp;"': de selectie komt niet overeen met een keuze in een afhankelijk veld.  "), ""))</f>
        <v/>
      </c>
      <c r="AH299" s="166" t="str">
        <f ca="1">IF(X299&lt;0, "", IF(H299&lt;&gt;"", _xlfn.IFNA(IF(MATCH(H299, OFFSET(Keuzelijsten!$A$1, 0, MATCH(P299, Keuzelijsten!$A$1:$AA$1, 0)-1, 50, 1), 0)&lt;&gt;"", ""), "| Veld '"&amp;AH$4&amp;ROW()&amp;"': de selectie komt niet overeen met een keuze in een afhankelijk veld.  "), ""))</f>
        <v/>
      </c>
      <c r="AI299" s="166" t="str">
        <f ca="1">IF(Y299&lt;0, "", IF(I299&lt;&gt;"", _xlfn.IFNA(IF(MATCH(I299, OFFSET(Keuzelijsten!$A$1, 0, MATCH(Q299, Keuzelijsten!$A$1:$AA$1, 0)-1, 50, 1), 0)&lt;&gt;"", ""), "| Veld '"&amp;AI$4&amp;ROW()&amp;"': de selectie komt niet overeen met een keuze in een afhankelijk veld.  "), ""))</f>
        <v/>
      </c>
      <c r="AJ299" s="166" t="str">
        <f ca="1">IF(Z299&lt;0, "", IF(J299&lt;&gt;"", _xlfn.IFNA(IF(MATCH(J299, OFFSET(Keuzelijsten!$A$1, 0, MATCH(R299, Keuzelijsten!$A$1:$AA$1, 0)-1, 50, 1), 0)&lt;&gt;"", ""), "| Veld '"&amp;AJ$4&amp;ROW()&amp;"': de selectie komt niet overeen met een keuze in een afhankelijk veld.  "), ""))</f>
        <v/>
      </c>
      <c r="AK299" s="166" t="str">
        <f t="shared" si="133"/>
        <v/>
      </c>
      <c r="AL299" s="166" t="str">
        <f t="shared" si="134"/>
        <v/>
      </c>
      <c r="AM299" s="167" t="str">
        <f t="shared" si="150"/>
        <v/>
      </c>
      <c r="AN299" s="166" t="str">
        <f t="shared" si="151"/>
        <v/>
      </c>
      <c r="AO299" s="166" t="str">
        <f t="shared" si="152"/>
        <v/>
      </c>
      <c r="AP299" s="166" t="str">
        <f t="shared" si="153"/>
        <v/>
      </c>
      <c r="AQ299" s="166" t="str">
        <f t="shared" si="154"/>
        <v/>
      </c>
      <c r="AR299" s="166" t="str">
        <f t="shared" si="155"/>
        <v/>
      </c>
      <c r="AS299" s="166" t="str">
        <f t="shared" si="156"/>
        <v/>
      </c>
      <c r="AT299" s="166" t="str">
        <f t="shared" si="157"/>
        <v/>
      </c>
      <c r="AU299" s="166" t="str">
        <f t="shared" si="158"/>
        <v/>
      </c>
      <c r="AV299" s="166" t="str">
        <f t="shared" si="159"/>
        <v/>
      </c>
      <c r="AW299" s="167" t="str">
        <f t="shared" si="160"/>
        <v/>
      </c>
      <c r="AX299" s="166" t="str">
        <f>IF(N299&lt;&gt;1, IF(SUM(N299:$N$504)&lt;&gt;0, "| Laat geen witruimte tussen ingevulde rijen.", ""), "")</f>
        <v/>
      </c>
      <c r="AZ299" s="75" t="str">
        <f t="shared" ca="1" si="161"/>
        <v/>
      </c>
    </row>
    <row r="300" spans="1:52" s="166" customFormat="1" ht="14.45" customHeight="1" x14ac:dyDescent="0.25">
      <c r="A300" s="172" t="str">
        <f t="shared" ca="1" si="135"/>
        <v/>
      </c>
      <c r="B300" s="164" t="str">
        <f t="shared" si="131"/>
        <v/>
      </c>
      <c r="C300" s="176" t="str">
        <f t="shared" si="132"/>
        <v/>
      </c>
      <c r="D300" s="177"/>
      <c r="E300" s="178"/>
      <c r="F300" s="178"/>
      <c r="G300" s="179"/>
      <c r="H300" s="180"/>
      <c r="I300" s="179"/>
      <c r="J300" s="181"/>
      <c r="K300" s="182"/>
      <c r="L300" s="183"/>
      <c r="M300" s="165" t="s">
        <v>85</v>
      </c>
      <c r="N300" s="166">
        <f t="shared" si="136"/>
        <v>0</v>
      </c>
      <c r="O300" s="167" t="s">
        <v>387</v>
      </c>
      <c r="P300" s="166" t="str">
        <f t="shared" si="137"/>
        <v/>
      </c>
      <c r="Q300" s="166" t="str">
        <f t="shared" si="138"/>
        <v/>
      </c>
      <c r="R300" s="166" t="str">
        <f t="shared" si="139"/>
        <v/>
      </c>
      <c r="S300" s="167">
        <f t="shared" si="140"/>
        <v>0</v>
      </c>
      <c r="T300" s="166">
        <f t="shared" si="141"/>
        <v>0</v>
      </c>
      <c r="U300" s="166">
        <f t="shared" si="142"/>
        <v>0</v>
      </c>
      <c r="V300" s="166">
        <f t="shared" si="143"/>
        <v>0</v>
      </c>
      <c r="W300" s="166">
        <f t="shared" si="144"/>
        <v>0</v>
      </c>
      <c r="X300" s="166">
        <f t="shared" si="145"/>
        <v>0</v>
      </c>
      <c r="Y300" s="166">
        <f t="shared" si="146"/>
        <v>0</v>
      </c>
      <c r="Z300" s="166">
        <f t="shared" si="147"/>
        <v>0</v>
      </c>
      <c r="AA300" s="166">
        <f t="shared" si="148"/>
        <v>0</v>
      </c>
      <c r="AB300" s="166">
        <f t="shared" si="149"/>
        <v>0</v>
      </c>
      <c r="AC300" s="167"/>
      <c r="AE300" s="166" t="str" cm="1">
        <f t="array" ref="AE300">IF($E300&lt;&gt;"", IF(ISTEXT(E300), "| Veld '"&amp;AE$4&amp;ROW()&amp;"': "&amp;Fout_datum, IF(F300&lt;&gt;"", IF(E300&gt;F300, "| Velden '"&amp;$AE$4&amp;ROW()&amp;"' en '"&amp;$AF$4&amp;ROW()&amp;"': De datum uit dienst mag niet voor de datum in dienst vallen.", ""), IF(E300&gt;Datum_werkingsjaar_einde, "| Veld '"&amp;$AE$4&amp;ROW()&amp;"': De datum in dienst mag niet na 31/12/"&amp;Datum_werkingsjaar&amp;" vallen.  ", ""))), "")</f>
        <v/>
      </c>
      <c r="AF300" s="166" t="str" cm="1">
        <f t="array" ref="AF300">IF($F300&lt;&gt;"", IF(ISTEXT(F300), "| Veld '"&amp;AF$4&amp;ROW()&amp;"': "&amp;Fout_datum, IF(E300&gt;F300, IF(F300&lt;&gt;"", "  ", ""), IF(F300&lt;&gt;"", IF(F300&lt;Datum_werkingsjaar_begin, "| Veld '"&amp;$AF$4&amp;ROW()&amp;"': De datum uit dienst mag niet vóór 1/01/"&amp;Datum_werkingsjaar&amp;" vallen.  ", ""), ""))), "")</f>
        <v/>
      </c>
      <c r="AG300" s="166" t="str">
        <f ca="1">IF(W300&lt;0, "", IF(G300&lt;&gt;"", _xlfn.IFNA(IF(MATCH(G300, OFFSET(Keuzelijsten!$A$1, 0, MATCH(O300, Keuzelijsten!$A$1:$AA$1, 0)-1, 50, 1), 0)&lt;&gt;"", ""), "| Veld '"&amp;AG$4&amp;ROW()&amp;"': de selectie komt niet overeen met een keuze in een afhankelijk veld.  "), ""))</f>
        <v/>
      </c>
      <c r="AH300" s="166" t="str">
        <f ca="1">IF(X300&lt;0, "", IF(H300&lt;&gt;"", _xlfn.IFNA(IF(MATCH(H300, OFFSET(Keuzelijsten!$A$1, 0, MATCH(P300, Keuzelijsten!$A$1:$AA$1, 0)-1, 50, 1), 0)&lt;&gt;"", ""), "| Veld '"&amp;AH$4&amp;ROW()&amp;"': de selectie komt niet overeen met een keuze in een afhankelijk veld.  "), ""))</f>
        <v/>
      </c>
      <c r="AI300" s="166" t="str">
        <f ca="1">IF(Y300&lt;0, "", IF(I300&lt;&gt;"", _xlfn.IFNA(IF(MATCH(I300, OFFSET(Keuzelijsten!$A$1, 0, MATCH(Q300, Keuzelijsten!$A$1:$AA$1, 0)-1, 50, 1), 0)&lt;&gt;"", ""), "| Veld '"&amp;AI$4&amp;ROW()&amp;"': de selectie komt niet overeen met een keuze in een afhankelijk veld.  "), ""))</f>
        <v/>
      </c>
      <c r="AJ300" s="166" t="str">
        <f ca="1">IF(Z300&lt;0, "", IF(J300&lt;&gt;"", _xlfn.IFNA(IF(MATCH(J300, OFFSET(Keuzelijsten!$A$1, 0, MATCH(R300, Keuzelijsten!$A$1:$AA$1, 0)-1, 50, 1), 0)&lt;&gt;"", ""), "| Veld '"&amp;AJ$4&amp;ROW()&amp;"': de selectie komt niet overeen met een keuze in een afhankelijk veld.  "), ""))</f>
        <v/>
      </c>
      <c r="AK300" s="166" t="str">
        <f t="shared" si="133"/>
        <v/>
      </c>
      <c r="AL300" s="166" t="str">
        <f t="shared" si="134"/>
        <v/>
      </c>
      <c r="AM300" s="167" t="str">
        <f t="shared" si="150"/>
        <v/>
      </c>
      <c r="AN300" s="166" t="str">
        <f t="shared" si="151"/>
        <v/>
      </c>
      <c r="AO300" s="166" t="str">
        <f t="shared" si="152"/>
        <v/>
      </c>
      <c r="AP300" s="166" t="str">
        <f t="shared" si="153"/>
        <v/>
      </c>
      <c r="AQ300" s="166" t="str">
        <f t="shared" si="154"/>
        <v/>
      </c>
      <c r="AR300" s="166" t="str">
        <f t="shared" si="155"/>
        <v/>
      </c>
      <c r="AS300" s="166" t="str">
        <f t="shared" si="156"/>
        <v/>
      </c>
      <c r="AT300" s="166" t="str">
        <f t="shared" si="157"/>
        <v/>
      </c>
      <c r="AU300" s="166" t="str">
        <f t="shared" si="158"/>
        <v/>
      </c>
      <c r="AV300" s="166" t="str">
        <f t="shared" si="159"/>
        <v/>
      </c>
      <c r="AW300" s="167" t="str">
        <f t="shared" si="160"/>
        <v/>
      </c>
      <c r="AX300" s="166" t="str">
        <f>IF(N300&lt;&gt;1, IF(SUM(N300:$N$504)&lt;&gt;0, "| Laat geen witruimte tussen ingevulde rijen.", ""), "")</f>
        <v/>
      </c>
      <c r="AZ300" s="75" t="str">
        <f t="shared" ca="1" si="161"/>
        <v/>
      </c>
    </row>
    <row r="301" spans="1:52" s="166" customFormat="1" ht="14.45" customHeight="1" x14ac:dyDescent="0.25">
      <c r="A301" s="172" t="str">
        <f t="shared" ca="1" si="135"/>
        <v/>
      </c>
      <c r="B301" s="164" t="str">
        <f t="shared" si="131"/>
        <v/>
      </c>
      <c r="C301" s="176" t="str">
        <f t="shared" si="132"/>
        <v/>
      </c>
      <c r="D301" s="177"/>
      <c r="E301" s="178"/>
      <c r="F301" s="178"/>
      <c r="G301" s="179"/>
      <c r="H301" s="180"/>
      <c r="I301" s="179"/>
      <c r="J301" s="181"/>
      <c r="K301" s="182"/>
      <c r="L301" s="183"/>
      <c r="M301" s="165" t="s">
        <v>85</v>
      </c>
      <c r="N301" s="166">
        <f t="shared" si="136"/>
        <v>0</v>
      </c>
      <c r="O301" s="167" t="s">
        <v>387</v>
      </c>
      <c r="P301" s="166" t="str">
        <f t="shared" si="137"/>
        <v/>
      </c>
      <c r="Q301" s="166" t="str">
        <f t="shared" si="138"/>
        <v/>
      </c>
      <c r="R301" s="166" t="str">
        <f t="shared" si="139"/>
        <v/>
      </c>
      <c r="S301" s="167">
        <f t="shared" si="140"/>
        <v>0</v>
      </c>
      <c r="T301" s="166">
        <f t="shared" si="141"/>
        <v>0</v>
      </c>
      <c r="U301" s="166">
        <f t="shared" si="142"/>
        <v>0</v>
      </c>
      <c r="V301" s="166">
        <f t="shared" si="143"/>
        <v>0</v>
      </c>
      <c r="W301" s="166">
        <f t="shared" si="144"/>
        <v>0</v>
      </c>
      <c r="X301" s="166">
        <f t="shared" si="145"/>
        <v>0</v>
      </c>
      <c r="Y301" s="166">
        <f t="shared" si="146"/>
        <v>0</v>
      </c>
      <c r="Z301" s="166">
        <f t="shared" si="147"/>
        <v>0</v>
      </c>
      <c r="AA301" s="166">
        <f t="shared" si="148"/>
        <v>0</v>
      </c>
      <c r="AB301" s="166">
        <f t="shared" si="149"/>
        <v>0</v>
      </c>
      <c r="AC301" s="167"/>
      <c r="AE301" s="166" t="str" cm="1">
        <f t="array" ref="AE301">IF($E301&lt;&gt;"", IF(ISTEXT(E301), "| Veld '"&amp;AE$4&amp;ROW()&amp;"': "&amp;Fout_datum, IF(F301&lt;&gt;"", IF(E301&gt;F301, "| Velden '"&amp;$AE$4&amp;ROW()&amp;"' en '"&amp;$AF$4&amp;ROW()&amp;"': De datum uit dienst mag niet voor de datum in dienst vallen.", ""), IF(E301&gt;Datum_werkingsjaar_einde, "| Veld '"&amp;$AE$4&amp;ROW()&amp;"': De datum in dienst mag niet na 31/12/"&amp;Datum_werkingsjaar&amp;" vallen.  ", ""))), "")</f>
        <v/>
      </c>
      <c r="AF301" s="166" t="str" cm="1">
        <f t="array" ref="AF301">IF($F301&lt;&gt;"", IF(ISTEXT(F301), "| Veld '"&amp;AF$4&amp;ROW()&amp;"': "&amp;Fout_datum, IF(E301&gt;F301, IF(F301&lt;&gt;"", "  ", ""), IF(F301&lt;&gt;"", IF(F301&lt;Datum_werkingsjaar_begin, "| Veld '"&amp;$AF$4&amp;ROW()&amp;"': De datum uit dienst mag niet vóór 1/01/"&amp;Datum_werkingsjaar&amp;" vallen.  ", ""), ""))), "")</f>
        <v/>
      </c>
      <c r="AG301" s="166" t="str">
        <f ca="1">IF(W301&lt;0, "", IF(G301&lt;&gt;"", _xlfn.IFNA(IF(MATCH(G301, OFFSET(Keuzelijsten!$A$1, 0, MATCH(O301, Keuzelijsten!$A$1:$AA$1, 0)-1, 50, 1), 0)&lt;&gt;"", ""), "| Veld '"&amp;AG$4&amp;ROW()&amp;"': de selectie komt niet overeen met een keuze in een afhankelijk veld.  "), ""))</f>
        <v/>
      </c>
      <c r="AH301" s="166" t="str">
        <f ca="1">IF(X301&lt;0, "", IF(H301&lt;&gt;"", _xlfn.IFNA(IF(MATCH(H301, OFFSET(Keuzelijsten!$A$1, 0, MATCH(P301, Keuzelijsten!$A$1:$AA$1, 0)-1, 50, 1), 0)&lt;&gt;"", ""), "| Veld '"&amp;AH$4&amp;ROW()&amp;"': de selectie komt niet overeen met een keuze in een afhankelijk veld.  "), ""))</f>
        <v/>
      </c>
      <c r="AI301" s="166" t="str">
        <f ca="1">IF(Y301&lt;0, "", IF(I301&lt;&gt;"", _xlfn.IFNA(IF(MATCH(I301, OFFSET(Keuzelijsten!$A$1, 0, MATCH(Q301, Keuzelijsten!$A$1:$AA$1, 0)-1, 50, 1), 0)&lt;&gt;"", ""), "| Veld '"&amp;AI$4&amp;ROW()&amp;"': de selectie komt niet overeen met een keuze in een afhankelijk veld.  "), ""))</f>
        <v/>
      </c>
      <c r="AJ301" s="166" t="str">
        <f ca="1">IF(Z301&lt;0, "", IF(J301&lt;&gt;"", _xlfn.IFNA(IF(MATCH(J301, OFFSET(Keuzelijsten!$A$1, 0, MATCH(R301, Keuzelijsten!$A$1:$AA$1, 0)-1, 50, 1), 0)&lt;&gt;"", ""), "| Veld '"&amp;AJ$4&amp;ROW()&amp;"': de selectie komt niet overeen met een keuze in een afhankelijk veld.  "), ""))</f>
        <v/>
      </c>
      <c r="AK301" s="166" t="str">
        <f t="shared" si="133"/>
        <v/>
      </c>
      <c r="AL301" s="166" t="str">
        <f t="shared" si="134"/>
        <v/>
      </c>
      <c r="AM301" s="167" t="str">
        <f t="shared" si="150"/>
        <v/>
      </c>
      <c r="AN301" s="166" t="str">
        <f t="shared" si="151"/>
        <v/>
      </c>
      <c r="AO301" s="166" t="str">
        <f t="shared" si="152"/>
        <v/>
      </c>
      <c r="AP301" s="166" t="str">
        <f t="shared" si="153"/>
        <v/>
      </c>
      <c r="AQ301" s="166" t="str">
        <f t="shared" si="154"/>
        <v/>
      </c>
      <c r="AR301" s="166" t="str">
        <f t="shared" si="155"/>
        <v/>
      </c>
      <c r="AS301" s="166" t="str">
        <f t="shared" si="156"/>
        <v/>
      </c>
      <c r="AT301" s="166" t="str">
        <f t="shared" si="157"/>
        <v/>
      </c>
      <c r="AU301" s="166" t="str">
        <f t="shared" si="158"/>
        <v/>
      </c>
      <c r="AV301" s="166" t="str">
        <f t="shared" si="159"/>
        <v/>
      </c>
      <c r="AW301" s="167" t="str">
        <f t="shared" si="160"/>
        <v/>
      </c>
      <c r="AX301" s="166" t="str">
        <f>IF(N301&lt;&gt;1, IF(SUM(N301:$N$504)&lt;&gt;0, "| Laat geen witruimte tussen ingevulde rijen.", ""), "")</f>
        <v/>
      </c>
      <c r="AZ301" s="75" t="str">
        <f t="shared" ca="1" si="161"/>
        <v/>
      </c>
    </row>
    <row r="302" spans="1:52" s="166" customFormat="1" ht="14.45" customHeight="1" x14ac:dyDescent="0.25">
      <c r="A302" s="172" t="str">
        <f t="shared" ca="1" si="135"/>
        <v/>
      </c>
      <c r="B302" s="164" t="str">
        <f t="shared" si="131"/>
        <v/>
      </c>
      <c r="C302" s="176" t="str">
        <f t="shared" si="132"/>
        <v/>
      </c>
      <c r="D302" s="177"/>
      <c r="E302" s="178"/>
      <c r="F302" s="178"/>
      <c r="G302" s="179"/>
      <c r="H302" s="180"/>
      <c r="I302" s="179"/>
      <c r="J302" s="181"/>
      <c r="K302" s="182"/>
      <c r="L302" s="183"/>
      <c r="M302" s="165" t="s">
        <v>85</v>
      </c>
      <c r="N302" s="166">
        <f t="shared" si="136"/>
        <v>0</v>
      </c>
      <c r="O302" s="167" t="s">
        <v>387</v>
      </c>
      <c r="P302" s="166" t="str">
        <f t="shared" si="137"/>
        <v/>
      </c>
      <c r="Q302" s="166" t="str">
        <f t="shared" si="138"/>
        <v/>
      </c>
      <c r="R302" s="166" t="str">
        <f t="shared" si="139"/>
        <v/>
      </c>
      <c r="S302" s="167">
        <f t="shared" si="140"/>
        <v>0</v>
      </c>
      <c r="T302" s="166">
        <f t="shared" si="141"/>
        <v>0</v>
      </c>
      <c r="U302" s="166">
        <f t="shared" si="142"/>
        <v>0</v>
      </c>
      <c r="V302" s="166">
        <f t="shared" si="143"/>
        <v>0</v>
      </c>
      <c r="W302" s="166">
        <f t="shared" si="144"/>
        <v>0</v>
      </c>
      <c r="X302" s="166">
        <f t="shared" si="145"/>
        <v>0</v>
      </c>
      <c r="Y302" s="166">
        <f t="shared" si="146"/>
        <v>0</v>
      </c>
      <c r="Z302" s="166">
        <f t="shared" si="147"/>
        <v>0</v>
      </c>
      <c r="AA302" s="166">
        <f t="shared" si="148"/>
        <v>0</v>
      </c>
      <c r="AB302" s="166">
        <f t="shared" si="149"/>
        <v>0</v>
      </c>
      <c r="AC302" s="167"/>
      <c r="AE302" s="166" t="str" cm="1">
        <f t="array" ref="AE302">IF($E302&lt;&gt;"", IF(ISTEXT(E302), "| Veld '"&amp;AE$4&amp;ROW()&amp;"': "&amp;Fout_datum, IF(F302&lt;&gt;"", IF(E302&gt;F302, "| Velden '"&amp;$AE$4&amp;ROW()&amp;"' en '"&amp;$AF$4&amp;ROW()&amp;"': De datum uit dienst mag niet voor de datum in dienst vallen.", ""), IF(E302&gt;Datum_werkingsjaar_einde, "| Veld '"&amp;$AE$4&amp;ROW()&amp;"': De datum in dienst mag niet na 31/12/"&amp;Datum_werkingsjaar&amp;" vallen.  ", ""))), "")</f>
        <v/>
      </c>
      <c r="AF302" s="166" t="str" cm="1">
        <f t="array" ref="AF302">IF($F302&lt;&gt;"", IF(ISTEXT(F302), "| Veld '"&amp;AF$4&amp;ROW()&amp;"': "&amp;Fout_datum, IF(E302&gt;F302, IF(F302&lt;&gt;"", "  ", ""), IF(F302&lt;&gt;"", IF(F302&lt;Datum_werkingsjaar_begin, "| Veld '"&amp;$AF$4&amp;ROW()&amp;"': De datum uit dienst mag niet vóór 1/01/"&amp;Datum_werkingsjaar&amp;" vallen.  ", ""), ""))), "")</f>
        <v/>
      </c>
      <c r="AG302" s="166" t="str">
        <f ca="1">IF(W302&lt;0, "", IF(G302&lt;&gt;"", _xlfn.IFNA(IF(MATCH(G302, OFFSET(Keuzelijsten!$A$1, 0, MATCH(O302, Keuzelijsten!$A$1:$AA$1, 0)-1, 50, 1), 0)&lt;&gt;"", ""), "| Veld '"&amp;AG$4&amp;ROW()&amp;"': de selectie komt niet overeen met een keuze in een afhankelijk veld.  "), ""))</f>
        <v/>
      </c>
      <c r="AH302" s="166" t="str">
        <f ca="1">IF(X302&lt;0, "", IF(H302&lt;&gt;"", _xlfn.IFNA(IF(MATCH(H302, OFFSET(Keuzelijsten!$A$1, 0, MATCH(P302, Keuzelijsten!$A$1:$AA$1, 0)-1, 50, 1), 0)&lt;&gt;"", ""), "| Veld '"&amp;AH$4&amp;ROW()&amp;"': de selectie komt niet overeen met een keuze in een afhankelijk veld.  "), ""))</f>
        <v/>
      </c>
      <c r="AI302" s="166" t="str">
        <f ca="1">IF(Y302&lt;0, "", IF(I302&lt;&gt;"", _xlfn.IFNA(IF(MATCH(I302, OFFSET(Keuzelijsten!$A$1, 0, MATCH(Q302, Keuzelijsten!$A$1:$AA$1, 0)-1, 50, 1), 0)&lt;&gt;"", ""), "| Veld '"&amp;AI$4&amp;ROW()&amp;"': de selectie komt niet overeen met een keuze in een afhankelijk veld.  "), ""))</f>
        <v/>
      </c>
      <c r="AJ302" s="166" t="str">
        <f ca="1">IF(Z302&lt;0, "", IF(J302&lt;&gt;"", _xlfn.IFNA(IF(MATCH(J302, OFFSET(Keuzelijsten!$A$1, 0, MATCH(R302, Keuzelijsten!$A$1:$AA$1, 0)-1, 50, 1), 0)&lt;&gt;"", ""), "| Veld '"&amp;AJ$4&amp;ROW()&amp;"': de selectie komt niet overeen met een keuze in een afhankelijk veld.  "), ""))</f>
        <v/>
      </c>
      <c r="AK302" s="166" t="str">
        <f t="shared" si="133"/>
        <v/>
      </c>
      <c r="AL302" s="166" t="str">
        <f t="shared" si="134"/>
        <v/>
      </c>
      <c r="AM302" s="167" t="str">
        <f t="shared" si="150"/>
        <v/>
      </c>
      <c r="AN302" s="166" t="str">
        <f t="shared" si="151"/>
        <v/>
      </c>
      <c r="AO302" s="166" t="str">
        <f t="shared" si="152"/>
        <v/>
      </c>
      <c r="AP302" s="166" t="str">
        <f t="shared" si="153"/>
        <v/>
      </c>
      <c r="AQ302" s="166" t="str">
        <f t="shared" si="154"/>
        <v/>
      </c>
      <c r="AR302" s="166" t="str">
        <f t="shared" si="155"/>
        <v/>
      </c>
      <c r="AS302" s="166" t="str">
        <f t="shared" si="156"/>
        <v/>
      </c>
      <c r="AT302" s="166" t="str">
        <f t="shared" si="157"/>
        <v/>
      </c>
      <c r="AU302" s="166" t="str">
        <f t="shared" si="158"/>
        <v/>
      </c>
      <c r="AV302" s="166" t="str">
        <f t="shared" si="159"/>
        <v/>
      </c>
      <c r="AW302" s="167" t="str">
        <f t="shared" si="160"/>
        <v/>
      </c>
      <c r="AX302" s="166" t="str">
        <f>IF(N302&lt;&gt;1, IF(SUM(N302:$N$504)&lt;&gt;0, "| Laat geen witruimte tussen ingevulde rijen.", ""), "")</f>
        <v/>
      </c>
      <c r="AZ302" s="75" t="str">
        <f t="shared" ca="1" si="161"/>
        <v/>
      </c>
    </row>
    <row r="303" spans="1:52" s="166" customFormat="1" ht="14.45" customHeight="1" x14ac:dyDescent="0.25">
      <c r="A303" s="172" t="str">
        <f t="shared" ca="1" si="135"/>
        <v/>
      </c>
      <c r="B303" s="164" t="str">
        <f t="shared" si="131"/>
        <v/>
      </c>
      <c r="C303" s="176" t="str">
        <f t="shared" si="132"/>
        <v/>
      </c>
      <c r="D303" s="177"/>
      <c r="E303" s="178"/>
      <c r="F303" s="178"/>
      <c r="G303" s="179"/>
      <c r="H303" s="180"/>
      <c r="I303" s="179"/>
      <c r="J303" s="181"/>
      <c r="K303" s="182"/>
      <c r="L303" s="183"/>
      <c r="M303" s="165" t="s">
        <v>85</v>
      </c>
      <c r="N303" s="166">
        <f t="shared" si="136"/>
        <v>0</v>
      </c>
      <c r="O303" s="167" t="s">
        <v>387</v>
      </c>
      <c r="P303" s="166" t="str">
        <f t="shared" si="137"/>
        <v/>
      </c>
      <c r="Q303" s="166" t="str">
        <f t="shared" si="138"/>
        <v/>
      </c>
      <c r="R303" s="166" t="str">
        <f t="shared" si="139"/>
        <v/>
      </c>
      <c r="S303" s="167">
        <f t="shared" si="140"/>
        <v>0</v>
      </c>
      <c r="T303" s="166">
        <f t="shared" si="141"/>
        <v>0</v>
      </c>
      <c r="U303" s="166">
        <f t="shared" si="142"/>
        <v>0</v>
      </c>
      <c r="V303" s="166">
        <f t="shared" si="143"/>
        <v>0</v>
      </c>
      <c r="W303" s="166">
        <f t="shared" si="144"/>
        <v>0</v>
      </c>
      <c r="X303" s="166">
        <f t="shared" si="145"/>
        <v>0</v>
      </c>
      <c r="Y303" s="166">
        <f t="shared" si="146"/>
        <v>0</v>
      </c>
      <c r="Z303" s="166">
        <f t="shared" si="147"/>
        <v>0</v>
      </c>
      <c r="AA303" s="166">
        <f t="shared" si="148"/>
        <v>0</v>
      </c>
      <c r="AB303" s="166">
        <f t="shared" si="149"/>
        <v>0</v>
      </c>
      <c r="AC303" s="167"/>
      <c r="AE303" s="166" t="str" cm="1">
        <f t="array" ref="AE303">IF($E303&lt;&gt;"", IF(ISTEXT(E303), "| Veld '"&amp;AE$4&amp;ROW()&amp;"': "&amp;Fout_datum, IF(F303&lt;&gt;"", IF(E303&gt;F303, "| Velden '"&amp;$AE$4&amp;ROW()&amp;"' en '"&amp;$AF$4&amp;ROW()&amp;"': De datum uit dienst mag niet voor de datum in dienst vallen.", ""), IF(E303&gt;Datum_werkingsjaar_einde, "| Veld '"&amp;$AE$4&amp;ROW()&amp;"': De datum in dienst mag niet na 31/12/"&amp;Datum_werkingsjaar&amp;" vallen.  ", ""))), "")</f>
        <v/>
      </c>
      <c r="AF303" s="166" t="str" cm="1">
        <f t="array" ref="AF303">IF($F303&lt;&gt;"", IF(ISTEXT(F303), "| Veld '"&amp;AF$4&amp;ROW()&amp;"': "&amp;Fout_datum, IF(E303&gt;F303, IF(F303&lt;&gt;"", "  ", ""), IF(F303&lt;&gt;"", IF(F303&lt;Datum_werkingsjaar_begin, "| Veld '"&amp;$AF$4&amp;ROW()&amp;"': De datum uit dienst mag niet vóór 1/01/"&amp;Datum_werkingsjaar&amp;" vallen.  ", ""), ""))), "")</f>
        <v/>
      </c>
      <c r="AG303" s="166" t="str">
        <f ca="1">IF(W303&lt;0, "", IF(G303&lt;&gt;"", _xlfn.IFNA(IF(MATCH(G303, OFFSET(Keuzelijsten!$A$1, 0, MATCH(O303, Keuzelijsten!$A$1:$AA$1, 0)-1, 50, 1), 0)&lt;&gt;"", ""), "| Veld '"&amp;AG$4&amp;ROW()&amp;"': de selectie komt niet overeen met een keuze in een afhankelijk veld.  "), ""))</f>
        <v/>
      </c>
      <c r="AH303" s="166" t="str">
        <f ca="1">IF(X303&lt;0, "", IF(H303&lt;&gt;"", _xlfn.IFNA(IF(MATCH(H303, OFFSET(Keuzelijsten!$A$1, 0, MATCH(P303, Keuzelijsten!$A$1:$AA$1, 0)-1, 50, 1), 0)&lt;&gt;"", ""), "| Veld '"&amp;AH$4&amp;ROW()&amp;"': de selectie komt niet overeen met een keuze in een afhankelijk veld.  "), ""))</f>
        <v/>
      </c>
      <c r="AI303" s="166" t="str">
        <f ca="1">IF(Y303&lt;0, "", IF(I303&lt;&gt;"", _xlfn.IFNA(IF(MATCH(I303, OFFSET(Keuzelijsten!$A$1, 0, MATCH(Q303, Keuzelijsten!$A$1:$AA$1, 0)-1, 50, 1), 0)&lt;&gt;"", ""), "| Veld '"&amp;AI$4&amp;ROW()&amp;"': de selectie komt niet overeen met een keuze in een afhankelijk veld.  "), ""))</f>
        <v/>
      </c>
      <c r="AJ303" s="166" t="str">
        <f ca="1">IF(Z303&lt;0, "", IF(J303&lt;&gt;"", _xlfn.IFNA(IF(MATCH(J303, OFFSET(Keuzelijsten!$A$1, 0, MATCH(R303, Keuzelijsten!$A$1:$AA$1, 0)-1, 50, 1), 0)&lt;&gt;"", ""), "| Veld '"&amp;AJ$4&amp;ROW()&amp;"': de selectie komt niet overeen met een keuze in een afhankelijk veld.  "), ""))</f>
        <v/>
      </c>
      <c r="AK303" s="166" t="str">
        <f t="shared" si="133"/>
        <v/>
      </c>
      <c r="AL303" s="166" t="str">
        <f t="shared" si="134"/>
        <v/>
      </c>
      <c r="AM303" s="167" t="str">
        <f t="shared" si="150"/>
        <v/>
      </c>
      <c r="AN303" s="166" t="str">
        <f t="shared" si="151"/>
        <v/>
      </c>
      <c r="AO303" s="166" t="str">
        <f t="shared" si="152"/>
        <v/>
      </c>
      <c r="AP303" s="166" t="str">
        <f t="shared" si="153"/>
        <v/>
      </c>
      <c r="AQ303" s="166" t="str">
        <f t="shared" si="154"/>
        <v/>
      </c>
      <c r="AR303" s="166" t="str">
        <f t="shared" si="155"/>
        <v/>
      </c>
      <c r="AS303" s="166" t="str">
        <f t="shared" si="156"/>
        <v/>
      </c>
      <c r="AT303" s="166" t="str">
        <f t="shared" si="157"/>
        <v/>
      </c>
      <c r="AU303" s="166" t="str">
        <f t="shared" si="158"/>
        <v/>
      </c>
      <c r="AV303" s="166" t="str">
        <f t="shared" si="159"/>
        <v/>
      </c>
      <c r="AW303" s="167" t="str">
        <f t="shared" si="160"/>
        <v/>
      </c>
      <c r="AX303" s="166" t="str">
        <f>IF(N303&lt;&gt;1, IF(SUM(N303:$N$504)&lt;&gt;0, "| Laat geen witruimte tussen ingevulde rijen.", ""), "")</f>
        <v/>
      </c>
      <c r="AZ303" s="75" t="str">
        <f t="shared" ca="1" si="161"/>
        <v/>
      </c>
    </row>
    <row r="304" spans="1:52" s="166" customFormat="1" ht="14.45" customHeight="1" x14ac:dyDescent="0.25">
      <c r="A304" s="172" t="str">
        <f t="shared" ca="1" si="135"/>
        <v/>
      </c>
      <c r="B304" s="164" t="str">
        <f t="shared" si="131"/>
        <v/>
      </c>
      <c r="C304" s="176" t="str">
        <f t="shared" si="132"/>
        <v/>
      </c>
      <c r="D304" s="177"/>
      <c r="E304" s="178"/>
      <c r="F304" s="178"/>
      <c r="G304" s="179"/>
      <c r="H304" s="180"/>
      <c r="I304" s="179"/>
      <c r="J304" s="181"/>
      <c r="K304" s="182"/>
      <c r="L304" s="183"/>
      <c r="M304" s="165" t="s">
        <v>85</v>
      </c>
      <c r="N304" s="166">
        <f t="shared" si="136"/>
        <v>0</v>
      </c>
      <c r="O304" s="167" t="s">
        <v>387</v>
      </c>
      <c r="P304" s="166" t="str">
        <f t="shared" si="137"/>
        <v/>
      </c>
      <c r="Q304" s="166" t="str">
        <f t="shared" si="138"/>
        <v/>
      </c>
      <c r="R304" s="166" t="str">
        <f t="shared" si="139"/>
        <v/>
      </c>
      <c r="S304" s="167">
        <f t="shared" si="140"/>
        <v>0</v>
      </c>
      <c r="T304" s="166">
        <f t="shared" si="141"/>
        <v>0</v>
      </c>
      <c r="U304" s="166">
        <f t="shared" si="142"/>
        <v>0</v>
      </c>
      <c r="V304" s="166">
        <f t="shared" si="143"/>
        <v>0</v>
      </c>
      <c r="W304" s="166">
        <f t="shared" si="144"/>
        <v>0</v>
      </c>
      <c r="X304" s="166">
        <f t="shared" si="145"/>
        <v>0</v>
      </c>
      <c r="Y304" s="166">
        <f t="shared" si="146"/>
        <v>0</v>
      </c>
      <c r="Z304" s="166">
        <f t="shared" si="147"/>
        <v>0</v>
      </c>
      <c r="AA304" s="166">
        <f t="shared" si="148"/>
        <v>0</v>
      </c>
      <c r="AB304" s="166">
        <f t="shared" si="149"/>
        <v>0</v>
      </c>
      <c r="AC304" s="167"/>
      <c r="AE304" s="166" t="str" cm="1">
        <f t="array" ref="AE304">IF($E304&lt;&gt;"", IF(ISTEXT(E304), "| Veld '"&amp;AE$4&amp;ROW()&amp;"': "&amp;Fout_datum, IF(F304&lt;&gt;"", IF(E304&gt;F304, "| Velden '"&amp;$AE$4&amp;ROW()&amp;"' en '"&amp;$AF$4&amp;ROW()&amp;"': De datum uit dienst mag niet voor de datum in dienst vallen.", ""), IF(E304&gt;Datum_werkingsjaar_einde, "| Veld '"&amp;$AE$4&amp;ROW()&amp;"': De datum in dienst mag niet na 31/12/"&amp;Datum_werkingsjaar&amp;" vallen.  ", ""))), "")</f>
        <v/>
      </c>
      <c r="AF304" s="166" t="str" cm="1">
        <f t="array" ref="AF304">IF($F304&lt;&gt;"", IF(ISTEXT(F304), "| Veld '"&amp;AF$4&amp;ROW()&amp;"': "&amp;Fout_datum, IF(E304&gt;F304, IF(F304&lt;&gt;"", "  ", ""), IF(F304&lt;&gt;"", IF(F304&lt;Datum_werkingsjaar_begin, "| Veld '"&amp;$AF$4&amp;ROW()&amp;"': De datum uit dienst mag niet vóór 1/01/"&amp;Datum_werkingsjaar&amp;" vallen.  ", ""), ""))), "")</f>
        <v/>
      </c>
      <c r="AG304" s="166" t="str">
        <f ca="1">IF(W304&lt;0, "", IF(G304&lt;&gt;"", _xlfn.IFNA(IF(MATCH(G304, OFFSET(Keuzelijsten!$A$1, 0, MATCH(O304, Keuzelijsten!$A$1:$AA$1, 0)-1, 50, 1), 0)&lt;&gt;"", ""), "| Veld '"&amp;AG$4&amp;ROW()&amp;"': de selectie komt niet overeen met een keuze in een afhankelijk veld.  "), ""))</f>
        <v/>
      </c>
      <c r="AH304" s="166" t="str">
        <f ca="1">IF(X304&lt;0, "", IF(H304&lt;&gt;"", _xlfn.IFNA(IF(MATCH(H304, OFFSET(Keuzelijsten!$A$1, 0, MATCH(P304, Keuzelijsten!$A$1:$AA$1, 0)-1, 50, 1), 0)&lt;&gt;"", ""), "| Veld '"&amp;AH$4&amp;ROW()&amp;"': de selectie komt niet overeen met een keuze in een afhankelijk veld.  "), ""))</f>
        <v/>
      </c>
      <c r="AI304" s="166" t="str">
        <f ca="1">IF(Y304&lt;0, "", IF(I304&lt;&gt;"", _xlfn.IFNA(IF(MATCH(I304, OFFSET(Keuzelijsten!$A$1, 0, MATCH(Q304, Keuzelijsten!$A$1:$AA$1, 0)-1, 50, 1), 0)&lt;&gt;"", ""), "| Veld '"&amp;AI$4&amp;ROW()&amp;"': de selectie komt niet overeen met een keuze in een afhankelijk veld.  "), ""))</f>
        <v/>
      </c>
      <c r="AJ304" s="166" t="str">
        <f ca="1">IF(Z304&lt;0, "", IF(J304&lt;&gt;"", _xlfn.IFNA(IF(MATCH(J304, OFFSET(Keuzelijsten!$A$1, 0, MATCH(R304, Keuzelijsten!$A$1:$AA$1, 0)-1, 50, 1), 0)&lt;&gt;"", ""), "| Veld '"&amp;AJ$4&amp;ROW()&amp;"': de selectie komt niet overeen met een keuze in een afhankelijk veld.  "), ""))</f>
        <v/>
      </c>
      <c r="AK304" s="166" t="str">
        <f t="shared" si="133"/>
        <v/>
      </c>
      <c r="AL304" s="166" t="str">
        <f t="shared" si="134"/>
        <v/>
      </c>
      <c r="AM304" s="167" t="str">
        <f t="shared" si="150"/>
        <v/>
      </c>
      <c r="AN304" s="166" t="str">
        <f t="shared" si="151"/>
        <v/>
      </c>
      <c r="AO304" s="166" t="str">
        <f t="shared" si="152"/>
        <v/>
      </c>
      <c r="AP304" s="166" t="str">
        <f t="shared" si="153"/>
        <v/>
      </c>
      <c r="AQ304" s="166" t="str">
        <f t="shared" si="154"/>
        <v/>
      </c>
      <c r="AR304" s="166" t="str">
        <f t="shared" si="155"/>
        <v/>
      </c>
      <c r="AS304" s="166" t="str">
        <f t="shared" si="156"/>
        <v/>
      </c>
      <c r="AT304" s="166" t="str">
        <f t="shared" si="157"/>
        <v/>
      </c>
      <c r="AU304" s="166" t="str">
        <f t="shared" si="158"/>
        <v/>
      </c>
      <c r="AV304" s="166" t="str">
        <f t="shared" si="159"/>
        <v/>
      </c>
      <c r="AW304" s="167" t="str">
        <f t="shared" si="160"/>
        <v/>
      </c>
      <c r="AX304" s="166" t="str">
        <f>IF(N304&lt;&gt;1, IF(SUM(N304:$N$504)&lt;&gt;0, "| Laat geen witruimte tussen ingevulde rijen.", ""), "")</f>
        <v/>
      </c>
      <c r="AZ304" s="75" t="str">
        <f t="shared" ca="1" si="161"/>
        <v/>
      </c>
    </row>
    <row r="305" spans="1:52" s="166" customFormat="1" ht="14.45" customHeight="1" x14ac:dyDescent="0.25">
      <c r="A305" s="172" t="str">
        <f t="shared" ca="1" si="135"/>
        <v/>
      </c>
      <c r="B305" s="164" t="str">
        <f t="shared" si="131"/>
        <v/>
      </c>
      <c r="C305" s="176" t="str">
        <f t="shared" si="132"/>
        <v/>
      </c>
      <c r="D305" s="177"/>
      <c r="E305" s="178"/>
      <c r="F305" s="178"/>
      <c r="G305" s="179"/>
      <c r="H305" s="180"/>
      <c r="I305" s="179"/>
      <c r="J305" s="181"/>
      <c r="K305" s="182"/>
      <c r="L305" s="183"/>
      <c r="M305" s="165" t="s">
        <v>85</v>
      </c>
      <c r="N305" s="166">
        <f t="shared" si="136"/>
        <v>0</v>
      </c>
      <c r="O305" s="167" t="s">
        <v>387</v>
      </c>
      <c r="P305" s="166" t="str">
        <f t="shared" si="137"/>
        <v/>
      </c>
      <c r="Q305" s="166" t="str">
        <f t="shared" si="138"/>
        <v/>
      </c>
      <c r="R305" s="166" t="str">
        <f t="shared" si="139"/>
        <v/>
      </c>
      <c r="S305" s="167">
        <f t="shared" si="140"/>
        <v>0</v>
      </c>
      <c r="T305" s="166">
        <f t="shared" si="141"/>
        <v>0</v>
      </c>
      <c r="U305" s="166">
        <f t="shared" si="142"/>
        <v>0</v>
      </c>
      <c r="V305" s="166">
        <f t="shared" si="143"/>
        <v>0</v>
      </c>
      <c r="W305" s="166">
        <f t="shared" si="144"/>
        <v>0</v>
      </c>
      <c r="X305" s="166">
        <f t="shared" si="145"/>
        <v>0</v>
      </c>
      <c r="Y305" s="166">
        <f t="shared" si="146"/>
        <v>0</v>
      </c>
      <c r="Z305" s="166">
        <f t="shared" si="147"/>
        <v>0</v>
      </c>
      <c r="AA305" s="166">
        <f t="shared" si="148"/>
        <v>0</v>
      </c>
      <c r="AB305" s="166">
        <f t="shared" si="149"/>
        <v>0</v>
      </c>
      <c r="AC305" s="167"/>
      <c r="AE305" s="166" t="str" cm="1">
        <f t="array" ref="AE305">IF($E305&lt;&gt;"", IF(ISTEXT(E305), "| Veld '"&amp;AE$4&amp;ROW()&amp;"': "&amp;Fout_datum, IF(F305&lt;&gt;"", IF(E305&gt;F305, "| Velden '"&amp;$AE$4&amp;ROW()&amp;"' en '"&amp;$AF$4&amp;ROW()&amp;"': De datum uit dienst mag niet voor de datum in dienst vallen.", ""), IF(E305&gt;Datum_werkingsjaar_einde, "| Veld '"&amp;$AE$4&amp;ROW()&amp;"': De datum in dienst mag niet na 31/12/"&amp;Datum_werkingsjaar&amp;" vallen.  ", ""))), "")</f>
        <v/>
      </c>
      <c r="AF305" s="166" t="str" cm="1">
        <f t="array" ref="AF305">IF($F305&lt;&gt;"", IF(ISTEXT(F305), "| Veld '"&amp;AF$4&amp;ROW()&amp;"': "&amp;Fout_datum, IF(E305&gt;F305, IF(F305&lt;&gt;"", "  ", ""), IF(F305&lt;&gt;"", IF(F305&lt;Datum_werkingsjaar_begin, "| Veld '"&amp;$AF$4&amp;ROW()&amp;"': De datum uit dienst mag niet vóór 1/01/"&amp;Datum_werkingsjaar&amp;" vallen.  ", ""), ""))), "")</f>
        <v/>
      </c>
      <c r="AG305" s="166" t="str">
        <f ca="1">IF(W305&lt;0, "", IF(G305&lt;&gt;"", _xlfn.IFNA(IF(MATCH(G305, OFFSET(Keuzelijsten!$A$1, 0, MATCH(O305, Keuzelijsten!$A$1:$AA$1, 0)-1, 50, 1), 0)&lt;&gt;"", ""), "| Veld '"&amp;AG$4&amp;ROW()&amp;"': de selectie komt niet overeen met een keuze in een afhankelijk veld.  "), ""))</f>
        <v/>
      </c>
      <c r="AH305" s="166" t="str">
        <f ca="1">IF(X305&lt;0, "", IF(H305&lt;&gt;"", _xlfn.IFNA(IF(MATCH(H305, OFFSET(Keuzelijsten!$A$1, 0, MATCH(P305, Keuzelijsten!$A$1:$AA$1, 0)-1, 50, 1), 0)&lt;&gt;"", ""), "| Veld '"&amp;AH$4&amp;ROW()&amp;"': de selectie komt niet overeen met een keuze in een afhankelijk veld.  "), ""))</f>
        <v/>
      </c>
      <c r="AI305" s="166" t="str">
        <f ca="1">IF(Y305&lt;0, "", IF(I305&lt;&gt;"", _xlfn.IFNA(IF(MATCH(I305, OFFSET(Keuzelijsten!$A$1, 0, MATCH(Q305, Keuzelijsten!$A$1:$AA$1, 0)-1, 50, 1), 0)&lt;&gt;"", ""), "| Veld '"&amp;AI$4&amp;ROW()&amp;"': de selectie komt niet overeen met een keuze in een afhankelijk veld.  "), ""))</f>
        <v/>
      </c>
      <c r="AJ305" s="166" t="str">
        <f ca="1">IF(Z305&lt;0, "", IF(J305&lt;&gt;"", _xlfn.IFNA(IF(MATCH(J305, OFFSET(Keuzelijsten!$A$1, 0, MATCH(R305, Keuzelijsten!$A$1:$AA$1, 0)-1, 50, 1), 0)&lt;&gt;"", ""), "| Veld '"&amp;AJ$4&amp;ROW()&amp;"': de selectie komt niet overeen met een keuze in een afhankelijk veld.  "), ""))</f>
        <v/>
      </c>
      <c r="AK305" s="166" t="str">
        <f t="shared" si="133"/>
        <v/>
      </c>
      <c r="AL305" s="166" t="str">
        <f t="shared" si="134"/>
        <v/>
      </c>
      <c r="AM305" s="167" t="str">
        <f t="shared" si="150"/>
        <v/>
      </c>
      <c r="AN305" s="166" t="str">
        <f t="shared" si="151"/>
        <v/>
      </c>
      <c r="AO305" s="166" t="str">
        <f t="shared" si="152"/>
        <v/>
      </c>
      <c r="AP305" s="166" t="str">
        <f t="shared" si="153"/>
        <v/>
      </c>
      <c r="AQ305" s="166" t="str">
        <f t="shared" si="154"/>
        <v/>
      </c>
      <c r="AR305" s="166" t="str">
        <f t="shared" si="155"/>
        <v/>
      </c>
      <c r="AS305" s="166" t="str">
        <f t="shared" si="156"/>
        <v/>
      </c>
      <c r="AT305" s="166" t="str">
        <f t="shared" si="157"/>
        <v/>
      </c>
      <c r="AU305" s="166" t="str">
        <f t="shared" si="158"/>
        <v/>
      </c>
      <c r="AV305" s="166" t="str">
        <f t="shared" si="159"/>
        <v/>
      </c>
      <c r="AW305" s="167" t="str">
        <f t="shared" si="160"/>
        <v/>
      </c>
      <c r="AX305" s="166" t="str">
        <f>IF(N305&lt;&gt;1, IF(SUM(N305:$N$504)&lt;&gt;0, "| Laat geen witruimte tussen ingevulde rijen.", ""), "")</f>
        <v/>
      </c>
      <c r="AZ305" s="75" t="str">
        <f t="shared" ca="1" si="161"/>
        <v/>
      </c>
    </row>
    <row r="306" spans="1:52" s="166" customFormat="1" ht="14.45" customHeight="1" x14ac:dyDescent="0.25">
      <c r="A306" s="172" t="str">
        <f t="shared" ca="1" si="135"/>
        <v/>
      </c>
      <c r="B306" s="164" t="str">
        <f t="shared" si="131"/>
        <v/>
      </c>
      <c r="C306" s="176" t="str">
        <f t="shared" si="132"/>
        <v/>
      </c>
      <c r="D306" s="177"/>
      <c r="E306" s="178"/>
      <c r="F306" s="178"/>
      <c r="G306" s="179"/>
      <c r="H306" s="180"/>
      <c r="I306" s="179"/>
      <c r="J306" s="181"/>
      <c r="K306" s="182"/>
      <c r="L306" s="183"/>
      <c r="M306" s="165" t="s">
        <v>85</v>
      </c>
      <c r="N306" s="166">
        <f t="shared" si="136"/>
        <v>0</v>
      </c>
      <c r="O306" s="167" t="s">
        <v>387</v>
      </c>
      <c r="P306" s="166" t="str">
        <f t="shared" si="137"/>
        <v/>
      </c>
      <c r="Q306" s="166" t="str">
        <f t="shared" si="138"/>
        <v/>
      </c>
      <c r="R306" s="166" t="str">
        <f t="shared" si="139"/>
        <v/>
      </c>
      <c r="S306" s="167">
        <f t="shared" si="140"/>
        <v>0</v>
      </c>
      <c r="T306" s="166">
        <f t="shared" si="141"/>
        <v>0</v>
      </c>
      <c r="U306" s="166">
        <f t="shared" si="142"/>
        <v>0</v>
      </c>
      <c r="V306" s="166">
        <f t="shared" si="143"/>
        <v>0</v>
      </c>
      <c r="W306" s="166">
        <f t="shared" si="144"/>
        <v>0</v>
      </c>
      <c r="X306" s="166">
        <f t="shared" si="145"/>
        <v>0</v>
      </c>
      <c r="Y306" s="166">
        <f t="shared" si="146"/>
        <v>0</v>
      </c>
      <c r="Z306" s="166">
        <f t="shared" si="147"/>
        <v>0</v>
      </c>
      <c r="AA306" s="166">
        <f t="shared" si="148"/>
        <v>0</v>
      </c>
      <c r="AB306" s="166">
        <f t="shared" si="149"/>
        <v>0</v>
      </c>
      <c r="AC306" s="167"/>
      <c r="AE306" s="166" t="str" cm="1">
        <f t="array" ref="AE306">IF($E306&lt;&gt;"", IF(ISTEXT(E306), "| Veld '"&amp;AE$4&amp;ROW()&amp;"': "&amp;Fout_datum, IF(F306&lt;&gt;"", IF(E306&gt;F306, "| Velden '"&amp;$AE$4&amp;ROW()&amp;"' en '"&amp;$AF$4&amp;ROW()&amp;"': De datum uit dienst mag niet voor de datum in dienst vallen.", ""), IF(E306&gt;Datum_werkingsjaar_einde, "| Veld '"&amp;$AE$4&amp;ROW()&amp;"': De datum in dienst mag niet na 31/12/"&amp;Datum_werkingsjaar&amp;" vallen.  ", ""))), "")</f>
        <v/>
      </c>
      <c r="AF306" s="166" t="str" cm="1">
        <f t="array" ref="AF306">IF($F306&lt;&gt;"", IF(ISTEXT(F306), "| Veld '"&amp;AF$4&amp;ROW()&amp;"': "&amp;Fout_datum, IF(E306&gt;F306, IF(F306&lt;&gt;"", "  ", ""), IF(F306&lt;&gt;"", IF(F306&lt;Datum_werkingsjaar_begin, "| Veld '"&amp;$AF$4&amp;ROW()&amp;"': De datum uit dienst mag niet vóór 1/01/"&amp;Datum_werkingsjaar&amp;" vallen.  ", ""), ""))), "")</f>
        <v/>
      </c>
      <c r="AG306" s="166" t="str">
        <f ca="1">IF(W306&lt;0, "", IF(G306&lt;&gt;"", _xlfn.IFNA(IF(MATCH(G306, OFFSET(Keuzelijsten!$A$1, 0, MATCH(O306, Keuzelijsten!$A$1:$AA$1, 0)-1, 50, 1), 0)&lt;&gt;"", ""), "| Veld '"&amp;AG$4&amp;ROW()&amp;"': de selectie komt niet overeen met een keuze in een afhankelijk veld.  "), ""))</f>
        <v/>
      </c>
      <c r="AH306" s="166" t="str">
        <f ca="1">IF(X306&lt;0, "", IF(H306&lt;&gt;"", _xlfn.IFNA(IF(MATCH(H306, OFFSET(Keuzelijsten!$A$1, 0, MATCH(P306, Keuzelijsten!$A$1:$AA$1, 0)-1, 50, 1), 0)&lt;&gt;"", ""), "| Veld '"&amp;AH$4&amp;ROW()&amp;"': de selectie komt niet overeen met een keuze in een afhankelijk veld.  "), ""))</f>
        <v/>
      </c>
      <c r="AI306" s="166" t="str">
        <f ca="1">IF(Y306&lt;0, "", IF(I306&lt;&gt;"", _xlfn.IFNA(IF(MATCH(I306, OFFSET(Keuzelijsten!$A$1, 0, MATCH(Q306, Keuzelijsten!$A$1:$AA$1, 0)-1, 50, 1), 0)&lt;&gt;"", ""), "| Veld '"&amp;AI$4&amp;ROW()&amp;"': de selectie komt niet overeen met een keuze in een afhankelijk veld.  "), ""))</f>
        <v/>
      </c>
      <c r="AJ306" s="166" t="str">
        <f ca="1">IF(Z306&lt;0, "", IF(J306&lt;&gt;"", _xlfn.IFNA(IF(MATCH(J306, OFFSET(Keuzelijsten!$A$1, 0, MATCH(R306, Keuzelijsten!$A$1:$AA$1, 0)-1, 50, 1), 0)&lt;&gt;"", ""), "| Veld '"&amp;AJ$4&amp;ROW()&amp;"': de selectie komt niet overeen met een keuze in een afhankelijk veld.  "), ""))</f>
        <v/>
      </c>
      <c r="AK306" s="166" t="str">
        <f t="shared" si="133"/>
        <v/>
      </c>
      <c r="AL306" s="166" t="str">
        <f t="shared" si="134"/>
        <v/>
      </c>
      <c r="AM306" s="167" t="str">
        <f t="shared" si="150"/>
        <v/>
      </c>
      <c r="AN306" s="166" t="str">
        <f t="shared" si="151"/>
        <v/>
      </c>
      <c r="AO306" s="166" t="str">
        <f t="shared" si="152"/>
        <v/>
      </c>
      <c r="AP306" s="166" t="str">
        <f t="shared" si="153"/>
        <v/>
      </c>
      <c r="AQ306" s="166" t="str">
        <f t="shared" si="154"/>
        <v/>
      </c>
      <c r="AR306" s="166" t="str">
        <f t="shared" si="155"/>
        <v/>
      </c>
      <c r="AS306" s="166" t="str">
        <f t="shared" si="156"/>
        <v/>
      </c>
      <c r="AT306" s="166" t="str">
        <f t="shared" si="157"/>
        <v/>
      </c>
      <c r="AU306" s="166" t="str">
        <f t="shared" si="158"/>
        <v/>
      </c>
      <c r="AV306" s="166" t="str">
        <f t="shared" si="159"/>
        <v/>
      </c>
      <c r="AW306" s="167" t="str">
        <f t="shared" si="160"/>
        <v/>
      </c>
      <c r="AX306" s="166" t="str">
        <f>IF(N306&lt;&gt;1, IF(SUM(N306:$N$504)&lt;&gt;0, "| Laat geen witruimte tussen ingevulde rijen.", ""), "")</f>
        <v/>
      </c>
      <c r="AZ306" s="75" t="str">
        <f t="shared" ca="1" si="161"/>
        <v/>
      </c>
    </row>
    <row r="307" spans="1:52" s="166" customFormat="1" ht="14.45" customHeight="1" x14ac:dyDescent="0.25">
      <c r="A307" s="172" t="str">
        <f t="shared" ca="1" si="135"/>
        <v/>
      </c>
      <c r="B307" s="164" t="str">
        <f t="shared" si="131"/>
        <v/>
      </c>
      <c r="C307" s="176" t="str">
        <f t="shared" si="132"/>
        <v/>
      </c>
      <c r="D307" s="177"/>
      <c r="E307" s="178"/>
      <c r="F307" s="178"/>
      <c r="G307" s="179"/>
      <c r="H307" s="180"/>
      <c r="I307" s="179"/>
      <c r="J307" s="181"/>
      <c r="K307" s="182"/>
      <c r="L307" s="183"/>
      <c r="M307" s="165" t="s">
        <v>85</v>
      </c>
      <c r="N307" s="166">
        <f t="shared" si="136"/>
        <v>0</v>
      </c>
      <c r="O307" s="167" t="s">
        <v>387</v>
      </c>
      <c r="P307" s="166" t="str">
        <f t="shared" si="137"/>
        <v/>
      </c>
      <c r="Q307" s="166" t="str">
        <f t="shared" si="138"/>
        <v/>
      </c>
      <c r="R307" s="166" t="str">
        <f t="shared" si="139"/>
        <v/>
      </c>
      <c r="S307" s="167">
        <f t="shared" si="140"/>
        <v>0</v>
      </c>
      <c r="T307" s="166">
        <f t="shared" si="141"/>
        <v>0</v>
      </c>
      <c r="U307" s="166">
        <f t="shared" si="142"/>
        <v>0</v>
      </c>
      <c r="V307" s="166">
        <f t="shared" si="143"/>
        <v>0</v>
      </c>
      <c r="W307" s="166">
        <f t="shared" si="144"/>
        <v>0</v>
      </c>
      <c r="X307" s="166">
        <f t="shared" si="145"/>
        <v>0</v>
      </c>
      <c r="Y307" s="166">
        <f t="shared" si="146"/>
        <v>0</v>
      </c>
      <c r="Z307" s="166">
        <f t="shared" si="147"/>
        <v>0</v>
      </c>
      <c r="AA307" s="166">
        <f t="shared" si="148"/>
        <v>0</v>
      </c>
      <c r="AB307" s="166">
        <f t="shared" si="149"/>
        <v>0</v>
      </c>
      <c r="AC307" s="167"/>
      <c r="AE307" s="166" t="str" cm="1">
        <f t="array" ref="AE307">IF($E307&lt;&gt;"", IF(ISTEXT(E307), "| Veld '"&amp;AE$4&amp;ROW()&amp;"': "&amp;Fout_datum, IF(F307&lt;&gt;"", IF(E307&gt;F307, "| Velden '"&amp;$AE$4&amp;ROW()&amp;"' en '"&amp;$AF$4&amp;ROW()&amp;"': De datum uit dienst mag niet voor de datum in dienst vallen.", ""), IF(E307&gt;Datum_werkingsjaar_einde, "| Veld '"&amp;$AE$4&amp;ROW()&amp;"': De datum in dienst mag niet na 31/12/"&amp;Datum_werkingsjaar&amp;" vallen.  ", ""))), "")</f>
        <v/>
      </c>
      <c r="AF307" s="166" t="str" cm="1">
        <f t="array" ref="AF307">IF($F307&lt;&gt;"", IF(ISTEXT(F307), "| Veld '"&amp;AF$4&amp;ROW()&amp;"': "&amp;Fout_datum, IF(E307&gt;F307, IF(F307&lt;&gt;"", "  ", ""), IF(F307&lt;&gt;"", IF(F307&lt;Datum_werkingsjaar_begin, "| Veld '"&amp;$AF$4&amp;ROW()&amp;"': De datum uit dienst mag niet vóór 1/01/"&amp;Datum_werkingsjaar&amp;" vallen.  ", ""), ""))), "")</f>
        <v/>
      </c>
      <c r="AG307" s="166" t="str">
        <f ca="1">IF(W307&lt;0, "", IF(G307&lt;&gt;"", _xlfn.IFNA(IF(MATCH(G307, OFFSET(Keuzelijsten!$A$1, 0, MATCH(O307, Keuzelijsten!$A$1:$AA$1, 0)-1, 50, 1), 0)&lt;&gt;"", ""), "| Veld '"&amp;AG$4&amp;ROW()&amp;"': de selectie komt niet overeen met een keuze in een afhankelijk veld.  "), ""))</f>
        <v/>
      </c>
      <c r="AH307" s="166" t="str">
        <f ca="1">IF(X307&lt;0, "", IF(H307&lt;&gt;"", _xlfn.IFNA(IF(MATCH(H307, OFFSET(Keuzelijsten!$A$1, 0, MATCH(P307, Keuzelijsten!$A$1:$AA$1, 0)-1, 50, 1), 0)&lt;&gt;"", ""), "| Veld '"&amp;AH$4&amp;ROW()&amp;"': de selectie komt niet overeen met een keuze in een afhankelijk veld.  "), ""))</f>
        <v/>
      </c>
      <c r="AI307" s="166" t="str">
        <f ca="1">IF(Y307&lt;0, "", IF(I307&lt;&gt;"", _xlfn.IFNA(IF(MATCH(I307, OFFSET(Keuzelijsten!$A$1, 0, MATCH(Q307, Keuzelijsten!$A$1:$AA$1, 0)-1, 50, 1), 0)&lt;&gt;"", ""), "| Veld '"&amp;AI$4&amp;ROW()&amp;"': de selectie komt niet overeen met een keuze in een afhankelijk veld.  "), ""))</f>
        <v/>
      </c>
      <c r="AJ307" s="166" t="str">
        <f ca="1">IF(Z307&lt;0, "", IF(J307&lt;&gt;"", _xlfn.IFNA(IF(MATCH(J307, OFFSET(Keuzelijsten!$A$1, 0, MATCH(R307, Keuzelijsten!$A$1:$AA$1, 0)-1, 50, 1), 0)&lt;&gt;"", ""), "| Veld '"&amp;AJ$4&amp;ROW()&amp;"': de selectie komt niet overeen met een keuze in een afhankelijk veld.  "), ""))</f>
        <v/>
      </c>
      <c r="AK307" s="166" t="str">
        <f t="shared" si="133"/>
        <v/>
      </c>
      <c r="AL307" s="166" t="str">
        <f t="shared" si="134"/>
        <v/>
      </c>
      <c r="AM307" s="167" t="str">
        <f t="shared" si="150"/>
        <v/>
      </c>
      <c r="AN307" s="166" t="str">
        <f t="shared" si="151"/>
        <v/>
      </c>
      <c r="AO307" s="166" t="str">
        <f t="shared" si="152"/>
        <v/>
      </c>
      <c r="AP307" s="166" t="str">
        <f t="shared" si="153"/>
        <v/>
      </c>
      <c r="AQ307" s="166" t="str">
        <f t="shared" si="154"/>
        <v/>
      </c>
      <c r="AR307" s="166" t="str">
        <f t="shared" si="155"/>
        <v/>
      </c>
      <c r="AS307" s="166" t="str">
        <f t="shared" si="156"/>
        <v/>
      </c>
      <c r="AT307" s="166" t="str">
        <f t="shared" si="157"/>
        <v/>
      </c>
      <c r="AU307" s="166" t="str">
        <f t="shared" si="158"/>
        <v/>
      </c>
      <c r="AV307" s="166" t="str">
        <f t="shared" si="159"/>
        <v/>
      </c>
      <c r="AW307" s="167" t="str">
        <f t="shared" si="160"/>
        <v/>
      </c>
      <c r="AX307" s="166" t="str">
        <f>IF(N307&lt;&gt;1, IF(SUM(N307:$N$504)&lt;&gt;0, "| Laat geen witruimte tussen ingevulde rijen.", ""), "")</f>
        <v/>
      </c>
      <c r="AZ307" s="75" t="str">
        <f t="shared" ca="1" si="161"/>
        <v/>
      </c>
    </row>
    <row r="308" spans="1:52" s="166" customFormat="1" ht="14.45" customHeight="1" x14ac:dyDescent="0.25">
      <c r="A308" s="172" t="str">
        <f t="shared" ca="1" si="135"/>
        <v/>
      </c>
      <c r="B308" s="164" t="str">
        <f t="shared" si="131"/>
        <v/>
      </c>
      <c r="C308" s="176" t="str">
        <f t="shared" si="132"/>
        <v/>
      </c>
      <c r="D308" s="177"/>
      <c r="E308" s="178"/>
      <c r="F308" s="178"/>
      <c r="G308" s="179"/>
      <c r="H308" s="180"/>
      <c r="I308" s="179"/>
      <c r="J308" s="181"/>
      <c r="K308" s="182"/>
      <c r="L308" s="183"/>
      <c r="M308" s="165" t="s">
        <v>85</v>
      </c>
      <c r="N308" s="166">
        <f t="shared" si="136"/>
        <v>0</v>
      </c>
      <c r="O308" s="167" t="s">
        <v>387</v>
      </c>
      <c r="P308" s="166" t="str">
        <f t="shared" si="137"/>
        <v/>
      </c>
      <c r="Q308" s="166" t="str">
        <f t="shared" si="138"/>
        <v/>
      </c>
      <c r="R308" s="166" t="str">
        <f t="shared" si="139"/>
        <v/>
      </c>
      <c r="S308" s="167">
        <f t="shared" si="140"/>
        <v>0</v>
      </c>
      <c r="T308" s="166">
        <f t="shared" si="141"/>
        <v>0</v>
      </c>
      <c r="U308" s="166">
        <f t="shared" si="142"/>
        <v>0</v>
      </c>
      <c r="V308" s="166">
        <f t="shared" si="143"/>
        <v>0</v>
      </c>
      <c r="W308" s="166">
        <f t="shared" si="144"/>
        <v>0</v>
      </c>
      <c r="X308" s="166">
        <f t="shared" si="145"/>
        <v>0</v>
      </c>
      <c r="Y308" s="166">
        <f t="shared" si="146"/>
        <v>0</v>
      </c>
      <c r="Z308" s="166">
        <f t="shared" si="147"/>
        <v>0</v>
      </c>
      <c r="AA308" s="166">
        <f t="shared" si="148"/>
        <v>0</v>
      </c>
      <c r="AB308" s="166">
        <f t="shared" si="149"/>
        <v>0</v>
      </c>
      <c r="AC308" s="167"/>
      <c r="AE308" s="166" t="str" cm="1">
        <f t="array" ref="AE308">IF($E308&lt;&gt;"", IF(ISTEXT(E308), "| Veld '"&amp;AE$4&amp;ROW()&amp;"': "&amp;Fout_datum, IF(F308&lt;&gt;"", IF(E308&gt;F308, "| Velden '"&amp;$AE$4&amp;ROW()&amp;"' en '"&amp;$AF$4&amp;ROW()&amp;"': De datum uit dienst mag niet voor de datum in dienst vallen.", ""), IF(E308&gt;Datum_werkingsjaar_einde, "| Veld '"&amp;$AE$4&amp;ROW()&amp;"': De datum in dienst mag niet na 31/12/"&amp;Datum_werkingsjaar&amp;" vallen.  ", ""))), "")</f>
        <v/>
      </c>
      <c r="AF308" s="166" t="str" cm="1">
        <f t="array" ref="AF308">IF($F308&lt;&gt;"", IF(ISTEXT(F308), "| Veld '"&amp;AF$4&amp;ROW()&amp;"': "&amp;Fout_datum, IF(E308&gt;F308, IF(F308&lt;&gt;"", "  ", ""), IF(F308&lt;&gt;"", IF(F308&lt;Datum_werkingsjaar_begin, "| Veld '"&amp;$AF$4&amp;ROW()&amp;"': De datum uit dienst mag niet vóór 1/01/"&amp;Datum_werkingsjaar&amp;" vallen.  ", ""), ""))), "")</f>
        <v/>
      </c>
      <c r="AG308" s="166" t="str">
        <f ca="1">IF(W308&lt;0, "", IF(G308&lt;&gt;"", _xlfn.IFNA(IF(MATCH(G308, OFFSET(Keuzelijsten!$A$1, 0, MATCH(O308, Keuzelijsten!$A$1:$AA$1, 0)-1, 50, 1), 0)&lt;&gt;"", ""), "| Veld '"&amp;AG$4&amp;ROW()&amp;"': de selectie komt niet overeen met een keuze in een afhankelijk veld.  "), ""))</f>
        <v/>
      </c>
      <c r="AH308" s="166" t="str">
        <f ca="1">IF(X308&lt;0, "", IF(H308&lt;&gt;"", _xlfn.IFNA(IF(MATCH(H308, OFFSET(Keuzelijsten!$A$1, 0, MATCH(P308, Keuzelijsten!$A$1:$AA$1, 0)-1, 50, 1), 0)&lt;&gt;"", ""), "| Veld '"&amp;AH$4&amp;ROW()&amp;"': de selectie komt niet overeen met een keuze in een afhankelijk veld.  "), ""))</f>
        <v/>
      </c>
      <c r="AI308" s="166" t="str">
        <f ca="1">IF(Y308&lt;0, "", IF(I308&lt;&gt;"", _xlfn.IFNA(IF(MATCH(I308, OFFSET(Keuzelijsten!$A$1, 0, MATCH(Q308, Keuzelijsten!$A$1:$AA$1, 0)-1, 50, 1), 0)&lt;&gt;"", ""), "| Veld '"&amp;AI$4&amp;ROW()&amp;"': de selectie komt niet overeen met een keuze in een afhankelijk veld.  "), ""))</f>
        <v/>
      </c>
      <c r="AJ308" s="166" t="str">
        <f ca="1">IF(Z308&lt;0, "", IF(J308&lt;&gt;"", _xlfn.IFNA(IF(MATCH(J308, OFFSET(Keuzelijsten!$A$1, 0, MATCH(R308, Keuzelijsten!$A$1:$AA$1, 0)-1, 50, 1), 0)&lt;&gt;"", ""), "| Veld '"&amp;AJ$4&amp;ROW()&amp;"': de selectie komt niet overeen met een keuze in een afhankelijk veld.  "), ""))</f>
        <v/>
      </c>
      <c r="AK308" s="166" t="str">
        <f t="shared" si="133"/>
        <v/>
      </c>
      <c r="AL308" s="166" t="str">
        <f t="shared" si="134"/>
        <v/>
      </c>
      <c r="AM308" s="167" t="str">
        <f t="shared" si="150"/>
        <v/>
      </c>
      <c r="AN308" s="166" t="str">
        <f t="shared" si="151"/>
        <v/>
      </c>
      <c r="AO308" s="166" t="str">
        <f t="shared" si="152"/>
        <v/>
      </c>
      <c r="AP308" s="166" t="str">
        <f t="shared" si="153"/>
        <v/>
      </c>
      <c r="AQ308" s="166" t="str">
        <f t="shared" si="154"/>
        <v/>
      </c>
      <c r="AR308" s="166" t="str">
        <f t="shared" si="155"/>
        <v/>
      </c>
      <c r="AS308" s="166" t="str">
        <f t="shared" si="156"/>
        <v/>
      </c>
      <c r="AT308" s="166" t="str">
        <f t="shared" si="157"/>
        <v/>
      </c>
      <c r="AU308" s="166" t="str">
        <f t="shared" si="158"/>
        <v/>
      </c>
      <c r="AV308" s="166" t="str">
        <f t="shared" si="159"/>
        <v/>
      </c>
      <c r="AW308" s="167" t="str">
        <f t="shared" si="160"/>
        <v/>
      </c>
      <c r="AX308" s="166" t="str">
        <f>IF(N308&lt;&gt;1, IF(SUM(N308:$N$504)&lt;&gt;0, "| Laat geen witruimte tussen ingevulde rijen.", ""), "")</f>
        <v/>
      </c>
      <c r="AZ308" s="75" t="str">
        <f t="shared" ca="1" si="161"/>
        <v/>
      </c>
    </row>
    <row r="309" spans="1:52" s="166" customFormat="1" ht="14.45" customHeight="1" x14ac:dyDescent="0.25">
      <c r="A309" s="172" t="str">
        <f t="shared" ca="1" si="135"/>
        <v/>
      </c>
      <c r="B309" s="164" t="str">
        <f t="shared" si="131"/>
        <v/>
      </c>
      <c r="C309" s="176" t="str">
        <f t="shared" si="132"/>
        <v/>
      </c>
      <c r="D309" s="177"/>
      <c r="E309" s="178"/>
      <c r="F309" s="178"/>
      <c r="G309" s="179"/>
      <c r="H309" s="180"/>
      <c r="I309" s="179"/>
      <c r="J309" s="181"/>
      <c r="K309" s="182"/>
      <c r="L309" s="183"/>
      <c r="M309" s="165" t="s">
        <v>85</v>
      </c>
      <c r="N309" s="166">
        <f t="shared" si="136"/>
        <v>0</v>
      </c>
      <c r="O309" s="167" t="s">
        <v>387</v>
      </c>
      <c r="P309" s="166" t="str">
        <f t="shared" si="137"/>
        <v/>
      </c>
      <c r="Q309" s="166" t="str">
        <f t="shared" si="138"/>
        <v/>
      </c>
      <c r="R309" s="166" t="str">
        <f t="shared" si="139"/>
        <v/>
      </c>
      <c r="S309" s="167">
        <f t="shared" si="140"/>
        <v>0</v>
      </c>
      <c r="T309" s="166">
        <f t="shared" si="141"/>
        <v>0</v>
      </c>
      <c r="U309" s="166">
        <f t="shared" si="142"/>
        <v>0</v>
      </c>
      <c r="V309" s="166">
        <f t="shared" si="143"/>
        <v>0</v>
      </c>
      <c r="W309" s="166">
        <f t="shared" si="144"/>
        <v>0</v>
      </c>
      <c r="X309" s="166">
        <f t="shared" si="145"/>
        <v>0</v>
      </c>
      <c r="Y309" s="166">
        <f t="shared" si="146"/>
        <v>0</v>
      </c>
      <c r="Z309" s="166">
        <f t="shared" si="147"/>
        <v>0</v>
      </c>
      <c r="AA309" s="166">
        <f t="shared" si="148"/>
        <v>0</v>
      </c>
      <c r="AB309" s="166">
        <f t="shared" si="149"/>
        <v>0</v>
      </c>
      <c r="AC309" s="167"/>
      <c r="AE309" s="166" t="str" cm="1">
        <f t="array" ref="AE309">IF($E309&lt;&gt;"", IF(ISTEXT(E309), "| Veld '"&amp;AE$4&amp;ROW()&amp;"': "&amp;Fout_datum, IF(F309&lt;&gt;"", IF(E309&gt;F309, "| Velden '"&amp;$AE$4&amp;ROW()&amp;"' en '"&amp;$AF$4&amp;ROW()&amp;"': De datum uit dienst mag niet voor de datum in dienst vallen.", ""), IF(E309&gt;Datum_werkingsjaar_einde, "| Veld '"&amp;$AE$4&amp;ROW()&amp;"': De datum in dienst mag niet na 31/12/"&amp;Datum_werkingsjaar&amp;" vallen.  ", ""))), "")</f>
        <v/>
      </c>
      <c r="AF309" s="166" t="str" cm="1">
        <f t="array" ref="AF309">IF($F309&lt;&gt;"", IF(ISTEXT(F309), "| Veld '"&amp;AF$4&amp;ROW()&amp;"': "&amp;Fout_datum, IF(E309&gt;F309, IF(F309&lt;&gt;"", "  ", ""), IF(F309&lt;&gt;"", IF(F309&lt;Datum_werkingsjaar_begin, "| Veld '"&amp;$AF$4&amp;ROW()&amp;"': De datum uit dienst mag niet vóór 1/01/"&amp;Datum_werkingsjaar&amp;" vallen.  ", ""), ""))), "")</f>
        <v/>
      </c>
      <c r="AG309" s="166" t="str">
        <f ca="1">IF(W309&lt;0, "", IF(G309&lt;&gt;"", _xlfn.IFNA(IF(MATCH(G309, OFFSET(Keuzelijsten!$A$1, 0, MATCH(O309, Keuzelijsten!$A$1:$AA$1, 0)-1, 50, 1), 0)&lt;&gt;"", ""), "| Veld '"&amp;AG$4&amp;ROW()&amp;"': de selectie komt niet overeen met een keuze in een afhankelijk veld.  "), ""))</f>
        <v/>
      </c>
      <c r="AH309" s="166" t="str">
        <f ca="1">IF(X309&lt;0, "", IF(H309&lt;&gt;"", _xlfn.IFNA(IF(MATCH(H309, OFFSET(Keuzelijsten!$A$1, 0, MATCH(P309, Keuzelijsten!$A$1:$AA$1, 0)-1, 50, 1), 0)&lt;&gt;"", ""), "| Veld '"&amp;AH$4&amp;ROW()&amp;"': de selectie komt niet overeen met een keuze in een afhankelijk veld.  "), ""))</f>
        <v/>
      </c>
      <c r="AI309" s="166" t="str">
        <f ca="1">IF(Y309&lt;0, "", IF(I309&lt;&gt;"", _xlfn.IFNA(IF(MATCH(I309, OFFSET(Keuzelijsten!$A$1, 0, MATCH(Q309, Keuzelijsten!$A$1:$AA$1, 0)-1, 50, 1), 0)&lt;&gt;"", ""), "| Veld '"&amp;AI$4&amp;ROW()&amp;"': de selectie komt niet overeen met een keuze in een afhankelijk veld.  "), ""))</f>
        <v/>
      </c>
      <c r="AJ309" s="166" t="str">
        <f ca="1">IF(Z309&lt;0, "", IF(J309&lt;&gt;"", _xlfn.IFNA(IF(MATCH(J309, OFFSET(Keuzelijsten!$A$1, 0, MATCH(R309, Keuzelijsten!$A$1:$AA$1, 0)-1, 50, 1), 0)&lt;&gt;"", ""), "| Veld '"&amp;AJ$4&amp;ROW()&amp;"': de selectie komt niet overeen met een keuze in een afhankelijk veld.  "), ""))</f>
        <v/>
      </c>
      <c r="AK309" s="166" t="str">
        <f t="shared" si="133"/>
        <v/>
      </c>
      <c r="AL309" s="166" t="str">
        <f t="shared" si="134"/>
        <v/>
      </c>
      <c r="AM309" s="167" t="str">
        <f t="shared" si="150"/>
        <v/>
      </c>
      <c r="AN309" s="166" t="str">
        <f t="shared" si="151"/>
        <v/>
      </c>
      <c r="AO309" s="166" t="str">
        <f t="shared" si="152"/>
        <v/>
      </c>
      <c r="AP309" s="166" t="str">
        <f t="shared" si="153"/>
        <v/>
      </c>
      <c r="AQ309" s="166" t="str">
        <f t="shared" si="154"/>
        <v/>
      </c>
      <c r="AR309" s="166" t="str">
        <f t="shared" si="155"/>
        <v/>
      </c>
      <c r="AS309" s="166" t="str">
        <f t="shared" si="156"/>
        <v/>
      </c>
      <c r="AT309" s="166" t="str">
        <f t="shared" si="157"/>
        <v/>
      </c>
      <c r="AU309" s="166" t="str">
        <f t="shared" si="158"/>
        <v/>
      </c>
      <c r="AV309" s="166" t="str">
        <f t="shared" si="159"/>
        <v/>
      </c>
      <c r="AW309" s="167" t="str">
        <f t="shared" si="160"/>
        <v/>
      </c>
      <c r="AX309" s="166" t="str">
        <f>IF(N309&lt;&gt;1, IF(SUM(N309:$N$504)&lt;&gt;0, "| Laat geen witruimte tussen ingevulde rijen.", ""), "")</f>
        <v/>
      </c>
      <c r="AZ309" s="75" t="str">
        <f t="shared" ca="1" si="161"/>
        <v/>
      </c>
    </row>
    <row r="310" spans="1:52" s="166" customFormat="1" ht="14.45" customHeight="1" x14ac:dyDescent="0.25">
      <c r="A310" s="172" t="str">
        <f t="shared" ca="1" si="135"/>
        <v/>
      </c>
      <c r="B310" s="164" t="str">
        <f t="shared" si="131"/>
        <v/>
      </c>
      <c r="C310" s="176" t="str">
        <f t="shared" si="132"/>
        <v/>
      </c>
      <c r="D310" s="177"/>
      <c r="E310" s="178"/>
      <c r="F310" s="178"/>
      <c r="G310" s="179"/>
      <c r="H310" s="180"/>
      <c r="I310" s="179"/>
      <c r="J310" s="181"/>
      <c r="K310" s="182"/>
      <c r="L310" s="183"/>
      <c r="M310" s="165" t="s">
        <v>85</v>
      </c>
      <c r="N310" s="166">
        <f t="shared" si="136"/>
        <v>0</v>
      </c>
      <c r="O310" s="167" t="s">
        <v>387</v>
      </c>
      <c r="P310" s="166" t="str">
        <f t="shared" si="137"/>
        <v/>
      </c>
      <c r="Q310" s="166" t="str">
        <f t="shared" si="138"/>
        <v/>
      </c>
      <c r="R310" s="166" t="str">
        <f t="shared" si="139"/>
        <v/>
      </c>
      <c r="S310" s="167">
        <f t="shared" si="140"/>
        <v>0</v>
      </c>
      <c r="T310" s="166">
        <f t="shared" si="141"/>
        <v>0</v>
      </c>
      <c r="U310" s="166">
        <f t="shared" si="142"/>
        <v>0</v>
      </c>
      <c r="V310" s="166">
        <f t="shared" si="143"/>
        <v>0</v>
      </c>
      <c r="W310" s="166">
        <f t="shared" si="144"/>
        <v>0</v>
      </c>
      <c r="X310" s="166">
        <f t="shared" si="145"/>
        <v>0</v>
      </c>
      <c r="Y310" s="166">
        <f t="shared" si="146"/>
        <v>0</v>
      </c>
      <c r="Z310" s="166">
        <f t="shared" si="147"/>
        <v>0</v>
      </c>
      <c r="AA310" s="166">
        <f t="shared" si="148"/>
        <v>0</v>
      </c>
      <c r="AB310" s="166">
        <f t="shared" si="149"/>
        <v>0</v>
      </c>
      <c r="AC310" s="167"/>
      <c r="AE310" s="166" t="str" cm="1">
        <f t="array" ref="AE310">IF($E310&lt;&gt;"", IF(ISTEXT(E310), "| Veld '"&amp;AE$4&amp;ROW()&amp;"': "&amp;Fout_datum, IF(F310&lt;&gt;"", IF(E310&gt;F310, "| Velden '"&amp;$AE$4&amp;ROW()&amp;"' en '"&amp;$AF$4&amp;ROW()&amp;"': De datum uit dienst mag niet voor de datum in dienst vallen.", ""), IF(E310&gt;Datum_werkingsjaar_einde, "| Veld '"&amp;$AE$4&amp;ROW()&amp;"': De datum in dienst mag niet na 31/12/"&amp;Datum_werkingsjaar&amp;" vallen.  ", ""))), "")</f>
        <v/>
      </c>
      <c r="AF310" s="166" t="str" cm="1">
        <f t="array" ref="AF310">IF($F310&lt;&gt;"", IF(ISTEXT(F310), "| Veld '"&amp;AF$4&amp;ROW()&amp;"': "&amp;Fout_datum, IF(E310&gt;F310, IF(F310&lt;&gt;"", "  ", ""), IF(F310&lt;&gt;"", IF(F310&lt;Datum_werkingsjaar_begin, "| Veld '"&amp;$AF$4&amp;ROW()&amp;"': De datum uit dienst mag niet vóór 1/01/"&amp;Datum_werkingsjaar&amp;" vallen.  ", ""), ""))), "")</f>
        <v/>
      </c>
      <c r="AG310" s="166" t="str">
        <f ca="1">IF(W310&lt;0, "", IF(G310&lt;&gt;"", _xlfn.IFNA(IF(MATCH(G310, OFFSET(Keuzelijsten!$A$1, 0, MATCH(O310, Keuzelijsten!$A$1:$AA$1, 0)-1, 50, 1), 0)&lt;&gt;"", ""), "| Veld '"&amp;AG$4&amp;ROW()&amp;"': de selectie komt niet overeen met een keuze in een afhankelijk veld.  "), ""))</f>
        <v/>
      </c>
      <c r="AH310" s="166" t="str">
        <f ca="1">IF(X310&lt;0, "", IF(H310&lt;&gt;"", _xlfn.IFNA(IF(MATCH(H310, OFFSET(Keuzelijsten!$A$1, 0, MATCH(P310, Keuzelijsten!$A$1:$AA$1, 0)-1, 50, 1), 0)&lt;&gt;"", ""), "| Veld '"&amp;AH$4&amp;ROW()&amp;"': de selectie komt niet overeen met een keuze in een afhankelijk veld.  "), ""))</f>
        <v/>
      </c>
      <c r="AI310" s="166" t="str">
        <f ca="1">IF(Y310&lt;0, "", IF(I310&lt;&gt;"", _xlfn.IFNA(IF(MATCH(I310, OFFSET(Keuzelijsten!$A$1, 0, MATCH(Q310, Keuzelijsten!$A$1:$AA$1, 0)-1, 50, 1), 0)&lt;&gt;"", ""), "| Veld '"&amp;AI$4&amp;ROW()&amp;"': de selectie komt niet overeen met een keuze in een afhankelijk veld.  "), ""))</f>
        <v/>
      </c>
      <c r="AJ310" s="166" t="str">
        <f ca="1">IF(Z310&lt;0, "", IF(J310&lt;&gt;"", _xlfn.IFNA(IF(MATCH(J310, OFFSET(Keuzelijsten!$A$1, 0, MATCH(R310, Keuzelijsten!$A$1:$AA$1, 0)-1, 50, 1), 0)&lt;&gt;"", ""), "| Veld '"&amp;AJ$4&amp;ROW()&amp;"': de selectie komt niet overeen met een keuze in een afhankelijk veld.  "), ""))</f>
        <v/>
      </c>
      <c r="AK310" s="166" t="str">
        <f t="shared" si="133"/>
        <v/>
      </c>
      <c r="AL310" s="166" t="str">
        <f t="shared" si="134"/>
        <v/>
      </c>
      <c r="AM310" s="167" t="str">
        <f t="shared" si="150"/>
        <v/>
      </c>
      <c r="AN310" s="166" t="str">
        <f t="shared" si="151"/>
        <v/>
      </c>
      <c r="AO310" s="166" t="str">
        <f t="shared" si="152"/>
        <v/>
      </c>
      <c r="AP310" s="166" t="str">
        <f t="shared" si="153"/>
        <v/>
      </c>
      <c r="AQ310" s="166" t="str">
        <f t="shared" si="154"/>
        <v/>
      </c>
      <c r="AR310" s="166" t="str">
        <f t="shared" si="155"/>
        <v/>
      </c>
      <c r="AS310" s="166" t="str">
        <f t="shared" si="156"/>
        <v/>
      </c>
      <c r="AT310" s="166" t="str">
        <f t="shared" si="157"/>
        <v/>
      </c>
      <c r="AU310" s="166" t="str">
        <f t="shared" si="158"/>
        <v/>
      </c>
      <c r="AV310" s="166" t="str">
        <f t="shared" si="159"/>
        <v/>
      </c>
      <c r="AW310" s="167" t="str">
        <f t="shared" si="160"/>
        <v/>
      </c>
      <c r="AX310" s="166" t="str">
        <f>IF(N310&lt;&gt;1, IF(SUM(N310:$N$504)&lt;&gt;0, "| Laat geen witruimte tussen ingevulde rijen.", ""), "")</f>
        <v/>
      </c>
      <c r="AZ310" s="75" t="str">
        <f t="shared" ca="1" si="161"/>
        <v/>
      </c>
    </row>
    <row r="311" spans="1:52" s="166" customFormat="1" ht="14.45" customHeight="1" x14ac:dyDescent="0.25">
      <c r="A311" s="172" t="str">
        <f t="shared" ca="1" si="135"/>
        <v/>
      </c>
      <c r="B311" s="164" t="str">
        <f t="shared" si="131"/>
        <v/>
      </c>
      <c r="C311" s="176" t="str">
        <f t="shared" si="132"/>
        <v/>
      </c>
      <c r="D311" s="177"/>
      <c r="E311" s="178"/>
      <c r="F311" s="178"/>
      <c r="G311" s="179"/>
      <c r="H311" s="180"/>
      <c r="I311" s="179"/>
      <c r="J311" s="181"/>
      <c r="K311" s="182"/>
      <c r="L311" s="183"/>
      <c r="M311" s="165" t="s">
        <v>85</v>
      </c>
      <c r="N311" s="166">
        <f t="shared" si="136"/>
        <v>0</v>
      </c>
      <c r="O311" s="167" t="s">
        <v>387</v>
      </c>
      <c r="P311" s="166" t="str">
        <f t="shared" si="137"/>
        <v/>
      </c>
      <c r="Q311" s="166" t="str">
        <f t="shared" si="138"/>
        <v/>
      </c>
      <c r="R311" s="166" t="str">
        <f t="shared" si="139"/>
        <v/>
      </c>
      <c r="S311" s="167">
        <f t="shared" si="140"/>
        <v>0</v>
      </c>
      <c r="T311" s="166">
        <f t="shared" si="141"/>
        <v>0</v>
      </c>
      <c r="U311" s="166">
        <f t="shared" si="142"/>
        <v>0</v>
      </c>
      <c r="V311" s="166">
        <f t="shared" si="143"/>
        <v>0</v>
      </c>
      <c r="W311" s="166">
        <f t="shared" si="144"/>
        <v>0</v>
      </c>
      <c r="X311" s="166">
        <f t="shared" si="145"/>
        <v>0</v>
      </c>
      <c r="Y311" s="166">
        <f t="shared" si="146"/>
        <v>0</v>
      </c>
      <c r="Z311" s="166">
        <f t="shared" si="147"/>
        <v>0</v>
      </c>
      <c r="AA311" s="166">
        <f t="shared" si="148"/>
        <v>0</v>
      </c>
      <c r="AB311" s="166">
        <f t="shared" si="149"/>
        <v>0</v>
      </c>
      <c r="AC311" s="167"/>
      <c r="AE311" s="166" t="str" cm="1">
        <f t="array" ref="AE311">IF($E311&lt;&gt;"", IF(ISTEXT(E311), "| Veld '"&amp;AE$4&amp;ROW()&amp;"': "&amp;Fout_datum, IF(F311&lt;&gt;"", IF(E311&gt;F311, "| Velden '"&amp;$AE$4&amp;ROW()&amp;"' en '"&amp;$AF$4&amp;ROW()&amp;"': De datum uit dienst mag niet voor de datum in dienst vallen.", ""), IF(E311&gt;Datum_werkingsjaar_einde, "| Veld '"&amp;$AE$4&amp;ROW()&amp;"': De datum in dienst mag niet na 31/12/"&amp;Datum_werkingsjaar&amp;" vallen.  ", ""))), "")</f>
        <v/>
      </c>
      <c r="AF311" s="166" t="str" cm="1">
        <f t="array" ref="AF311">IF($F311&lt;&gt;"", IF(ISTEXT(F311), "| Veld '"&amp;AF$4&amp;ROW()&amp;"': "&amp;Fout_datum, IF(E311&gt;F311, IF(F311&lt;&gt;"", "  ", ""), IF(F311&lt;&gt;"", IF(F311&lt;Datum_werkingsjaar_begin, "| Veld '"&amp;$AF$4&amp;ROW()&amp;"': De datum uit dienst mag niet vóór 1/01/"&amp;Datum_werkingsjaar&amp;" vallen.  ", ""), ""))), "")</f>
        <v/>
      </c>
      <c r="AG311" s="166" t="str">
        <f ca="1">IF(W311&lt;0, "", IF(G311&lt;&gt;"", _xlfn.IFNA(IF(MATCH(G311, OFFSET(Keuzelijsten!$A$1, 0, MATCH(O311, Keuzelijsten!$A$1:$AA$1, 0)-1, 50, 1), 0)&lt;&gt;"", ""), "| Veld '"&amp;AG$4&amp;ROW()&amp;"': de selectie komt niet overeen met een keuze in een afhankelijk veld.  "), ""))</f>
        <v/>
      </c>
      <c r="AH311" s="166" t="str">
        <f ca="1">IF(X311&lt;0, "", IF(H311&lt;&gt;"", _xlfn.IFNA(IF(MATCH(H311, OFFSET(Keuzelijsten!$A$1, 0, MATCH(P311, Keuzelijsten!$A$1:$AA$1, 0)-1, 50, 1), 0)&lt;&gt;"", ""), "| Veld '"&amp;AH$4&amp;ROW()&amp;"': de selectie komt niet overeen met een keuze in een afhankelijk veld.  "), ""))</f>
        <v/>
      </c>
      <c r="AI311" s="166" t="str">
        <f ca="1">IF(Y311&lt;0, "", IF(I311&lt;&gt;"", _xlfn.IFNA(IF(MATCH(I311, OFFSET(Keuzelijsten!$A$1, 0, MATCH(Q311, Keuzelijsten!$A$1:$AA$1, 0)-1, 50, 1), 0)&lt;&gt;"", ""), "| Veld '"&amp;AI$4&amp;ROW()&amp;"': de selectie komt niet overeen met een keuze in een afhankelijk veld.  "), ""))</f>
        <v/>
      </c>
      <c r="AJ311" s="166" t="str">
        <f ca="1">IF(Z311&lt;0, "", IF(J311&lt;&gt;"", _xlfn.IFNA(IF(MATCH(J311, OFFSET(Keuzelijsten!$A$1, 0, MATCH(R311, Keuzelijsten!$A$1:$AA$1, 0)-1, 50, 1), 0)&lt;&gt;"", ""), "| Veld '"&amp;AJ$4&amp;ROW()&amp;"': de selectie komt niet overeen met een keuze in een afhankelijk veld.  "), ""))</f>
        <v/>
      </c>
      <c r="AK311" s="166" t="str">
        <f t="shared" si="133"/>
        <v/>
      </c>
      <c r="AL311" s="166" t="str">
        <f t="shared" si="134"/>
        <v/>
      </c>
      <c r="AM311" s="167" t="str">
        <f t="shared" si="150"/>
        <v/>
      </c>
      <c r="AN311" s="166" t="str">
        <f t="shared" si="151"/>
        <v/>
      </c>
      <c r="AO311" s="166" t="str">
        <f t="shared" si="152"/>
        <v/>
      </c>
      <c r="AP311" s="166" t="str">
        <f t="shared" si="153"/>
        <v/>
      </c>
      <c r="AQ311" s="166" t="str">
        <f t="shared" si="154"/>
        <v/>
      </c>
      <c r="AR311" s="166" t="str">
        <f t="shared" si="155"/>
        <v/>
      </c>
      <c r="AS311" s="166" t="str">
        <f t="shared" si="156"/>
        <v/>
      </c>
      <c r="AT311" s="166" t="str">
        <f t="shared" si="157"/>
        <v/>
      </c>
      <c r="AU311" s="166" t="str">
        <f t="shared" si="158"/>
        <v/>
      </c>
      <c r="AV311" s="166" t="str">
        <f t="shared" si="159"/>
        <v/>
      </c>
      <c r="AW311" s="167" t="str">
        <f t="shared" si="160"/>
        <v/>
      </c>
      <c r="AX311" s="166" t="str">
        <f>IF(N311&lt;&gt;1, IF(SUM(N311:$N$504)&lt;&gt;0, "| Laat geen witruimte tussen ingevulde rijen.", ""), "")</f>
        <v/>
      </c>
      <c r="AZ311" s="75" t="str">
        <f t="shared" ca="1" si="161"/>
        <v/>
      </c>
    </row>
    <row r="312" spans="1:52" s="166" customFormat="1" ht="14.45" customHeight="1" x14ac:dyDescent="0.25">
      <c r="A312" s="172" t="str">
        <f t="shared" ca="1" si="135"/>
        <v/>
      </c>
      <c r="B312" s="164" t="str">
        <f t="shared" si="131"/>
        <v/>
      </c>
      <c r="C312" s="176" t="str">
        <f t="shared" si="132"/>
        <v/>
      </c>
      <c r="D312" s="177"/>
      <c r="E312" s="178"/>
      <c r="F312" s="178"/>
      <c r="G312" s="179"/>
      <c r="H312" s="180"/>
      <c r="I312" s="179"/>
      <c r="J312" s="181"/>
      <c r="K312" s="182"/>
      <c r="L312" s="183"/>
      <c r="M312" s="165" t="s">
        <v>85</v>
      </c>
      <c r="N312" s="166">
        <f t="shared" si="136"/>
        <v>0</v>
      </c>
      <c r="O312" s="167" t="s">
        <v>387</v>
      </c>
      <c r="P312" s="166" t="str">
        <f t="shared" si="137"/>
        <v/>
      </c>
      <c r="Q312" s="166" t="str">
        <f t="shared" si="138"/>
        <v/>
      </c>
      <c r="R312" s="166" t="str">
        <f t="shared" si="139"/>
        <v/>
      </c>
      <c r="S312" s="167">
        <f t="shared" si="140"/>
        <v>0</v>
      </c>
      <c r="T312" s="166">
        <f t="shared" si="141"/>
        <v>0</v>
      </c>
      <c r="U312" s="166">
        <f t="shared" si="142"/>
        <v>0</v>
      </c>
      <c r="V312" s="166">
        <f t="shared" si="143"/>
        <v>0</v>
      </c>
      <c r="W312" s="166">
        <f t="shared" si="144"/>
        <v>0</v>
      </c>
      <c r="X312" s="166">
        <f t="shared" si="145"/>
        <v>0</v>
      </c>
      <c r="Y312" s="166">
        <f t="shared" si="146"/>
        <v>0</v>
      </c>
      <c r="Z312" s="166">
        <f t="shared" si="147"/>
        <v>0</v>
      </c>
      <c r="AA312" s="166">
        <f t="shared" si="148"/>
        <v>0</v>
      </c>
      <c r="AB312" s="166">
        <f t="shared" si="149"/>
        <v>0</v>
      </c>
      <c r="AC312" s="167"/>
      <c r="AE312" s="166" t="str" cm="1">
        <f t="array" ref="AE312">IF($E312&lt;&gt;"", IF(ISTEXT(E312), "| Veld '"&amp;AE$4&amp;ROW()&amp;"': "&amp;Fout_datum, IF(F312&lt;&gt;"", IF(E312&gt;F312, "| Velden '"&amp;$AE$4&amp;ROW()&amp;"' en '"&amp;$AF$4&amp;ROW()&amp;"': De datum uit dienst mag niet voor de datum in dienst vallen.", ""), IF(E312&gt;Datum_werkingsjaar_einde, "| Veld '"&amp;$AE$4&amp;ROW()&amp;"': De datum in dienst mag niet na 31/12/"&amp;Datum_werkingsjaar&amp;" vallen.  ", ""))), "")</f>
        <v/>
      </c>
      <c r="AF312" s="166" t="str" cm="1">
        <f t="array" ref="AF312">IF($F312&lt;&gt;"", IF(ISTEXT(F312), "| Veld '"&amp;AF$4&amp;ROW()&amp;"': "&amp;Fout_datum, IF(E312&gt;F312, IF(F312&lt;&gt;"", "  ", ""), IF(F312&lt;&gt;"", IF(F312&lt;Datum_werkingsjaar_begin, "| Veld '"&amp;$AF$4&amp;ROW()&amp;"': De datum uit dienst mag niet vóór 1/01/"&amp;Datum_werkingsjaar&amp;" vallen.  ", ""), ""))), "")</f>
        <v/>
      </c>
      <c r="AG312" s="166" t="str">
        <f ca="1">IF(W312&lt;0, "", IF(G312&lt;&gt;"", _xlfn.IFNA(IF(MATCH(G312, OFFSET(Keuzelijsten!$A$1, 0, MATCH(O312, Keuzelijsten!$A$1:$AA$1, 0)-1, 50, 1), 0)&lt;&gt;"", ""), "| Veld '"&amp;AG$4&amp;ROW()&amp;"': de selectie komt niet overeen met een keuze in een afhankelijk veld.  "), ""))</f>
        <v/>
      </c>
      <c r="AH312" s="166" t="str">
        <f ca="1">IF(X312&lt;0, "", IF(H312&lt;&gt;"", _xlfn.IFNA(IF(MATCH(H312, OFFSET(Keuzelijsten!$A$1, 0, MATCH(P312, Keuzelijsten!$A$1:$AA$1, 0)-1, 50, 1), 0)&lt;&gt;"", ""), "| Veld '"&amp;AH$4&amp;ROW()&amp;"': de selectie komt niet overeen met een keuze in een afhankelijk veld.  "), ""))</f>
        <v/>
      </c>
      <c r="AI312" s="166" t="str">
        <f ca="1">IF(Y312&lt;0, "", IF(I312&lt;&gt;"", _xlfn.IFNA(IF(MATCH(I312, OFFSET(Keuzelijsten!$A$1, 0, MATCH(Q312, Keuzelijsten!$A$1:$AA$1, 0)-1, 50, 1), 0)&lt;&gt;"", ""), "| Veld '"&amp;AI$4&amp;ROW()&amp;"': de selectie komt niet overeen met een keuze in een afhankelijk veld.  "), ""))</f>
        <v/>
      </c>
      <c r="AJ312" s="166" t="str">
        <f ca="1">IF(Z312&lt;0, "", IF(J312&lt;&gt;"", _xlfn.IFNA(IF(MATCH(J312, OFFSET(Keuzelijsten!$A$1, 0, MATCH(R312, Keuzelijsten!$A$1:$AA$1, 0)-1, 50, 1), 0)&lt;&gt;"", ""), "| Veld '"&amp;AJ$4&amp;ROW()&amp;"': de selectie komt niet overeen met een keuze in een afhankelijk veld.  "), ""))</f>
        <v/>
      </c>
      <c r="AK312" s="166" t="str">
        <f t="shared" si="133"/>
        <v/>
      </c>
      <c r="AL312" s="166" t="str">
        <f t="shared" si="134"/>
        <v/>
      </c>
      <c r="AM312" s="167" t="str">
        <f t="shared" si="150"/>
        <v/>
      </c>
      <c r="AN312" s="166" t="str">
        <f t="shared" si="151"/>
        <v/>
      </c>
      <c r="AO312" s="166" t="str">
        <f t="shared" si="152"/>
        <v/>
      </c>
      <c r="AP312" s="166" t="str">
        <f t="shared" si="153"/>
        <v/>
      </c>
      <c r="AQ312" s="166" t="str">
        <f t="shared" si="154"/>
        <v/>
      </c>
      <c r="AR312" s="166" t="str">
        <f t="shared" si="155"/>
        <v/>
      </c>
      <c r="AS312" s="166" t="str">
        <f t="shared" si="156"/>
        <v/>
      </c>
      <c r="AT312" s="166" t="str">
        <f t="shared" si="157"/>
        <v/>
      </c>
      <c r="AU312" s="166" t="str">
        <f t="shared" si="158"/>
        <v/>
      </c>
      <c r="AV312" s="166" t="str">
        <f t="shared" si="159"/>
        <v/>
      </c>
      <c r="AW312" s="167" t="str">
        <f t="shared" si="160"/>
        <v/>
      </c>
      <c r="AX312" s="166" t="str">
        <f>IF(N312&lt;&gt;1, IF(SUM(N312:$N$504)&lt;&gt;0, "| Laat geen witruimte tussen ingevulde rijen.", ""), "")</f>
        <v/>
      </c>
      <c r="AZ312" s="75" t="str">
        <f t="shared" ca="1" si="161"/>
        <v/>
      </c>
    </row>
    <row r="313" spans="1:52" s="166" customFormat="1" ht="14.45" customHeight="1" x14ac:dyDescent="0.25">
      <c r="A313" s="172" t="str">
        <f t="shared" ca="1" si="135"/>
        <v/>
      </c>
      <c r="B313" s="164" t="str">
        <f t="shared" si="131"/>
        <v/>
      </c>
      <c r="C313" s="176" t="str">
        <f t="shared" si="132"/>
        <v/>
      </c>
      <c r="D313" s="177"/>
      <c r="E313" s="178"/>
      <c r="F313" s="178"/>
      <c r="G313" s="179"/>
      <c r="H313" s="180"/>
      <c r="I313" s="179"/>
      <c r="J313" s="181"/>
      <c r="K313" s="182"/>
      <c r="L313" s="183"/>
      <c r="M313" s="165" t="s">
        <v>85</v>
      </c>
      <c r="N313" s="166">
        <f t="shared" si="136"/>
        <v>0</v>
      </c>
      <c r="O313" s="167" t="s">
        <v>387</v>
      </c>
      <c r="P313" s="166" t="str">
        <f t="shared" si="137"/>
        <v/>
      </c>
      <c r="Q313" s="166" t="str">
        <f t="shared" si="138"/>
        <v/>
      </c>
      <c r="R313" s="166" t="str">
        <f t="shared" si="139"/>
        <v/>
      </c>
      <c r="S313" s="167">
        <f t="shared" si="140"/>
        <v>0</v>
      </c>
      <c r="T313" s="166">
        <f t="shared" si="141"/>
        <v>0</v>
      </c>
      <c r="U313" s="166">
        <f t="shared" si="142"/>
        <v>0</v>
      </c>
      <c r="V313" s="166">
        <f t="shared" si="143"/>
        <v>0</v>
      </c>
      <c r="W313" s="166">
        <f t="shared" si="144"/>
        <v>0</v>
      </c>
      <c r="X313" s="166">
        <f t="shared" si="145"/>
        <v>0</v>
      </c>
      <c r="Y313" s="166">
        <f t="shared" si="146"/>
        <v>0</v>
      </c>
      <c r="Z313" s="166">
        <f t="shared" si="147"/>
        <v>0</v>
      </c>
      <c r="AA313" s="166">
        <f t="shared" si="148"/>
        <v>0</v>
      </c>
      <c r="AB313" s="166">
        <f t="shared" si="149"/>
        <v>0</v>
      </c>
      <c r="AC313" s="167"/>
      <c r="AE313" s="166" t="str" cm="1">
        <f t="array" ref="AE313">IF($E313&lt;&gt;"", IF(ISTEXT(E313), "| Veld '"&amp;AE$4&amp;ROW()&amp;"': "&amp;Fout_datum, IF(F313&lt;&gt;"", IF(E313&gt;F313, "| Velden '"&amp;$AE$4&amp;ROW()&amp;"' en '"&amp;$AF$4&amp;ROW()&amp;"': De datum uit dienst mag niet voor de datum in dienst vallen.", ""), IF(E313&gt;Datum_werkingsjaar_einde, "| Veld '"&amp;$AE$4&amp;ROW()&amp;"': De datum in dienst mag niet na 31/12/"&amp;Datum_werkingsjaar&amp;" vallen.  ", ""))), "")</f>
        <v/>
      </c>
      <c r="AF313" s="166" t="str" cm="1">
        <f t="array" ref="AF313">IF($F313&lt;&gt;"", IF(ISTEXT(F313), "| Veld '"&amp;AF$4&amp;ROW()&amp;"': "&amp;Fout_datum, IF(E313&gt;F313, IF(F313&lt;&gt;"", "  ", ""), IF(F313&lt;&gt;"", IF(F313&lt;Datum_werkingsjaar_begin, "| Veld '"&amp;$AF$4&amp;ROW()&amp;"': De datum uit dienst mag niet vóór 1/01/"&amp;Datum_werkingsjaar&amp;" vallen.  ", ""), ""))), "")</f>
        <v/>
      </c>
      <c r="AG313" s="166" t="str">
        <f ca="1">IF(W313&lt;0, "", IF(G313&lt;&gt;"", _xlfn.IFNA(IF(MATCH(G313, OFFSET(Keuzelijsten!$A$1, 0, MATCH(O313, Keuzelijsten!$A$1:$AA$1, 0)-1, 50, 1), 0)&lt;&gt;"", ""), "| Veld '"&amp;AG$4&amp;ROW()&amp;"': de selectie komt niet overeen met een keuze in een afhankelijk veld.  "), ""))</f>
        <v/>
      </c>
      <c r="AH313" s="166" t="str">
        <f ca="1">IF(X313&lt;0, "", IF(H313&lt;&gt;"", _xlfn.IFNA(IF(MATCH(H313, OFFSET(Keuzelijsten!$A$1, 0, MATCH(P313, Keuzelijsten!$A$1:$AA$1, 0)-1, 50, 1), 0)&lt;&gt;"", ""), "| Veld '"&amp;AH$4&amp;ROW()&amp;"': de selectie komt niet overeen met een keuze in een afhankelijk veld.  "), ""))</f>
        <v/>
      </c>
      <c r="AI313" s="166" t="str">
        <f ca="1">IF(Y313&lt;0, "", IF(I313&lt;&gt;"", _xlfn.IFNA(IF(MATCH(I313, OFFSET(Keuzelijsten!$A$1, 0, MATCH(Q313, Keuzelijsten!$A$1:$AA$1, 0)-1, 50, 1), 0)&lt;&gt;"", ""), "| Veld '"&amp;AI$4&amp;ROW()&amp;"': de selectie komt niet overeen met een keuze in een afhankelijk veld.  "), ""))</f>
        <v/>
      </c>
      <c r="AJ313" s="166" t="str">
        <f ca="1">IF(Z313&lt;0, "", IF(J313&lt;&gt;"", _xlfn.IFNA(IF(MATCH(J313, OFFSET(Keuzelijsten!$A$1, 0, MATCH(R313, Keuzelijsten!$A$1:$AA$1, 0)-1, 50, 1), 0)&lt;&gt;"", ""), "| Veld '"&amp;AJ$4&amp;ROW()&amp;"': de selectie komt niet overeen met een keuze in een afhankelijk veld.  "), ""))</f>
        <v/>
      </c>
      <c r="AK313" s="166" t="str">
        <f t="shared" si="133"/>
        <v/>
      </c>
      <c r="AL313" s="166" t="str">
        <f t="shared" si="134"/>
        <v/>
      </c>
      <c r="AM313" s="167" t="str">
        <f t="shared" si="150"/>
        <v/>
      </c>
      <c r="AN313" s="166" t="str">
        <f t="shared" si="151"/>
        <v/>
      </c>
      <c r="AO313" s="166" t="str">
        <f t="shared" si="152"/>
        <v/>
      </c>
      <c r="AP313" s="166" t="str">
        <f t="shared" si="153"/>
        <v/>
      </c>
      <c r="AQ313" s="166" t="str">
        <f t="shared" si="154"/>
        <v/>
      </c>
      <c r="AR313" s="166" t="str">
        <f t="shared" si="155"/>
        <v/>
      </c>
      <c r="AS313" s="166" t="str">
        <f t="shared" si="156"/>
        <v/>
      </c>
      <c r="AT313" s="166" t="str">
        <f t="shared" si="157"/>
        <v/>
      </c>
      <c r="AU313" s="166" t="str">
        <f t="shared" si="158"/>
        <v/>
      </c>
      <c r="AV313" s="166" t="str">
        <f t="shared" si="159"/>
        <v/>
      </c>
      <c r="AW313" s="167" t="str">
        <f t="shared" si="160"/>
        <v/>
      </c>
      <c r="AX313" s="166" t="str">
        <f>IF(N313&lt;&gt;1, IF(SUM(N313:$N$504)&lt;&gt;0, "| Laat geen witruimte tussen ingevulde rijen.", ""), "")</f>
        <v/>
      </c>
      <c r="AZ313" s="75" t="str">
        <f t="shared" ca="1" si="161"/>
        <v/>
      </c>
    </row>
    <row r="314" spans="1:52" s="166" customFormat="1" ht="14.45" customHeight="1" x14ac:dyDescent="0.25">
      <c r="A314" s="172" t="str">
        <f t="shared" ca="1" si="135"/>
        <v/>
      </c>
      <c r="B314" s="164" t="str">
        <f t="shared" si="131"/>
        <v/>
      </c>
      <c r="C314" s="176" t="str">
        <f t="shared" si="132"/>
        <v/>
      </c>
      <c r="D314" s="177"/>
      <c r="E314" s="178"/>
      <c r="F314" s="178"/>
      <c r="G314" s="179"/>
      <c r="H314" s="180"/>
      <c r="I314" s="179"/>
      <c r="J314" s="181"/>
      <c r="K314" s="182"/>
      <c r="L314" s="183"/>
      <c r="M314" s="165" t="s">
        <v>85</v>
      </c>
      <c r="N314" s="166">
        <f t="shared" si="136"/>
        <v>0</v>
      </c>
      <c r="O314" s="167" t="s">
        <v>387</v>
      </c>
      <c r="P314" s="166" t="str">
        <f t="shared" si="137"/>
        <v/>
      </c>
      <c r="Q314" s="166" t="str">
        <f t="shared" si="138"/>
        <v/>
      </c>
      <c r="R314" s="166" t="str">
        <f t="shared" si="139"/>
        <v/>
      </c>
      <c r="S314" s="167">
        <f t="shared" si="140"/>
        <v>0</v>
      </c>
      <c r="T314" s="166">
        <f t="shared" si="141"/>
        <v>0</v>
      </c>
      <c r="U314" s="166">
        <f t="shared" si="142"/>
        <v>0</v>
      </c>
      <c r="V314" s="166">
        <f t="shared" si="143"/>
        <v>0</v>
      </c>
      <c r="W314" s="166">
        <f t="shared" si="144"/>
        <v>0</v>
      </c>
      <c r="X314" s="166">
        <f t="shared" si="145"/>
        <v>0</v>
      </c>
      <c r="Y314" s="166">
        <f t="shared" si="146"/>
        <v>0</v>
      </c>
      <c r="Z314" s="166">
        <f t="shared" si="147"/>
        <v>0</v>
      </c>
      <c r="AA314" s="166">
        <f t="shared" si="148"/>
        <v>0</v>
      </c>
      <c r="AB314" s="166">
        <f t="shared" si="149"/>
        <v>0</v>
      </c>
      <c r="AC314" s="167"/>
      <c r="AE314" s="166" t="str" cm="1">
        <f t="array" ref="AE314">IF($E314&lt;&gt;"", IF(ISTEXT(E314), "| Veld '"&amp;AE$4&amp;ROW()&amp;"': "&amp;Fout_datum, IF(F314&lt;&gt;"", IF(E314&gt;F314, "| Velden '"&amp;$AE$4&amp;ROW()&amp;"' en '"&amp;$AF$4&amp;ROW()&amp;"': De datum uit dienst mag niet voor de datum in dienst vallen.", ""), IF(E314&gt;Datum_werkingsjaar_einde, "| Veld '"&amp;$AE$4&amp;ROW()&amp;"': De datum in dienst mag niet na 31/12/"&amp;Datum_werkingsjaar&amp;" vallen.  ", ""))), "")</f>
        <v/>
      </c>
      <c r="AF314" s="166" t="str" cm="1">
        <f t="array" ref="AF314">IF($F314&lt;&gt;"", IF(ISTEXT(F314), "| Veld '"&amp;AF$4&amp;ROW()&amp;"': "&amp;Fout_datum, IF(E314&gt;F314, IF(F314&lt;&gt;"", "  ", ""), IF(F314&lt;&gt;"", IF(F314&lt;Datum_werkingsjaar_begin, "| Veld '"&amp;$AF$4&amp;ROW()&amp;"': De datum uit dienst mag niet vóór 1/01/"&amp;Datum_werkingsjaar&amp;" vallen.  ", ""), ""))), "")</f>
        <v/>
      </c>
      <c r="AG314" s="166" t="str">
        <f ca="1">IF(W314&lt;0, "", IF(G314&lt;&gt;"", _xlfn.IFNA(IF(MATCH(G314, OFFSET(Keuzelijsten!$A$1, 0, MATCH(O314, Keuzelijsten!$A$1:$AA$1, 0)-1, 50, 1), 0)&lt;&gt;"", ""), "| Veld '"&amp;AG$4&amp;ROW()&amp;"': de selectie komt niet overeen met een keuze in een afhankelijk veld.  "), ""))</f>
        <v/>
      </c>
      <c r="AH314" s="166" t="str">
        <f ca="1">IF(X314&lt;0, "", IF(H314&lt;&gt;"", _xlfn.IFNA(IF(MATCH(H314, OFFSET(Keuzelijsten!$A$1, 0, MATCH(P314, Keuzelijsten!$A$1:$AA$1, 0)-1, 50, 1), 0)&lt;&gt;"", ""), "| Veld '"&amp;AH$4&amp;ROW()&amp;"': de selectie komt niet overeen met een keuze in een afhankelijk veld.  "), ""))</f>
        <v/>
      </c>
      <c r="AI314" s="166" t="str">
        <f ca="1">IF(Y314&lt;0, "", IF(I314&lt;&gt;"", _xlfn.IFNA(IF(MATCH(I314, OFFSET(Keuzelijsten!$A$1, 0, MATCH(Q314, Keuzelijsten!$A$1:$AA$1, 0)-1, 50, 1), 0)&lt;&gt;"", ""), "| Veld '"&amp;AI$4&amp;ROW()&amp;"': de selectie komt niet overeen met een keuze in een afhankelijk veld.  "), ""))</f>
        <v/>
      </c>
      <c r="AJ314" s="166" t="str">
        <f ca="1">IF(Z314&lt;0, "", IF(J314&lt;&gt;"", _xlfn.IFNA(IF(MATCH(J314, OFFSET(Keuzelijsten!$A$1, 0, MATCH(R314, Keuzelijsten!$A$1:$AA$1, 0)-1, 50, 1), 0)&lt;&gt;"", ""), "| Veld '"&amp;AJ$4&amp;ROW()&amp;"': de selectie komt niet overeen met een keuze in een afhankelijk veld.  "), ""))</f>
        <v/>
      </c>
      <c r="AK314" s="166" t="str">
        <f t="shared" si="133"/>
        <v/>
      </c>
      <c r="AL314" s="166" t="str">
        <f t="shared" si="134"/>
        <v/>
      </c>
      <c r="AM314" s="167" t="str">
        <f t="shared" si="150"/>
        <v/>
      </c>
      <c r="AN314" s="166" t="str">
        <f t="shared" si="151"/>
        <v/>
      </c>
      <c r="AO314" s="166" t="str">
        <f t="shared" si="152"/>
        <v/>
      </c>
      <c r="AP314" s="166" t="str">
        <f t="shared" si="153"/>
        <v/>
      </c>
      <c r="AQ314" s="166" t="str">
        <f t="shared" si="154"/>
        <v/>
      </c>
      <c r="AR314" s="166" t="str">
        <f t="shared" si="155"/>
        <v/>
      </c>
      <c r="AS314" s="166" t="str">
        <f t="shared" si="156"/>
        <v/>
      </c>
      <c r="AT314" s="166" t="str">
        <f t="shared" si="157"/>
        <v/>
      </c>
      <c r="AU314" s="166" t="str">
        <f t="shared" si="158"/>
        <v/>
      </c>
      <c r="AV314" s="166" t="str">
        <f t="shared" si="159"/>
        <v/>
      </c>
      <c r="AW314" s="167" t="str">
        <f t="shared" si="160"/>
        <v/>
      </c>
      <c r="AX314" s="166" t="str">
        <f>IF(N314&lt;&gt;1, IF(SUM(N314:$N$504)&lt;&gt;0, "| Laat geen witruimte tussen ingevulde rijen.", ""), "")</f>
        <v/>
      </c>
      <c r="AZ314" s="75" t="str">
        <f t="shared" ca="1" si="161"/>
        <v/>
      </c>
    </row>
    <row r="315" spans="1:52" s="166" customFormat="1" ht="14.45" customHeight="1" x14ac:dyDescent="0.25">
      <c r="A315" s="172" t="str">
        <f t="shared" ca="1" si="135"/>
        <v/>
      </c>
      <c r="B315" s="164" t="str">
        <f t="shared" si="131"/>
        <v/>
      </c>
      <c r="C315" s="176" t="str">
        <f t="shared" si="132"/>
        <v/>
      </c>
      <c r="D315" s="177"/>
      <c r="E315" s="178"/>
      <c r="F315" s="178"/>
      <c r="G315" s="179"/>
      <c r="H315" s="180"/>
      <c r="I315" s="179"/>
      <c r="J315" s="181"/>
      <c r="K315" s="182"/>
      <c r="L315" s="183"/>
      <c r="M315" s="165" t="s">
        <v>85</v>
      </c>
      <c r="N315" s="166">
        <f t="shared" si="136"/>
        <v>0</v>
      </c>
      <c r="O315" s="167" t="s">
        <v>387</v>
      </c>
      <c r="P315" s="166" t="str">
        <f t="shared" si="137"/>
        <v/>
      </c>
      <c r="Q315" s="166" t="str">
        <f t="shared" si="138"/>
        <v/>
      </c>
      <c r="R315" s="166" t="str">
        <f t="shared" si="139"/>
        <v/>
      </c>
      <c r="S315" s="167">
        <f t="shared" si="140"/>
        <v>0</v>
      </c>
      <c r="T315" s="166">
        <f t="shared" si="141"/>
        <v>0</v>
      </c>
      <c r="U315" s="166">
        <f t="shared" si="142"/>
        <v>0</v>
      </c>
      <c r="V315" s="166">
        <f t="shared" si="143"/>
        <v>0</v>
      </c>
      <c r="W315" s="166">
        <f t="shared" si="144"/>
        <v>0</v>
      </c>
      <c r="X315" s="166">
        <f t="shared" si="145"/>
        <v>0</v>
      </c>
      <c r="Y315" s="166">
        <f t="shared" si="146"/>
        <v>0</v>
      </c>
      <c r="Z315" s="166">
        <f t="shared" si="147"/>
        <v>0</v>
      </c>
      <c r="AA315" s="166">
        <f t="shared" si="148"/>
        <v>0</v>
      </c>
      <c r="AB315" s="166">
        <f t="shared" si="149"/>
        <v>0</v>
      </c>
      <c r="AC315" s="167"/>
      <c r="AE315" s="166" t="str" cm="1">
        <f t="array" ref="AE315">IF($E315&lt;&gt;"", IF(ISTEXT(E315), "| Veld '"&amp;AE$4&amp;ROW()&amp;"': "&amp;Fout_datum, IF(F315&lt;&gt;"", IF(E315&gt;F315, "| Velden '"&amp;$AE$4&amp;ROW()&amp;"' en '"&amp;$AF$4&amp;ROW()&amp;"': De datum uit dienst mag niet voor de datum in dienst vallen.", ""), IF(E315&gt;Datum_werkingsjaar_einde, "| Veld '"&amp;$AE$4&amp;ROW()&amp;"': De datum in dienst mag niet na 31/12/"&amp;Datum_werkingsjaar&amp;" vallen.  ", ""))), "")</f>
        <v/>
      </c>
      <c r="AF315" s="166" t="str" cm="1">
        <f t="array" ref="AF315">IF($F315&lt;&gt;"", IF(ISTEXT(F315), "| Veld '"&amp;AF$4&amp;ROW()&amp;"': "&amp;Fout_datum, IF(E315&gt;F315, IF(F315&lt;&gt;"", "  ", ""), IF(F315&lt;&gt;"", IF(F315&lt;Datum_werkingsjaar_begin, "| Veld '"&amp;$AF$4&amp;ROW()&amp;"': De datum uit dienst mag niet vóór 1/01/"&amp;Datum_werkingsjaar&amp;" vallen.  ", ""), ""))), "")</f>
        <v/>
      </c>
      <c r="AG315" s="166" t="str">
        <f ca="1">IF(W315&lt;0, "", IF(G315&lt;&gt;"", _xlfn.IFNA(IF(MATCH(G315, OFFSET(Keuzelijsten!$A$1, 0, MATCH(O315, Keuzelijsten!$A$1:$AA$1, 0)-1, 50, 1), 0)&lt;&gt;"", ""), "| Veld '"&amp;AG$4&amp;ROW()&amp;"': de selectie komt niet overeen met een keuze in een afhankelijk veld.  "), ""))</f>
        <v/>
      </c>
      <c r="AH315" s="166" t="str">
        <f ca="1">IF(X315&lt;0, "", IF(H315&lt;&gt;"", _xlfn.IFNA(IF(MATCH(H315, OFFSET(Keuzelijsten!$A$1, 0, MATCH(P315, Keuzelijsten!$A$1:$AA$1, 0)-1, 50, 1), 0)&lt;&gt;"", ""), "| Veld '"&amp;AH$4&amp;ROW()&amp;"': de selectie komt niet overeen met een keuze in een afhankelijk veld.  "), ""))</f>
        <v/>
      </c>
      <c r="AI315" s="166" t="str">
        <f ca="1">IF(Y315&lt;0, "", IF(I315&lt;&gt;"", _xlfn.IFNA(IF(MATCH(I315, OFFSET(Keuzelijsten!$A$1, 0, MATCH(Q315, Keuzelijsten!$A$1:$AA$1, 0)-1, 50, 1), 0)&lt;&gt;"", ""), "| Veld '"&amp;AI$4&amp;ROW()&amp;"': de selectie komt niet overeen met een keuze in een afhankelijk veld.  "), ""))</f>
        <v/>
      </c>
      <c r="AJ315" s="166" t="str">
        <f ca="1">IF(Z315&lt;0, "", IF(J315&lt;&gt;"", _xlfn.IFNA(IF(MATCH(J315, OFFSET(Keuzelijsten!$A$1, 0, MATCH(R315, Keuzelijsten!$A$1:$AA$1, 0)-1, 50, 1), 0)&lt;&gt;"", ""), "| Veld '"&amp;AJ$4&amp;ROW()&amp;"': de selectie komt niet overeen met een keuze in een afhankelijk veld.  "), ""))</f>
        <v/>
      </c>
      <c r="AK315" s="166" t="str">
        <f t="shared" si="133"/>
        <v/>
      </c>
      <c r="AL315" s="166" t="str">
        <f t="shared" si="134"/>
        <v/>
      </c>
      <c r="AM315" s="167" t="str">
        <f t="shared" si="150"/>
        <v/>
      </c>
      <c r="AN315" s="166" t="str">
        <f t="shared" si="151"/>
        <v/>
      </c>
      <c r="AO315" s="166" t="str">
        <f t="shared" si="152"/>
        <v/>
      </c>
      <c r="AP315" s="166" t="str">
        <f t="shared" si="153"/>
        <v/>
      </c>
      <c r="AQ315" s="166" t="str">
        <f t="shared" si="154"/>
        <v/>
      </c>
      <c r="AR315" s="166" t="str">
        <f t="shared" si="155"/>
        <v/>
      </c>
      <c r="AS315" s="166" t="str">
        <f t="shared" si="156"/>
        <v/>
      </c>
      <c r="AT315" s="166" t="str">
        <f t="shared" si="157"/>
        <v/>
      </c>
      <c r="AU315" s="166" t="str">
        <f t="shared" si="158"/>
        <v/>
      </c>
      <c r="AV315" s="166" t="str">
        <f t="shared" si="159"/>
        <v/>
      </c>
      <c r="AW315" s="167" t="str">
        <f t="shared" si="160"/>
        <v/>
      </c>
      <c r="AX315" s="166" t="str">
        <f>IF(N315&lt;&gt;1, IF(SUM(N315:$N$504)&lt;&gt;0, "| Laat geen witruimte tussen ingevulde rijen.", ""), "")</f>
        <v/>
      </c>
      <c r="AZ315" s="75" t="str">
        <f t="shared" ca="1" si="161"/>
        <v/>
      </c>
    </row>
    <row r="316" spans="1:52" s="166" customFormat="1" ht="14.45" customHeight="1" x14ac:dyDescent="0.25">
      <c r="A316" s="172" t="str">
        <f t="shared" ca="1" si="135"/>
        <v/>
      </c>
      <c r="B316" s="164" t="str">
        <f t="shared" si="131"/>
        <v/>
      </c>
      <c r="C316" s="176" t="str">
        <f t="shared" si="132"/>
        <v/>
      </c>
      <c r="D316" s="177"/>
      <c r="E316" s="178"/>
      <c r="F316" s="178"/>
      <c r="G316" s="179"/>
      <c r="H316" s="180"/>
      <c r="I316" s="179"/>
      <c r="J316" s="181"/>
      <c r="K316" s="182"/>
      <c r="L316" s="183"/>
      <c r="M316" s="165" t="s">
        <v>85</v>
      </c>
      <c r="N316" s="166">
        <f t="shared" si="136"/>
        <v>0</v>
      </c>
      <c r="O316" s="167" t="s">
        <v>387</v>
      </c>
      <c r="P316" s="166" t="str">
        <f t="shared" si="137"/>
        <v/>
      </c>
      <c r="Q316" s="166" t="str">
        <f t="shared" si="138"/>
        <v/>
      </c>
      <c r="R316" s="166" t="str">
        <f t="shared" si="139"/>
        <v/>
      </c>
      <c r="S316" s="167">
        <f t="shared" si="140"/>
        <v>0</v>
      </c>
      <c r="T316" s="166">
        <f t="shared" si="141"/>
        <v>0</v>
      </c>
      <c r="U316" s="166">
        <f t="shared" si="142"/>
        <v>0</v>
      </c>
      <c r="V316" s="166">
        <f t="shared" si="143"/>
        <v>0</v>
      </c>
      <c r="W316" s="166">
        <f t="shared" si="144"/>
        <v>0</v>
      </c>
      <c r="X316" s="166">
        <f t="shared" si="145"/>
        <v>0</v>
      </c>
      <c r="Y316" s="166">
        <f t="shared" si="146"/>
        <v>0</v>
      </c>
      <c r="Z316" s="166">
        <f t="shared" si="147"/>
        <v>0</v>
      </c>
      <c r="AA316" s="166">
        <f t="shared" si="148"/>
        <v>0</v>
      </c>
      <c r="AB316" s="166">
        <f t="shared" si="149"/>
        <v>0</v>
      </c>
      <c r="AC316" s="167"/>
      <c r="AE316" s="166" t="str" cm="1">
        <f t="array" ref="AE316">IF($E316&lt;&gt;"", IF(ISTEXT(E316), "| Veld '"&amp;AE$4&amp;ROW()&amp;"': "&amp;Fout_datum, IF(F316&lt;&gt;"", IF(E316&gt;F316, "| Velden '"&amp;$AE$4&amp;ROW()&amp;"' en '"&amp;$AF$4&amp;ROW()&amp;"': De datum uit dienst mag niet voor de datum in dienst vallen.", ""), IF(E316&gt;Datum_werkingsjaar_einde, "| Veld '"&amp;$AE$4&amp;ROW()&amp;"': De datum in dienst mag niet na 31/12/"&amp;Datum_werkingsjaar&amp;" vallen.  ", ""))), "")</f>
        <v/>
      </c>
      <c r="AF316" s="166" t="str" cm="1">
        <f t="array" ref="AF316">IF($F316&lt;&gt;"", IF(ISTEXT(F316), "| Veld '"&amp;AF$4&amp;ROW()&amp;"': "&amp;Fout_datum, IF(E316&gt;F316, IF(F316&lt;&gt;"", "  ", ""), IF(F316&lt;&gt;"", IF(F316&lt;Datum_werkingsjaar_begin, "| Veld '"&amp;$AF$4&amp;ROW()&amp;"': De datum uit dienst mag niet vóór 1/01/"&amp;Datum_werkingsjaar&amp;" vallen.  ", ""), ""))), "")</f>
        <v/>
      </c>
      <c r="AG316" s="166" t="str">
        <f ca="1">IF(W316&lt;0, "", IF(G316&lt;&gt;"", _xlfn.IFNA(IF(MATCH(G316, OFFSET(Keuzelijsten!$A$1, 0, MATCH(O316, Keuzelijsten!$A$1:$AA$1, 0)-1, 50, 1), 0)&lt;&gt;"", ""), "| Veld '"&amp;AG$4&amp;ROW()&amp;"': de selectie komt niet overeen met een keuze in een afhankelijk veld.  "), ""))</f>
        <v/>
      </c>
      <c r="AH316" s="166" t="str">
        <f ca="1">IF(X316&lt;0, "", IF(H316&lt;&gt;"", _xlfn.IFNA(IF(MATCH(H316, OFFSET(Keuzelijsten!$A$1, 0, MATCH(P316, Keuzelijsten!$A$1:$AA$1, 0)-1, 50, 1), 0)&lt;&gt;"", ""), "| Veld '"&amp;AH$4&amp;ROW()&amp;"': de selectie komt niet overeen met een keuze in een afhankelijk veld.  "), ""))</f>
        <v/>
      </c>
      <c r="AI316" s="166" t="str">
        <f ca="1">IF(Y316&lt;0, "", IF(I316&lt;&gt;"", _xlfn.IFNA(IF(MATCH(I316, OFFSET(Keuzelijsten!$A$1, 0, MATCH(Q316, Keuzelijsten!$A$1:$AA$1, 0)-1, 50, 1), 0)&lt;&gt;"", ""), "| Veld '"&amp;AI$4&amp;ROW()&amp;"': de selectie komt niet overeen met een keuze in een afhankelijk veld.  "), ""))</f>
        <v/>
      </c>
      <c r="AJ316" s="166" t="str">
        <f ca="1">IF(Z316&lt;0, "", IF(J316&lt;&gt;"", _xlfn.IFNA(IF(MATCH(J316, OFFSET(Keuzelijsten!$A$1, 0, MATCH(R316, Keuzelijsten!$A$1:$AA$1, 0)-1, 50, 1), 0)&lt;&gt;"", ""), "| Veld '"&amp;AJ$4&amp;ROW()&amp;"': de selectie komt niet overeen met een keuze in een afhankelijk veld.  "), ""))</f>
        <v/>
      </c>
      <c r="AK316" s="166" t="str">
        <f t="shared" si="133"/>
        <v/>
      </c>
      <c r="AL316" s="166" t="str">
        <f t="shared" si="134"/>
        <v/>
      </c>
      <c r="AM316" s="167" t="str">
        <f t="shared" si="150"/>
        <v/>
      </c>
      <c r="AN316" s="166" t="str">
        <f t="shared" si="151"/>
        <v/>
      </c>
      <c r="AO316" s="166" t="str">
        <f t="shared" si="152"/>
        <v/>
      </c>
      <c r="AP316" s="166" t="str">
        <f t="shared" si="153"/>
        <v/>
      </c>
      <c r="AQ316" s="166" t="str">
        <f t="shared" si="154"/>
        <v/>
      </c>
      <c r="AR316" s="166" t="str">
        <f t="shared" si="155"/>
        <v/>
      </c>
      <c r="AS316" s="166" t="str">
        <f t="shared" si="156"/>
        <v/>
      </c>
      <c r="AT316" s="166" t="str">
        <f t="shared" si="157"/>
        <v/>
      </c>
      <c r="AU316" s="166" t="str">
        <f t="shared" si="158"/>
        <v/>
      </c>
      <c r="AV316" s="166" t="str">
        <f t="shared" si="159"/>
        <v/>
      </c>
      <c r="AW316" s="167" t="str">
        <f t="shared" si="160"/>
        <v/>
      </c>
      <c r="AX316" s="166" t="str">
        <f>IF(N316&lt;&gt;1, IF(SUM(N316:$N$504)&lt;&gt;0, "| Laat geen witruimte tussen ingevulde rijen.", ""), "")</f>
        <v/>
      </c>
      <c r="AZ316" s="75" t="str">
        <f t="shared" ca="1" si="161"/>
        <v/>
      </c>
    </row>
    <row r="317" spans="1:52" s="166" customFormat="1" ht="14.45" customHeight="1" x14ac:dyDescent="0.25">
      <c r="A317" s="172" t="str">
        <f t="shared" ca="1" si="135"/>
        <v/>
      </c>
      <c r="B317" s="164" t="str">
        <f t="shared" si="131"/>
        <v/>
      </c>
      <c r="C317" s="176" t="str">
        <f t="shared" si="132"/>
        <v/>
      </c>
      <c r="D317" s="177"/>
      <c r="E317" s="178"/>
      <c r="F317" s="178"/>
      <c r="G317" s="179"/>
      <c r="H317" s="180"/>
      <c r="I317" s="179"/>
      <c r="J317" s="181"/>
      <c r="K317" s="182"/>
      <c r="L317" s="183"/>
      <c r="M317" s="165" t="s">
        <v>85</v>
      </c>
      <c r="N317" s="166">
        <f t="shared" si="136"/>
        <v>0</v>
      </c>
      <c r="O317" s="167" t="s">
        <v>387</v>
      </c>
      <c r="P317" s="166" t="str">
        <f t="shared" si="137"/>
        <v/>
      </c>
      <c r="Q317" s="166" t="str">
        <f t="shared" si="138"/>
        <v/>
      </c>
      <c r="R317" s="166" t="str">
        <f t="shared" si="139"/>
        <v/>
      </c>
      <c r="S317" s="167">
        <f t="shared" si="140"/>
        <v>0</v>
      </c>
      <c r="T317" s="166">
        <f t="shared" si="141"/>
        <v>0</v>
      </c>
      <c r="U317" s="166">
        <f t="shared" si="142"/>
        <v>0</v>
      </c>
      <c r="V317" s="166">
        <f t="shared" si="143"/>
        <v>0</v>
      </c>
      <c r="W317" s="166">
        <f t="shared" si="144"/>
        <v>0</v>
      </c>
      <c r="X317" s="166">
        <f t="shared" si="145"/>
        <v>0</v>
      </c>
      <c r="Y317" s="166">
        <f t="shared" si="146"/>
        <v>0</v>
      </c>
      <c r="Z317" s="166">
        <f t="shared" si="147"/>
        <v>0</v>
      </c>
      <c r="AA317" s="166">
        <f t="shared" si="148"/>
        <v>0</v>
      </c>
      <c r="AB317" s="166">
        <f t="shared" si="149"/>
        <v>0</v>
      </c>
      <c r="AC317" s="167"/>
      <c r="AE317" s="166" t="str" cm="1">
        <f t="array" ref="AE317">IF($E317&lt;&gt;"", IF(ISTEXT(E317), "| Veld '"&amp;AE$4&amp;ROW()&amp;"': "&amp;Fout_datum, IF(F317&lt;&gt;"", IF(E317&gt;F317, "| Velden '"&amp;$AE$4&amp;ROW()&amp;"' en '"&amp;$AF$4&amp;ROW()&amp;"': De datum uit dienst mag niet voor de datum in dienst vallen.", ""), IF(E317&gt;Datum_werkingsjaar_einde, "| Veld '"&amp;$AE$4&amp;ROW()&amp;"': De datum in dienst mag niet na 31/12/"&amp;Datum_werkingsjaar&amp;" vallen.  ", ""))), "")</f>
        <v/>
      </c>
      <c r="AF317" s="166" t="str" cm="1">
        <f t="array" ref="AF317">IF($F317&lt;&gt;"", IF(ISTEXT(F317), "| Veld '"&amp;AF$4&amp;ROW()&amp;"': "&amp;Fout_datum, IF(E317&gt;F317, IF(F317&lt;&gt;"", "  ", ""), IF(F317&lt;&gt;"", IF(F317&lt;Datum_werkingsjaar_begin, "| Veld '"&amp;$AF$4&amp;ROW()&amp;"': De datum uit dienst mag niet vóór 1/01/"&amp;Datum_werkingsjaar&amp;" vallen.  ", ""), ""))), "")</f>
        <v/>
      </c>
      <c r="AG317" s="166" t="str">
        <f ca="1">IF(W317&lt;0, "", IF(G317&lt;&gt;"", _xlfn.IFNA(IF(MATCH(G317, OFFSET(Keuzelijsten!$A$1, 0, MATCH(O317, Keuzelijsten!$A$1:$AA$1, 0)-1, 50, 1), 0)&lt;&gt;"", ""), "| Veld '"&amp;AG$4&amp;ROW()&amp;"': de selectie komt niet overeen met een keuze in een afhankelijk veld.  "), ""))</f>
        <v/>
      </c>
      <c r="AH317" s="166" t="str">
        <f ca="1">IF(X317&lt;0, "", IF(H317&lt;&gt;"", _xlfn.IFNA(IF(MATCH(H317, OFFSET(Keuzelijsten!$A$1, 0, MATCH(P317, Keuzelijsten!$A$1:$AA$1, 0)-1, 50, 1), 0)&lt;&gt;"", ""), "| Veld '"&amp;AH$4&amp;ROW()&amp;"': de selectie komt niet overeen met een keuze in een afhankelijk veld.  "), ""))</f>
        <v/>
      </c>
      <c r="AI317" s="166" t="str">
        <f ca="1">IF(Y317&lt;0, "", IF(I317&lt;&gt;"", _xlfn.IFNA(IF(MATCH(I317, OFFSET(Keuzelijsten!$A$1, 0, MATCH(Q317, Keuzelijsten!$A$1:$AA$1, 0)-1, 50, 1), 0)&lt;&gt;"", ""), "| Veld '"&amp;AI$4&amp;ROW()&amp;"': de selectie komt niet overeen met een keuze in een afhankelijk veld.  "), ""))</f>
        <v/>
      </c>
      <c r="AJ317" s="166" t="str">
        <f ca="1">IF(Z317&lt;0, "", IF(J317&lt;&gt;"", _xlfn.IFNA(IF(MATCH(J317, OFFSET(Keuzelijsten!$A$1, 0, MATCH(R317, Keuzelijsten!$A$1:$AA$1, 0)-1, 50, 1), 0)&lt;&gt;"", ""), "| Veld '"&amp;AJ$4&amp;ROW()&amp;"': de selectie komt niet overeen met een keuze in een afhankelijk veld.  "), ""))</f>
        <v/>
      </c>
      <c r="AK317" s="166" t="str">
        <f t="shared" si="133"/>
        <v/>
      </c>
      <c r="AL317" s="166" t="str">
        <f t="shared" si="134"/>
        <v/>
      </c>
      <c r="AM317" s="167" t="str">
        <f t="shared" si="150"/>
        <v/>
      </c>
      <c r="AN317" s="166" t="str">
        <f t="shared" si="151"/>
        <v/>
      </c>
      <c r="AO317" s="166" t="str">
        <f t="shared" si="152"/>
        <v/>
      </c>
      <c r="AP317" s="166" t="str">
        <f t="shared" si="153"/>
        <v/>
      </c>
      <c r="AQ317" s="166" t="str">
        <f t="shared" si="154"/>
        <v/>
      </c>
      <c r="AR317" s="166" t="str">
        <f t="shared" si="155"/>
        <v/>
      </c>
      <c r="AS317" s="166" t="str">
        <f t="shared" si="156"/>
        <v/>
      </c>
      <c r="AT317" s="166" t="str">
        <f t="shared" si="157"/>
        <v/>
      </c>
      <c r="AU317" s="166" t="str">
        <f t="shared" si="158"/>
        <v/>
      </c>
      <c r="AV317" s="166" t="str">
        <f t="shared" si="159"/>
        <v/>
      </c>
      <c r="AW317" s="167" t="str">
        <f t="shared" si="160"/>
        <v/>
      </c>
      <c r="AX317" s="166" t="str">
        <f>IF(N317&lt;&gt;1, IF(SUM(N317:$N$504)&lt;&gt;0, "| Laat geen witruimte tussen ingevulde rijen.", ""), "")</f>
        <v/>
      </c>
      <c r="AZ317" s="75" t="str">
        <f t="shared" ca="1" si="161"/>
        <v/>
      </c>
    </row>
    <row r="318" spans="1:52" s="166" customFormat="1" ht="14.45" customHeight="1" x14ac:dyDescent="0.25">
      <c r="A318" s="172" t="str">
        <f t="shared" ca="1" si="135"/>
        <v/>
      </c>
      <c r="B318" s="164" t="str">
        <f t="shared" si="131"/>
        <v/>
      </c>
      <c r="C318" s="176" t="str">
        <f t="shared" si="132"/>
        <v/>
      </c>
      <c r="D318" s="177"/>
      <c r="E318" s="178"/>
      <c r="F318" s="178"/>
      <c r="G318" s="179"/>
      <c r="H318" s="180"/>
      <c r="I318" s="179"/>
      <c r="J318" s="181"/>
      <c r="K318" s="182"/>
      <c r="L318" s="183"/>
      <c r="M318" s="165" t="s">
        <v>85</v>
      </c>
      <c r="N318" s="166">
        <f t="shared" si="136"/>
        <v>0</v>
      </c>
      <c r="O318" s="167" t="s">
        <v>387</v>
      </c>
      <c r="P318" s="166" t="str">
        <f t="shared" si="137"/>
        <v/>
      </c>
      <c r="Q318" s="166" t="str">
        <f t="shared" si="138"/>
        <v/>
      </c>
      <c r="R318" s="166" t="str">
        <f t="shared" si="139"/>
        <v/>
      </c>
      <c r="S318" s="167">
        <f t="shared" si="140"/>
        <v>0</v>
      </c>
      <c r="T318" s="166">
        <f t="shared" si="141"/>
        <v>0</v>
      </c>
      <c r="U318" s="166">
        <f t="shared" si="142"/>
        <v>0</v>
      </c>
      <c r="V318" s="166">
        <f t="shared" si="143"/>
        <v>0</v>
      </c>
      <c r="W318" s="166">
        <f t="shared" si="144"/>
        <v>0</v>
      </c>
      <c r="X318" s="166">
        <f t="shared" si="145"/>
        <v>0</v>
      </c>
      <c r="Y318" s="166">
        <f t="shared" si="146"/>
        <v>0</v>
      </c>
      <c r="Z318" s="166">
        <f t="shared" si="147"/>
        <v>0</v>
      </c>
      <c r="AA318" s="166">
        <f t="shared" si="148"/>
        <v>0</v>
      </c>
      <c r="AB318" s="166">
        <f t="shared" si="149"/>
        <v>0</v>
      </c>
      <c r="AC318" s="167"/>
      <c r="AE318" s="166" t="str" cm="1">
        <f t="array" ref="AE318">IF($E318&lt;&gt;"", IF(ISTEXT(E318), "| Veld '"&amp;AE$4&amp;ROW()&amp;"': "&amp;Fout_datum, IF(F318&lt;&gt;"", IF(E318&gt;F318, "| Velden '"&amp;$AE$4&amp;ROW()&amp;"' en '"&amp;$AF$4&amp;ROW()&amp;"': De datum uit dienst mag niet voor de datum in dienst vallen.", ""), IF(E318&gt;Datum_werkingsjaar_einde, "| Veld '"&amp;$AE$4&amp;ROW()&amp;"': De datum in dienst mag niet na 31/12/"&amp;Datum_werkingsjaar&amp;" vallen.  ", ""))), "")</f>
        <v/>
      </c>
      <c r="AF318" s="166" t="str" cm="1">
        <f t="array" ref="AF318">IF($F318&lt;&gt;"", IF(ISTEXT(F318), "| Veld '"&amp;AF$4&amp;ROW()&amp;"': "&amp;Fout_datum, IF(E318&gt;F318, IF(F318&lt;&gt;"", "  ", ""), IF(F318&lt;&gt;"", IF(F318&lt;Datum_werkingsjaar_begin, "| Veld '"&amp;$AF$4&amp;ROW()&amp;"': De datum uit dienst mag niet vóór 1/01/"&amp;Datum_werkingsjaar&amp;" vallen.  ", ""), ""))), "")</f>
        <v/>
      </c>
      <c r="AG318" s="166" t="str">
        <f ca="1">IF(W318&lt;0, "", IF(G318&lt;&gt;"", _xlfn.IFNA(IF(MATCH(G318, OFFSET(Keuzelijsten!$A$1, 0, MATCH(O318, Keuzelijsten!$A$1:$AA$1, 0)-1, 50, 1), 0)&lt;&gt;"", ""), "| Veld '"&amp;AG$4&amp;ROW()&amp;"': de selectie komt niet overeen met een keuze in een afhankelijk veld.  "), ""))</f>
        <v/>
      </c>
      <c r="AH318" s="166" t="str">
        <f ca="1">IF(X318&lt;0, "", IF(H318&lt;&gt;"", _xlfn.IFNA(IF(MATCH(H318, OFFSET(Keuzelijsten!$A$1, 0, MATCH(P318, Keuzelijsten!$A$1:$AA$1, 0)-1, 50, 1), 0)&lt;&gt;"", ""), "| Veld '"&amp;AH$4&amp;ROW()&amp;"': de selectie komt niet overeen met een keuze in een afhankelijk veld.  "), ""))</f>
        <v/>
      </c>
      <c r="AI318" s="166" t="str">
        <f ca="1">IF(Y318&lt;0, "", IF(I318&lt;&gt;"", _xlfn.IFNA(IF(MATCH(I318, OFFSET(Keuzelijsten!$A$1, 0, MATCH(Q318, Keuzelijsten!$A$1:$AA$1, 0)-1, 50, 1), 0)&lt;&gt;"", ""), "| Veld '"&amp;AI$4&amp;ROW()&amp;"': de selectie komt niet overeen met een keuze in een afhankelijk veld.  "), ""))</f>
        <v/>
      </c>
      <c r="AJ318" s="166" t="str">
        <f ca="1">IF(Z318&lt;0, "", IF(J318&lt;&gt;"", _xlfn.IFNA(IF(MATCH(J318, OFFSET(Keuzelijsten!$A$1, 0, MATCH(R318, Keuzelijsten!$A$1:$AA$1, 0)-1, 50, 1), 0)&lt;&gt;"", ""), "| Veld '"&amp;AJ$4&amp;ROW()&amp;"': de selectie komt niet overeen met een keuze in een afhankelijk veld.  "), ""))</f>
        <v/>
      </c>
      <c r="AK318" s="166" t="str">
        <f t="shared" si="133"/>
        <v/>
      </c>
      <c r="AL318" s="166" t="str">
        <f t="shared" si="134"/>
        <v/>
      </c>
      <c r="AM318" s="167" t="str">
        <f t="shared" si="150"/>
        <v/>
      </c>
      <c r="AN318" s="166" t="str">
        <f t="shared" si="151"/>
        <v/>
      </c>
      <c r="AO318" s="166" t="str">
        <f t="shared" si="152"/>
        <v/>
      </c>
      <c r="AP318" s="166" t="str">
        <f t="shared" si="153"/>
        <v/>
      </c>
      <c r="AQ318" s="166" t="str">
        <f t="shared" si="154"/>
        <v/>
      </c>
      <c r="AR318" s="166" t="str">
        <f t="shared" si="155"/>
        <v/>
      </c>
      <c r="AS318" s="166" t="str">
        <f t="shared" si="156"/>
        <v/>
      </c>
      <c r="AT318" s="166" t="str">
        <f t="shared" si="157"/>
        <v/>
      </c>
      <c r="AU318" s="166" t="str">
        <f t="shared" si="158"/>
        <v/>
      </c>
      <c r="AV318" s="166" t="str">
        <f t="shared" si="159"/>
        <v/>
      </c>
      <c r="AW318" s="167" t="str">
        <f t="shared" si="160"/>
        <v/>
      </c>
      <c r="AX318" s="166" t="str">
        <f>IF(N318&lt;&gt;1, IF(SUM(N318:$N$504)&lt;&gt;0, "| Laat geen witruimte tussen ingevulde rijen.", ""), "")</f>
        <v/>
      </c>
      <c r="AZ318" s="75" t="str">
        <f t="shared" ca="1" si="161"/>
        <v/>
      </c>
    </row>
    <row r="319" spans="1:52" s="166" customFormat="1" ht="14.45" customHeight="1" x14ac:dyDescent="0.25">
      <c r="A319" s="172" t="str">
        <f t="shared" ca="1" si="135"/>
        <v/>
      </c>
      <c r="B319" s="164" t="str">
        <f t="shared" si="131"/>
        <v/>
      </c>
      <c r="C319" s="176" t="str">
        <f t="shared" si="132"/>
        <v/>
      </c>
      <c r="D319" s="177"/>
      <c r="E319" s="178"/>
      <c r="F319" s="178"/>
      <c r="G319" s="179"/>
      <c r="H319" s="180"/>
      <c r="I319" s="179"/>
      <c r="J319" s="181"/>
      <c r="K319" s="182"/>
      <c r="L319" s="183"/>
      <c r="M319" s="165" t="s">
        <v>85</v>
      </c>
      <c r="N319" s="166">
        <f t="shared" si="136"/>
        <v>0</v>
      </c>
      <c r="O319" s="167" t="s">
        <v>387</v>
      </c>
      <c r="P319" s="166" t="str">
        <f t="shared" si="137"/>
        <v/>
      </c>
      <c r="Q319" s="166" t="str">
        <f t="shared" si="138"/>
        <v/>
      </c>
      <c r="R319" s="166" t="str">
        <f t="shared" si="139"/>
        <v/>
      </c>
      <c r="S319" s="167">
        <f t="shared" si="140"/>
        <v>0</v>
      </c>
      <c r="T319" s="166">
        <f t="shared" si="141"/>
        <v>0</v>
      </c>
      <c r="U319" s="166">
        <f t="shared" si="142"/>
        <v>0</v>
      </c>
      <c r="V319" s="166">
        <f t="shared" si="143"/>
        <v>0</v>
      </c>
      <c r="W319" s="166">
        <f t="shared" si="144"/>
        <v>0</v>
      </c>
      <c r="X319" s="166">
        <f t="shared" si="145"/>
        <v>0</v>
      </c>
      <c r="Y319" s="166">
        <f t="shared" si="146"/>
        <v>0</v>
      </c>
      <c r="Z319" s="166">
        <f t="shared" si="147"/>
        <v>0</v>
      </c>
      <c r="AA319" s="166">
        <f t="shared" si="148"/>
        <v>0</v>
      </c>
      <c r="AB319" s="166">
        <f t="shared" si="149"/>
        <v>0</v>
      </c>
      <c r="AC319" s="167"/>
      <c r="AE319" s="166" t="str" cm="1">
        <f t="array" ref="AE319">IF($E319&lt;&gt;"", IF(ISTEXT(E319), "| Veld '"&amp;AE$4&amp;ROW()&amp;"': "&amp;Fout_datum, IF(F319&lt;&gt;"", IF(E319&gt;F319, "| Velden '"&amp;$AE$4&amp;ROW()&amp;"' en '"&amp;$AF$4&amp;ROW()&amp;"': De datum uit dienst mag niet voor de datum in dienst vallen.", ""), IF(E319&gt;Datum_werkingsjaar_einde, "| Veld '"&amp;$AE$4&amp;ROW()&amp;"': De datum in dienst mag niet na 31/12/"&amp;Datum_werkingsjaar&amp;" vallen.  ", ""))), "")</f>
        <v/>
      </c>
      <c r="AF319" s="166" t="str" cm="1">
        <f t="array" ref="AF319">IF($F319&lt;&gt;"", IF(ISTEXT(F319), "| Veld '"&amp;AF$4&amp;ROW()&amp;"': "&amp;Fout_datum, IF(E319&gt;F319, IF(F319&lt;&gt;"", "  ", ""), IF(F319&lt;&gt;"", IF(F319&lt;Datum_werkingsjaar_begin, "| Veld '"&amp;$AF$4&amp;ROW()&amp;"': De datum uit dienst mag niet vóór 1/01/"&amp;Datum_werkingsjaar&amp;" vallen.  ", ""), ""))), "")</f>
        <v/>
      </c>
      <c r="AG319" s="166" t="str">
        <f ca="1">IF(W319&lt;0, "", IF(G319&lt;&gt;"", _xlfn.IFNA(IF(MATCH(G319, OFFSET(Keuzelijsten!$A$1, 0, MATCH(O319, Keuzelijsten!$A$1:$AA$1, 0)-1, 50, 1), 0)&lt;&gt;"", ""), "| Veld '"&amp;AG$4&amp;ROW()&amp;"': de selectie komt niet overeen met een keuze in een afhankelijk veld.  "), ""))</f>
        <v/>
      </c>
      <c r="AH319" s="166" t="str">
        <f ca="1">IF(X319&lt;0, "", IF(H319&lt;&gt;"", _xlfn.IFNA(IF(MATCH(H319, OFFSET(Keuzelijsten!$A$1, 0, MATCH(P319, Keuzelijsten!$A$1:$AA$1, 0)-1, 50, 1), 0)&lt;&gt;"", ""), "| Veld '"&amp;AH$4&amp;ROW()&amp;"': de selectie komt niet overeen met een keuze in een afhankelijk veld.  "), ""))</f>
        <v/>
      </c>
      <c r="AI319" s="166" t="str">
        <f ca="1">IF(Y319&lt;0, "", IF(I319&lt;&gt;"", _xlfn.IFNA(IF(MATCH(I319, OFFSET(Keuzelijsten!$A$1, 0, MATCH(Q319, Keuzelijsten!$A$1:$AA$1, 0)-1, 50, 1), 0)&lt;&gt;"", ""), "| Veld '"&amp;AI$4&amp;ROW()&amp;"': de selectie komt niet overeen met een keuze in een afhankelijk veld.  "), ""))</f>
        <v/>
      </c>
      <c r="AJ319" s="166" t="str">
        <f ca="1">IF(Z319&lt;0, "", IF(J319&lt;&gt;"", _xlfn.IFNA(IF(MATCH(J319, OFFSET(Keuzelijsten!$A$1, 0, MATCH(R319, Keuzelijsten!$A$1:$AA$1, 0)-1, 50, 1), 0)&lt;&gt;"", ""), "| Veld '"&amp;AJ$4&amp;ROW()&amp;"': de selectie komt niet overeen met een keuze in een afhankelijk veld.  "), ""))</f>
        <v/>
      </c>
      <c r="AK319" s="166" t="str">
        <f t="shared" si="133"/>
        <v/>
      </c>
      <c r="AL319" s="166" t="str">
        <f t="shared" si="134"/>
        <v/>
      </c>
      <c r="AM319" s="167" t="str">
        <f t="shared" si="150"/>
        <v/>
      </c>
      <c r="AN319" s="166" t="str">
        <f t="shared" si="151"/>
        <v/>
      </c>
      <c r="AO319" s="166" t="str">
        <f t="shared" si="152"/>
        <v/>
      </c>
      <c r="AP319" s="166" t="str">
        <f t="shared" si="153"/>
        <v/>
      </c>
      <c r="AQ319" s="166" t="str">
        <f t="shared" si="154"/>
        <v/>
      </c>
      <c r="AR319" s="166" t="str">
        <f t="shared" si="155"/>
        <v/>
      </c>
      <c r="AS319" s="166" t="str">
        <f t="shared" si="156"/>
        <v/>
      </c>
      <c r="AT319" s="166" t="str">
        <f t="shared" si="157"/>
        <v/>
      </c>
      <c r="AU319" s="166" t="str">
        <f t="shared" si="158"/>
        <v/>
      </c>
      <c r="AV319" s="166" t="str">
        <f t="shared" si="159"/>
        <v/>
      </c>
      <c r="AW319" s="167" t="str">
        <f t="shared" si="160"/>
        <v/>
      </c>
      <c r="AX319" s="166" t="str">
        <f>IF(N319&lt;&gt;1, IF(SUM(N319:$N$504)&lt;&gt;0, "| Laat geen witruimte tussen ingevulde rijen.", ""), "")</f>
        <v/>
      </c>
      <c r="AZ319" s="75" t="str">
        <f t="shared" ca="1" si="161"/>
        <v/>
      </c>
    </row>
    <row r="320" spans="1:52" s="166" customFormat="1" ht="14.45" customHeight="1" x14ac:dyDescent="0.25">
      <c r="A320" s="172" t="str">
        <f t="shared" ca="1" si="135"/>
        <v/>
      </c>
      <c r="B320" s="164" t="str">
        <f t="shared" si="131"/>
        <v/>
      </c>
      <c r="C320" s="176" t="str">
        <f t="shared" si="132"/>
        <v/>
      </c>
      <c r="D320" s="177"/>
      <c r="E320" s="178"/>
      <c r="F320" s="178"/>
      <c r="G320" s="179"/>
      <c r="H320" s="180"/>
      <c r="I320" s="179"/>
      <c r="J320" s="181"/>
      <c r="K320" s="182"/>
      <c r="L320" s="183"/>
      <c r="M320" s="165" t="s">
        <v>85</v>
      </c>
      <c r="N320" s="166">
        <f t="shared" si="136"/>
        <v>0</v>
      </c>
      <c r="O320" s="167" t="s">
        <v>387</v>
      </c>
      <c r="P320" s="166" t="str">
        <f t="shared" si="137"/>
        <v/>
      </c>
      <c r="Q320" s="166" t="str">
        <f t="shared" si="138"/>
        <v/>
      </c>
      <c r="R320" s="166" t="str">
        <f t="shared" si="139"/>
        <v/>
      </c>
      <c r="S320" s="167">
        <f t="shared" si="140"/>
        <v>0</v>
      </c>
      <c r="T320" s="166">
        <f t="shared" si="141"/>
        <v>0</v>
      </c>
      <c r="U320" s="166">
        <f t="shared" si="142"/>
        <v>0</v>
      </c>
      <c r="V320" s="166">
        <f t="shared" si="143"/>
        <v>0</v>
      </c>
      <c r="W320" s="166">
        <f t="shared" si="144"/>
        <v>0</v>
      </c>
      <c r="X320" s="166">
        <f t="shared" si="145"/>
        <v>0</v>
      </c>
      <c r="Y320" s="166">
        <f t="shared" si="146"/>
        <v>0</v>
      </c>
      <c r="Z320" s="166">
        <f t="shared" si="147"/>
        <v>0</v>
      </c>
      <c r="AA320" s="166">
        <f t="shared" si="148"/>
        <v>0</v>
      </c>
      <c r="AB320" s="166">
        <f t="shared" si="149"/>
        <v>0</v>
      </c>
      <c r="AC320" s="167"/>
      <c r="AE320" s="166" t="str" cm="1">
        <f t="array" ref="AE320">IF($E320&lt;&gt;"", IF(ISTEXT(E320), "| Veld '"&amp;AE$4&amp;ROW()&amp;"': "&amp;Fout_datum, IF(F320&lt;&gt;"", IF(E320&gt;F320, "| Velden '"&amp;$AE$4&amp;ROW()&amp;"' en '"&amp;$AF$4&amp;ROW()&amp;"': De datum uit dienst mag niet voor de datum in dienst vallen.", ""), IF(E320&gt;Datum_werkingsjaar_einde, "| Veld '"&amp;$AE$4&amp;ROW()&amp;"': De datum in dienst mag niet na 31/12/"&amp;Datum_werkingsjaar&amp;" vallen.  ", ""))), "")</f>
        <v/>
      </c>
      <c r="AF320" s="166" t="str" cm="1">
        <f t="array" ref="AF320">IF($F320&lt;&gt;"", IF(ISTEXT(F320), "| Veld '"&amp;AF$4&amp;ROW()&amp;"': "&amp;Fout_datum, IF(E320&gt;F320, IF(F320&lt;&gt;"", "  ", ""), IF(F320&lt;&gt;"", IF(F320&lt;Datum_werkingsjaar_begin, "| Veld '"&amp;$AF$4&amp;ROW()&amp;"': De datum uit dienst mag niet vóór 1/01/"&amp;Datum_werkingsjaar&amp;" vallen.  ", ""), ""))), "")</f>
        <v/>
      </c>
      <c r="AG320" s="166" t="str">
        <f ca="1">IF(W320&lt;0, "", IF(G320&lt;&gt;"", _xlfn.IFNA(IF(MATCH(G320, OFFSET(Keuzelijsten!$A$1, 0, MATCH(O320, Keuzelijsten!$A$1:$AA$1, 0)-1, 50, 1), 0)&lt;&gt;"", ""), "| Veld '"&amp;AG$4&amp;ROW()&amp;"': de selectie komt niet overeen met een keuze in een afhankelijk veld.  "), ""))</f>
        <v/>
      </c>
      <c r="AH320" s="166" t="str">
        <f ca="1">IF(X320&lt;0, "", IF(H320&lt;&gt;"", _xlfn.IFNA(IF(MATCH(H320, OFFSET(Keuzelijsten!$A$1, 0, MATCH(P320, Keuzelijsten!$A$1:$AA$1, 0)-1, 50, 1), 0)&lt;&gt;"", ""), "| Veld '"&amp;AH$4&amp;ROW()&amp;"': de selectie komt niet overeen met een keuze in een afhankelijk veld.  "), ""))</f>
        <v/>
      </c>
      <c r="AI320" s="166" t="str">
        <f ca="1">IF(Y320&lt;0, "", IF(I320&lt;&gt;"", _xlfn.IFNA(IF(MATCH(I320, OFFSET(Keuzelijsten!$A$1, 0, MATCH(Q320, Keuzelijsten!$A$1:$AA$1, 0)-1, 50, 1), 0)&lt;&gt;"", ""), "| Veld '"&amp;AI$4&amp;ROW()&amp;"': de selectie komt niet overeen met een keuze in een afhankelijk veld.  "), ""))</f>
        <v/>
      </c>
      <c r="AJ320" s="166" t="str">
        <f ca="1">IF(Z320&lt;0, "", IF(J320&lt;&gt;"", _xlfn.IFNA(IF(MATCH(J320, OFFSET(Keuzelijsten!$A$1, 0, MATCH(R320, Keuzelijsten!$A$1:$AA$1, 0)-1, 50, 1), 0)&lt;&gt;"", ""), "| Veld '"&amp;AJ$4&amp;ROW()&amp;"': de selectie komt niet overeen met een keuze in een afhankelijk veld.  "), ""))</f>
        <v/>
      </c>
      <c r="AK320" s="166" t="str">
        <f t="shared" si="133"/>
        <v/>
      </c>
      <c r="AL320" s="166" t="str">
        <f t="shared" si="134"/>
        <v/>
      </c>
      <c r="AM320" s="167" t="str">
        <f t="shared" si="150"/>
        <v/>
      </c>
      <c r="AN320" s="166" t="str">
        <f t="shared" si="151"/>
        <v/>
      </c>
      <c r="AO320" s="166" t="str">
        <f t="shared" si="152"/>
        <v/>
      </c>
      <c r="AP320" s="166" t="str">
        <f t="shared" si="153"/>
        <v/>
      </c>
      <c r="AQ320" s="166" t="str">
        <f t="shared" si="154"/>
        <v/>
      </c>
      <c r="AR320" s="166" t="str">
        <f t="shared" si="155"/>
        <v/>
      </c>
      <c r="AS320" s="166" t="str">
        <f t="shared" si="156"/>
        <v/>
      </c>
      <c r="AT320" s="166" t="str">
        <f t="shared" si="157"/>
        <v/>
      </c>
      <c r="AU320" s="166" t="str">
        <f t="shared" si="158"/>
        <v/>
      </c>
      <c r="AV320" s="166" t="str">
        <f t="shared" si="159"/>
        <v/>
      </c>
      <c r="AW320" s="167" t="str">
        <f t="shared" si="160"/>
        <v/>
      </c>
      <c r="AX320" s="166" t="str">
        <f>IF(N320&lt;&gt;1, IF(SUM(N320:$N$504)&lt;&gt;0, "| Laat geen witruimte tussen ingevulde rijen.", ""), "")</f>
        <v/>
      </c>
      <c r="AZ320" s="75" t="str">
        <f t="shared" ca="1" si="161"/>
        <v/>
      </c>
    </row>
    <row r="321" spans="1:52" s="166" customFormat="1" ht="14.45" customHeight="1" x14ac:dyDescent="0.25">
      <c r="A321" s="172" t="str">
        <f t="shared" ca="1" si="135"/>
        <v/>
      </c>
      <c r="B321" s="164" t="str">
        <f t="shared" si="131"/>
        <v/>
      </c>
      <c r="C321" s="176" t="str">
        <f t="shared" si="132"/>
        <v/>
      </c>
      <c r="D321" s="177"/>
      <c r="E321" s="178"/>
      <c r="F321" s="178"/>
      <c r="G321" s="179"/>
      <c r="H321" s="180"/>
      <c r="I321" s="179"/>
      <c r="J321" s="181"/>
      <c r="K321" s="182"/>
      <c r="L321" s="183"/>
      <c r="M321" s="165" t="s">
        <v>85</v>
      </c>
      <c r="N321" s="166">
        <f t="shared" si="136"/>
        <v>0</v>
      </c>
      <c r="O321" s="167" t="s">
        <v>387</v>
      </c>
      <c r="P321" s="166" t="str">
        <f t="shared" si="137"/>
        <v/>
      </c>
      <c r="Q321" s="166" t="str">
        <f t="shared" si="138"/>
        <v/>
      </c>
      <c r="R321" s="166" t="str">
        <f t="shared" si="139"/>
        <v/>
      </c>
      <c r="S321" s="167">
        <f t="shared" si="140"/>
        <v>0</v>
      </c>
      <c r="T321" s="166">
        <f t="shared" si="141"/>
        <v>0</v>
      </c>
      <c r="U321" s="166">
        <f t="shared" si="142"/>
        <v>0</v>
      </c>
      <c r="V321" s="166">
        <f t="shared" si="143"/>
        <v>0</v>
      </c>
      <c r="W321" s="166">
        <f t="shared" si="144"/>
        <v>0</v>
      </c>
      <c r="X321" s="166">
        <f t="shared" si="145"/>
        <v>0</v>
      </c>
      <c r="Y321" s="166">
        <f t="shared" si="146"/>
        <v>0</v>
      </c>
      <c r="Z321" s="166">
        <f t="shared" si="147"/>
        <v>0</v>
      </c>
      <c r="AA321" s="166">
        <f t="shared" si="148"/>
        <v>0</v>
      </c>
      <c r="AB321" s="166">
        <f t="shared" si="149"/>
        <v>0</v>
      </c>
      <c r="AC321" s="167"/>
      <c r="AE321" s="166" t="str" cm="1">
        <f t="array" ref="AE321">IF($E321&lt;&gt;"", IF(ISTEXT(E321), "| Veld '"&amp;AE$4&amp;ROW()&amp;"': "&amp;Fout_datum, IF(F321&lt;&gt;"", IF(E321&gt;F321, "| Velden '"&amp;$AE$4&amp;ROW()&amp;"' en '"&amp;$AF$4&amp;ROW()&amp;"': De datum uit dienst mag niet voor de datum in dienst vallen.", ""), IF(E321&gt;Datum_werkingsjaar_einde, "| Veld '"&amp;$AE$4&amp;ROW()&amp;"': De datum in dienst mag niet na 31/12/"&amp;Datum_werkingsjaar&amp;" vallen.  ", ""))), "")</f>
        <v/>
      </c>
      <c r="AF321" s="166" t="str" cm="1">
        <f t="array" ref="AF321">IF($F321&lt;&gt;"", IF(ISTEXT(F321), "| Veld '"&amp;AF$4&amp;ROW()&amp;"': "&amp;Fout_datum, IF(E321&gt;F321, IF(F321&lt;&gt;"", "  ", ""), IF(F321&lt;&gt;"", IF(F321&lt;Datum_werkingsjaar_begin, "| Veld '"&amp;$AF$4&amp;ROW()&amp;"': De datum uit dienst mag niet vóór 1/01/"&amp;Datum_werkingsjaar&amp;" vallen.  ", ""), ""))), "")</f>
        <v/>
      </c>
      <c r="AG321" s="166" t="str">
        <f ca="1">IF(W321&lt;0, "", IF(G321&lt;&gt;"", _xlfn.IFNA(IF(MATCH(G321, OFFSET(Keuzelijsten!$A$1, 0, MATCH(O321, Keuzelijsten!$A$1:$AA$1, 0)-1, 50, 1), 0)&lt;&gt;"", ""), "| Veld '"&amp;AG$4&amp;ROW()&amp;"': de selectie komt niet overeen met een keuze in een afhankelijk veld.  "), ""))</f>
        <v/>
      </c>
      <c r="AH321" s="166" t="str">
        <f ca="1">IF(X321&lt;0, "", IF(H321&lt;&gt;"", _xlfn.IFNA(IF(MATCH(H321, OFFSET(Keuzelijsten!$A$1, 0, MATCH(P321, Keuzelijsten!$A$1:$AA$1, 0)-1, 50, 1), 0)&lt;&gt;"", ""), "| Veld '"&amp;AH$4&amp;ROW()&amp;"': de selectie komt niet overeen met een keuze in een afhankelijk veld.  "), ""))</f>
        <v/>
      </c>
      <c r="AI321" s="166" t="str">
        <f ca="1">IF(Y321&lt;0, "", IF(I321&lt;&gt;"", _xlfn.IFNA(IF(MATCH(I321, OFFSET(Keuzelijsten!$A$1, 0, MATCH(Q321, Keuzelijsten!$A$1:$AA$1, 0)-1, 50, 1), 0)&lt;&gt;"", ""), "| Veld '"&amp;AI$4&amp;ROW()&amp;"': de selectie komt niet overeen met een keuze in een afhankelijk veld.  "), ""))</f>
        <v/>
      </c>
      <c r="AJ321" s="166" t="str">
        <f ca="1">IF(Z321&lt;0, "", IF(J321&lt;&gt;"", _xlfn.IFNA(IF(MATCH(J321, OFFSET(Keuzelijsten!$A$1, 0, MATCH(R321, Keuzelijsten!$A$1:$AA$1, 0)-1, 50, 1), 0)&lt;&gt;"", ""), "| Veld '"&amp;AJ$4&amp;ROW()&amp;"': de selectie komt niet overeen met een keuze in een afhankelijk veld.  "), ""))</f>
        <v/>
      </c>
      <c r="AK321" s="166" t="str">
        <f t="shared" si="133"/>
        <v/>
      </c>
      <c r="AL321" s="166" t="str">
        <f t="shared" si="134"/>
        <v/>
      </c>
      <c r="AM321" s="167" t="str">
        <f t="shared" si="150"/>
        <v/>
      </c>
      <c r="AN321" s="166" t="str">
        <f t="shared" si="151"/>
        <v/>
      </c>
      <c r="AO321" s="166" t="str">
        <f t="shared" si="152"/>
        <v/>
      </c>
      <c r="AP321" s="166" t="str">
        <f t="shared" si="153"/>
        <v/>
      </c>
      <c r="AQ321" s="166" t="str">
        <f t="shared" si="154"/>
        <v/>
      </c>
      <c r="AR321" s="166" t="str">
        <f t="shared" si="155"/>
        <v/>
      </c>
      <c r="AS321" s="166" t="str">
        <f t="shared" si="156"/>
        <v/>
      </c>
      <c r="AT321" s="166" t="str">
        <f t="shared" si="157"/>
        <v/>
      </c>
      <c r="AU321" s="166" t="str">
        <f t="shared" si="158"/>
        <v/>
      </c>
      <c r="AV321" s="166" t="str">
        <f t="shared" si="159"/>
        <v/>
      </c>
      <c r="AW321" s="167" t="str">
        <f t="shared" si="160"/>
        <v/>
      </c>
      <c r="AX321" s="166" t="str">
        <f>IF(N321&lt;&gt;1, IF(SUM(N321:$N$504)&lt;&gt;0, "| Laat geen witruimte tussen ingevulde rijen.", ""), "")</f>
        <v/>
      </c>
      <c r="AZ321" s="75" t="str">
        <f t="shared" ca="1" si="161"/>
        <v/>
      </c>
    </row>
    <row r="322" spans="1:52" s="166" customFormat="1" ht="14.45" customHeight="1" x14ac:dyDescent="0.25">
      <c r="A322" s="172" t="str">
        <f t="shared" ca="1" si="135"/>
        <v/>
      </c>
      <c r="B322" s="164" t="str">
        <f t="shared" si="131"/>
        <v/>
      </c>
      <c r="C322" s="176" t="str">
        <f t="shared" si="132"/>
        <v/>
      </c>
      <c r="D322" s="177"/>
      <c r="E322" s="178"/>
      <c r="F322" s="178"/>
      <c r="G322" s="179"/>
      <c r="H322" s="180"/>
      <c r="I322" s="179"/>
      <c r="J322" s="181"/>
      <c r="K322" s="182"/>
      <c r="L322" s="183"/>
      <c r="M322" s="165" t="s">
        <v>85</v>
      </c>
      <c r="N322" s="166">
        <f t="shared" si="136"/>
        <v>0</v>
      </c>
      <c r="O322" s="167" t="s">
        <v>387</v>
      </c>
      <c r="P322" s="166" t="str">
        <f t="shared" si="137"/>
        <v/>
      </c>
      <c r="Q322" s="166" t="str">
        <f t="shared" si="138"/>
        <v/>
      </c>
      <c r="R322" s="166" t="str">
        <f t="shared" si="139"/>
        <v/>
      </c>
      <c r="S322" s="167">
        <f t="shared" si="140"/>
        <v>0</v>
      </c>
      <c r="T322" s="166">
        <f t="shared" si="141"/>
        <v>0</v>
      </c>
      <c r="U322" s="166">
        <f t="shared" si="142"/>
        <v>0</v>
      </c>
      <c r="V322" s="166">
        <f t="shared" si="143"/>
        <v>0</v>
      </c>
      <c r="W322" s="166">
        <f t="shared" si="144"/>
        <v>0</v>
      </c>
      <c r="X322" s="166">
        <f t="shared" si="145"/>
        <v>0</v>
      </c>
      <c r="Y322" s="166">
        <f t="shared" si="146"/>
        <v>0</v>
      </c>
      <c r="Z322" s="166">
        <f t="shared" si="147"/>
        <v>0</v>
      </c>
      <c r="AA322" s="166">
        <f t="shared" si="148"/>
        <v>0</v>
      </c>
      <c r="AB322" s="166">
        <f t="shared" si="149"/>
        <v>0</v>
      </c>
      <c r="AC322" s="167"/>
      <c r="AE322" s="166" t="str" cm="1">
        <f t="array" ref="AE322">IF($E322&lt;&gt;"", IF(ISTEXT(E322), "| Veld '"&amp;AE$4&amp;ROW()&amp;"': "&amp;Fout_datum, IF(F322&lt;&gt;"", IF(E322&gt;F322, "| Velden '"&amp;$AE$4&amp;ROW()&amp;"' en '"&amp;$AF$4&amp;ROW()&amp;"': De datum uit dienst mag niet voor de datum in dienst vallen.", ""), IF(E322&gt;Datum_werkingsjaar_einde, "| Veld '"&amp;$AE$4&amp;ROW()&amp;"': De datum in dienst mag niet na 31/12/"&amp;Datum_werkingsjaar&amp;" vallen.  ", ""))), "")</f>
        <v/>
      </c>
      <c r="AF322" s="166" t="str" cm="1">
        <f t="array" ref="AF322">IF($F322&lt;&gt;"", IF(ISTEXT(F322), "| Veld '"&amp;AF$4&amp;ROW()&amp;"': "&amp;Fout_datum, IF(E322&gt;F322, IF(F322&lt;&gt;"", "  ", ""), IF(F322&lt;&gt;"", IF(F322&lt;Datum_werkingsjaar_begin, "| Veld '"&amp;$AF$4&amp;ROW()&amp;"': De datum uit dienst mag niet vóór 1/01/"&amp;Datum_werkingsjaar&amp;" vallen.  ", ""), ""))), "")</f>
        <v/>
      </c>
      <c r="AG322" s="166" t="str">
        <f ca="1">IF(W322&lt;0, "", IF(G322&lt;&gt;"", _xlfn.IFNA(IF(MATCH(G322, OFFSET(Keuzelijsten!$A$1, 0, MATCH(O322, Keuzelijsten!$A$1:$AA$1, 0)-1, 50, 1), 0)&lt;&gt;"", ""), "| Veld '"&amp;AG$4&amp;ROW()&amp;"': de selectie komt niet overeen met een keuze in een afhankelijk veld.  "), ""))</f>
        <v/>
      </c>
      <c r="AH322" s="166" t="str">
        <f ca="1">IF(X322&lt;0, "", IF(H322&lt;&gt;"", _xlfn.IFNA(IF(MATCH(H322, OFFSET(Keuzelijsten!$A$1, 0, MATCH(P322, Keuzelijsten!$A$1:$AA$1, 0)-1, 50, 1), 0)&lt;&gt;"", ""), "| Veld '"&amp;AH$4&amp;ROW()&amp;"': de selectie komt niet overeen met een keuze in een afhankelijk veld.  "), ""))</f>
        <v/>
      </c>
      <c r="AI322" s="166" t="str">
        <f ca="1">IF(Y322&lt;0, "", IF(I322&lt;&gt;"", _xlfn.IFNA(IF(MATCH(I322, OFFSET(Keuzelijsten!$A$1, 0, MATCH(Q322, Keuzelijsten!$A$1:$AA$1, 0)-1, 50, 1), 0)&lt;&gt;"", ""), "| Veld '"&amp;AI$4&amp;ROW()&amp;"': de selectie komt niet overeen met een keuze in een afhankelijk veld.  "), ""))</f>
        <v/>
      </c>
      <c r="AJ322" s="166" t="str">
        <f ca="1">IF(Z322&lt;0, "", IF(J322&lt;&gt;"", _xlfn.IFNA(IF(MATCH(J322, OFFSET(Keuzelijsten!$A$1, 0, MATCH(R322, Keuzelijsten!$A$1:$AA$1, 0)-1, 50, 1), 0)&lt;&gt;"", ""), "| Veld '"&amp;AJ$4&amp;ROW()&amp;"': de selectie komt niet overeen met een keuze in een afhankelijk veld.  "), ""))</f>
        <v/>
      </c>
      <c r="AK322" s="166" t="str">
        <f t="shared" si="133"/>
        <v/>
      </c>
      <c r="AL322" s="166" t="str">
        <f t="shared" si="134"/>
        <v/>
      </c>
      <c r="AM322" s="167" t="str">
        <f t="shared" si="150"/>
        <v/>
      </c>
      <c r="AN322" s="166" t="str">
        <f t="shared" si="151"/>
        <v/>
      </c>
      <c r="AO322" s="166" t="str">
        <f t="shared" si="152"/>
        <v/>
      </c>
      <c r="AP322" s="166" t="str">
        <f t="shared" si="153"/>
        <v/>
      </c>
      <c r="AQ322" s="166" t="str">
        <f t="shared" si="154"/>
        <v/>
      </c>
      <c r="AR322" s="166" t="str">
        <f t="shared" si="155"/>
        <v/>
      </c>
      <c r="AS322" s="166" t="str">
        <f t="shared" si="156"/>
        <v/>
      </c>
      <c r="AT322" s="166" t="str">
        <f t="shared" si="157"/>
        <v/>
      </c>
      <c r="AU322" s="166" t="str">
        <f t="shared" si="158"/>
        <v/>
      </c>
      <c r="AV322" s="166" t="str">
        <f t="shared" si="159"/>
        <v/>
      </c>
      <c r="AW322" s="167" t="str">
        <f t="shared" si="160"/>
        <v/>
      </c>
      <c r="AX322" s="166" t="str">
        <f>IF(N322&lt;&gt;1, IF(SUM(N322:$N$504)&lt;&gt;0, "| Laat geen witruimte tussen ingevulde rijen.", ""), "")</f>
        <v/>
      </c>
      <c r="AZ322" s="75" t="str">
        <f t="shared" ca="1" si="161"/>
        <v/>
      </c>
    </row>
    <row r="323" spans="1:52" s="166" customFormat="1" ht="14.45" customHeight="1" x14ac:dyDescent="0.25">
      <c r="A323" s="172" t="str">
        <f t="shared" ca="1" si="135"/>
        <v/>
      </c>
      <c r="B323" s="164" t="str">
        <f t="shared" si="131"/>
        <v/>
      </c>
      <c r="C323" s="176" t="str">
        <f t="shared" si="132"/>
        <v/>
      </c>
      <c r="D323" s="177"/>
      <c r="E323" s="178"/>
      <c r="F323" s="178"/>
      <c r="G323" s="179"/>
      <c r="H323" s="180"/>
      <c r="I323" s="179"/>
      <c r="J323" s="181"/>
      <c r="K323" s="182"/>
      <c r="L323" s="183"/>
      <c r="M323" s="165" t="s">
        <v>85</v>
      </c>
      <c r="N323" s="166">
        <f t="shared" si="136"/>
        <v>0</v>
      </c>
      <c r="O323" s="167" t="s">
        <v>387</v>
      </c>
      <c r="P323" s="166" t="str">
        <f t="shared" si="137"/>
        <v/>
      </c>
      <c r="Q323" s="166" t="str">
        <f t="shared" si="138"/>
        <v/>
      </c>
      <c r="R323" s="166" t="str">
        <f t="shared" si="139"/>
        <v/>
      </c>
      <c r="S323" s="167">
        <f t="shared" si="140"/>
        <v>0</v>
      </c>
      <c r="T323" s="166">
        <f t="shared" si="141"/>
        <v>0</v>
      </c>
      <c r="U323" s="166">
        <f t="shared" si="142"/>
        <v>0</v>
      </c>
      <c r="V323" s="166">
        <f t="shared" si="143"/>
        <v>0</v>
      </c>
      <c r="W323" s="166">
        <f t="shared" si="144"/>
        <v>0</v>
      </c>
      <c r="X323" s="166">
        <f t="shared" si="145"/>
        <v>0</v>
      </c>
      <c r="Y323" s="166">
        <f t="shared" si="146"/>
        <v>0</v>
      </c>
      <c r="Z323" s="166">
        <f t="shared" si="147"/>
        <v>0</v>
      </c>
      <c r="AA323" s="166">
        <f t="shared" si="148"/>
        <v>0</v>
      </c>
      <c r="AB323" s="166">
        <f t="shared" si="149"/>
        <v>0</v>
      </c>
      <c r="AC323" s="167"/>
      <c r="AE323" s="166" t="str" cm="1">
        <f t="array" ref="AE323">IF($E323&lt;&gt;"", IF(ISTEXT(E323), "| Veld '"&amp;AE$4&amp;ROW()&amp;"': "&amp;Fout_datum, IF(F323&lt;&gt;"", IF(E323&gt;F323, "| Velden '"&amp;$AE$4&amp;ROW()&amp;"' en '"&amp;$AF$4&amp;ROW()&amp;"': De datum uit dienst mag niet voor de datum in dienst vallen.", ""), IF(E323&gt;Datum_werkingsjaar_einde, "| Veld '"&amp;$AE$4&amp;ROW()&amp;"': De datum in dienst mag niet na 31/12/"&amp;Datum_werkingsjaar&amp;" vallen.  ", ""))), "")</f>
        <v/>
      </c>
      <c r="AF323" s="166" t="str" cm="1">
        <f t="array" ref="AF323">IF($F323&lt;&gt;"", IF(ISTEXT(F323), "| Veld '"&amp;AF$4&amp;ROW()&amp;"': "&amp;Fout_datum, IF(E323&gt;F323, IF(F323&lt;&gt;"", "  ", ""), IF(F323&lt;&gt;"", IF(F323&lt;Datum_werkingsjaar_begin, "| Veld '"&amp;$AF$4&amp;ROW()&amp;"': De datum uit dienst mag niet vóór 1/01/"&amp;Datum_werkingsjaar&amp;" vallen.  ", ""), ""))), "")</f>
        <v/>
      </c>
      <c r="AG323" s="166" t="str">
        <f ca="1">IF(W323&lt;0, "", IF(G323&lt;&gt;"", _xlfn.IFNA(IF(MATCH(G323, OFFSET(Keuzelijsten!$A$1, 0, MATCH(O323, Keuzelijsten!$A$1:$AA$1, 0)-1, 50, 1), 0)&lt;&gt;"", ""), "| Veld '"&amp;AG$4&amp;ROW()&amp;"': de selectie komt niet overeen met een keuze in een afhankelijk veld.  "), ""))</f>
        <v/>
      </c>
      <c r="AH323" s="166" t="str">
        <f ca="1">IF(X323&lt;0, "", IF(H323&lt;&gt;"", _xlfn.IFNA(IF(MATCH(H323, OFFSET(Keuzelijsten!$A$1, 0, MATCH(P323, Keuzelijsten!$A$1:$AA$1, 0)-1, 50, 1), 0)&lt;&gt;"", ""), "| Veld '"&amp;AH$4&amp;ROW()&amp;"': de selectie komt niet overeen met een keuze in een afhankelijk veld.  "), ""))</f>
        <v/>
      </c>
      <c r="AI323" s="166" t="str">
        <f ca="1">IF(Y323&lt;0, "", IF(I323&lt;&gt;"", _xlfn.IFNA(IF(MATCH(I323, OFFSET(Keuzelijsten!$A$1, 0, MATCH(Q323, Keuzelijsten!$A$1:$AA$1, 0)-1, 50, 1), 0)&lt;&gt;"", ""), "| Veld '"&amp;AI$4&amp;ROW()&amp;"': de selectie komt niet overeen met een keuze in een afhankelijk veld.  "), ""))</f>
        <v/>
      </c>
      <c r="AJ323" s="166" t="str">
        <f ca="1">IF(Z323&lt;0, "", IF(J323&lt;&gt;"", _xlfn.IFNA(IF(MATCH(J323, OFFSET(Keuzelijsten!$A$1, 0, MATCH(R323, Keuzelijsten!$A$1:$AA$1, 0)-1, 50, 1), 0)&lt;&gt;"", ""), "| Veld '"&amp;AJ$4&amp;ROW()&amp;"': de selectie komt niet overeen met een keuze in een afhankelijk veld.  "), ""))</f>
        <v/>
      </c>
      <c r="AK323" s="166" t="str">
        <f t="shared" si="133"/>
        <v/>
      </c>
      <c r="AL323" s="166" t="str">
        <f t="shared" si="134"/>
        <v/>
      </c>
      <c r="AM323" s="167" t="str">
        <f t="shared" si="150"/>
        <v/>
      </c>
      <c r="AN323" s="166" t="str">
        <f t="shared" si="151"/>
        <v/>
      </c>
      <c r="AO323" s="166" t="str">
        <f t="shared" si="152"/>
        <v/>
      </c>
      <c r="AP323" s="166" t="str">
        <f t="shared" si="153"/>
        <v/>
      </c>
      <c r="AQ323" s="166" t="str">
        <f t="shared" si="154"/>
        <v/>
      </c>
      <c r="AR323" s="166" t="str">
        <f t="shared" si="155"/>
        <v/>
      </c>
      <c r="AS323" s="166" t="str">
        <f t="shared" si="156"/>
        <v/>
      </c>
      <c r="AT323" s="166" t="str">
        <f t="shared" si="157"/>
        <v/>
      </c>
      <c r="AU323" s="166" t="str">
        <f t="shared" si="158"/>
        <v/>
      </c>
      <c r="AV323" s="166" t="str">
        <f t="shared" si="159"/>
        <v/>
      </c>
      <c r="AW323" s="167" t="str">
        <f t="shared" si="160"/>
        <v/>
      </c>
      <c r="AX323" s="166" t="str">
        <f>IF(N323&lt;&gt;1, IF(SUM(N323:$N$504)&lt;&gt;0, "| Laat geen witruimte tussen ingevulde rijen.", ""), "")</f>
        <v/>
      </c>
      <c r="AZ323" s="75" t="str">
        <f t="shared" ca="1" si="161"/>
        <v/>
      </c>
    </row>
    <row r="324" spans="1:52" s="166" customFormat="1" ht="14.45" customHeight="1" x14ac:dyDescent="0.25">
      <c r="A324" s="172" t="str">
        <f t="shared" ca="1" si="135"/>
        <v/>
      </c>
      <c r="B324" s="164" t="str">
        <f t="shared" si="131"/>
        <v/>
      </c>
      <c r="C324" s="176" t="str">
        <f t="shared" si="132"/>
        <v/>
      </c>
      <c r="D324" s="177"/>
      <c r="E324" s="178"/>
      <c r="F324" s="178"/>
      <c r="G324" s="179"/>
      <c r="H324" s="180"/>
      <c r="I324" s="179"/>
      <c r="J324" s="181"/>
      <c r="K324" s="182"/>
      <c r="L324" s="183"/>
      <c r="M324" s="165" t="s">
        <v>85</v>
      </c>
      <c r="N324" s="166">
        <f t="shared" si="136"/>
        <v>0</v>
      </c>
      <c r="O324" s="167" t="s">
        <v>387</v>
      </c>
      <c r="P324" s="166" t="str">
        <f t="shared" si="137"/>
        <v/>
      </c>
      <c r="Q324" s="166" t="str">
        <f t="shared" si="138"/>
        <v/>
      </c>
      <c r="R324" s="166" t="str">
        <f t="shared" si="139"/>
        <v/>
      </c>
      <c r="S324" s="167">
        <f t="shared" si="140"/>
        <v>0</v>
      </c>
      <c r="T324" s="166">
        <f t="shared" si="141"/>
        <v>0</v>
      </c>
      <c r="U324" s="166">
        <f t="shared" si="142"/>
        <v>0</v>
      </c>
      <c r="V324" s="166">
        <f t="shared" si="143"/>
        <v>0</v>
      </c>
      <c r="W324" s="166">
        <f t="shared" si="144"/>
        <v>0</v>
      </c>
      <c r="X324" s="166">
        <f t="shared" si="145"/>
        <v>0</v>
      </c>
      <c r="Y324" s="166">
        <f t="shared" si="146"/>
        <v>0</v>
      </c>
      <c r="Z324" s="166">
        <f t="shared" si="147"/>
        <v>0</v>
      </c>
      <c r="AA324" s="166">
        <f t="shared" si="148"/>
        <v>0</v>
      </c>
      <c r="AB324" s="166">
        <f t="shared" si="149"/>
        <v>0</v>
      </c>
      <c r="AC324" s="167"/>
      <c r="AE324" s="166" t="str" cm="1">
        <f t="array" ref="AE324">IF($E324&lt;&gt;"", IF(ISTEXT(E324), "| Veld '"&amp;AE$4&amp;ROW()&amp;"': "&amp;Fout_datum, IF(F324&lt;&gt;"", IF(E324&gt;F324, "| Velden '"&amp;$AE$4&amp;ROW()&amp;"' en '"&amp;$AF$4&amp;ROW()&amp;"': De datum uit dienst mag niet voor de datum in dienst vallen.", ""), IF(E324&gt;Datum_werkingsjaar_einde, "| Veld '"&amp;$AE$4&amp;ROW()&amp;"': De datum in dienst mag niet na 31/12/"&amp;Datum_werkingsjaar&amp;" vallen.  ", ""))), "")</f>
        <v/>
      </c>
      <c r="AF324" s="166" t="str" cm="1">
        <f t="array" ref="AF324">IF($F324&lt;&gt;"", IF(ISTEXT(F324), "| Veld '"&amp;AF$4&amp;ROW()&amp;"': "&amp;Fout_datum, IF(E324&gt;F324, IF(F324&lt;&gt;"", "  ", ""), IF(F324&lt;&gt;"", IF(F324&lt;Datum_werkingsjaar_begin, "| Veld '"&amp;$AF$4&amp;ROW()&amp;"': De datum uit dienst mag niet vóór 1/01/"&amp;Datum_werkingsjaar&amp;" vallen.  ", ""), ""))), "")</f>
        <v/>
      </c>
      <c r="AG324" s="166" t="str">
        <f ca="1">IF(W324&lt;0, "", IF(G324&lt;&gt;"", _xlfn.IFNA(IF(MATCH(G324, OFFSET(Keuzelijsten!$A$1, 0, MATCH(O324, Keuzelijsten!$A$1:$AA$1, 0)-1, 50, 1), 0)&lt;&gt;"", ""), "| Veld '"&amp;AG$4&amp;ROW()&amp;"': de selectie komt niet overeen met een keuze in een afhankelijk veld.  "), ""))</f>
        <v/>
      </c>
      <c r="AH324" s="166" t="str">
        <f ca="1">IF(X324&lt;0, "", IF(H324&lt;&gt;"", _xlfn.IFNA(IF(MATCH(H324, OFFSET(Keuzelijsten!$A$1, 0, MATCH(P324, Keuzelijsten!$A$1:$AA$1, 0)-1, 50, 1), 0)&lt;&gt;"", ""), "| Veld '"&amp;AH$4&amp;ROW()&amp;"': de selectie komt niet overeen met een keuze in een afhankelijk veld.  "), ""))</f>
        <v/>
      </c>
      <c r="AI324" s="166" t="str">
        <f ca="1">IF(Y324&lt;0, "", IF(I324&lt;&gt;"", _xlfn.IFNA(IF(MATCH(I324, OFFSET(Keuzelijsten!$A$1, 0, MATCH(Q324, Keuzelijsten!$A$1:$AA$1, 0)-1, 50, 1), 0)&lt;&gt;"", ""), "| Veld '"&amp;AI$4&amp;ROW()&amp;"': de selectie komt niet overeen met een keuze in een afhankelijk veld.  "), ""))</f>
        <v/>
      </c>
      <c r="AJ324" s="166" t="str">
        <f ca="1">IF(Z324&lt;0, "", IF(J324&lt;&gt;"", _xlfn.IFNA(IF(MATCH(J324, OFFSET(Keuzelijsten!$A$1, 0, MATCH(R324, Keuzelijsten!$A$1:$AA$1, 0)-1, 50, 1), 0)&lt;&gt;"", ""), "| Veld '"&amp;AJ$4&amp;ROW()&amp;"': de selectie komt niet overeen met een keuze in een afhankelijk veld.  "), ""))</f>
        <v/>
      </c>
      <c r="AK324" s="166" t="str">
        <f t="shared" si="133"/>
        <v/>
      </c>
      <c r="AL324" s="166" t="str">
        <f t="shared" si="134"/>
        <v/>
      </c>
      <c r="AM324" s="167" t="str">
        <f t="shared" si="150"/>
        <v/>
      </c>
      <c r="AN324" s="166" t="str">
        <f t="shared" si="151"/>
        <v/>
      </c>
      <c r="AO324" s="166" t="str">
        <f t="shared" si="152"/>
        <v/>
      </c>
      <c r="AP324" s="166" t="str">
        <f t="shared" si="153"/>
        <v/>
      </c>
      <c r="AQ324" s="166" t="str">
        <f t="shared" si="154"/>
        <v/>
      </c>
      <c r="AR324" s="166" t="str">
        <f t="shared" si="155"/>
        <v/>
      </c>
      <c r="AS324" s="166" t="str">
        <f t="shared" si="156"/>
        <v/>
      </c>
      <c r="AT324" s="166" t="str">
        <f t="shared" si="157"/>
        <v/>
      </c>
      <c r="AU324" s="166" t="str">
        <f t="shared" si="158"/>
        <v/>
      </c>
      <c r="AV324" s="166" t="str">
        <f t="shared" si="159"/>
        <v/>
      </c>
      <c r="AW324" s="167" t="str">
        <f t="shared" si="160"/>
        <v/>
      </c>
      <c r="AX324" s="166" t="str">
        <f>IF(N324&lt;&gt;1, IF(SUM(N324:$N$504)&lt;&gt;0, "| Laat geen witruimte tussen ingevulde rijen.", ""), "")</f>
        <v/>
      </c>
      <c r="AZ324" s="75" t="str">
        <f t="shared" ca="1" si="161"/>
        <v/>
      </c>
    </row>
    <row r="325" spans="1:52" s="166" customFormat="1" ht="14.45" customHeight="1" x14ac:dyDescent="0.25">
      <c r="A325" s="172" t="str">
        <f t="shared" ca="1" si="135"/>
        <v/>
      </c>
      <c r="B325" s="164" t="str">
        <f t="shared" ref="B325:B388" si="162">IF(OR(N325&lt;&gt;0, AX325&lt;&gt;""), ROW()-4, "")</f>
        <v/>
      </c>
      <c r="C325" s="176" t="str">
        <f t="shared" ref="C325:C388" si="163">IF(OR(N325&lt;&gt;0, AX325&lt;&gt;""), "Loondienst", "")</f>
        <v/>
      </c>
      <c r="D325" s="177"/>
      <c r="E325" s="178"/>
      <c r="F325" s="178"/>
      <c r="G325" s="179"/>
      <c r="H325" s="180"/>
      <c r="I325" s="179"/>
      <c r="J325" s="181"/>
      <c r="K325" s="182"/>
      <c r="L325" s="183"/>
      <c r="M325" s="165" t="s">
        <v>85</v>
      </c>
      <c r="N325" s="166">
        <f t="shared" si="136"/>
        <v>0</v>
      </c>
      <c r="O325" s="167" t="s">
        <v>387</v>
      </c>
      <c r="P325" s="166" t="str">
        <f t="shared" si="137"/>
        <v/>
      </c>
      <c r="Q325" s="166" t="str">
        <f t="shared" si="138"/>
        <v/>
      </c>
      <c r="R325" s="166" t="str">
        <f t="shared" si="139"/>
        <v/>
      </c>
      <c r="S325" s="167">
        <f t="shared" si="140"/>
        <v>0</v>
      </c>
      <c r="T325" s="166">
        <f t="shared" si="141"/>
        <v>0</v>
      </c>
      <c r="U325" s="166">
        <f t="shared" si="142"/>
        <v>0</v>
      </c>
      <c r="V325" s="166">
        <f t="shared" si="143"/>
        <v>0</v>
      </c>
      <c r="W325" s="166">
        <f t="shared" si="144"/>
        <v>0</v>
      </c>
      <c r="X325" s="166">
        <f t="shared" si="145"/>
        <v>0</v>
      </c>
      <c r="Y325" s="166">
        <f t="shared" si="146"/>
        <v>0</v>
      </c>
      <c r="Z325" s="166">
        <f t="shared" si="147"/>
        <v>0</v>
      </c>
      <c r="AA325" s="166">
        <f t="shared" si="148"/>
        <v>0</v>
      </c>
      <c r="AB325" s="166">
        <f t="shared" si="149"/>
        <v>0</v>
      </c>
      <c r="AC325" s="167"/>
      <c r="AE325" s="166" t="str" cm="1">
        <f t="array" ref="AE325">IF($E325&lt;&gt;"", IF(ISTEXT(E325), "| Veld '"&amp;AE$4&amp;ROW()&amp;"': "&amp;Fout_datum, IF(F325&lt;&gt;"", IF(E325&gt;F325, "| Velden '"&amp;$AE$4&amp;ROW()&amp;"' en '"&amp;$AF$4&amp;ROW()&amp;"': De datum uit dienst mag niet voor de datum in dienst vallen.", ""), IF(E325&gt;Datum_werkingsjaar_einde, "| Veld '"&amp;$AE$4&amp;ROW()&amp;"': De datum in dienst mag niet na 31/12/"&amp;Datum_werkingsjaar&amp;" vallen.  ", ""))), "")</f>
        <v/>
      </c>
      <c r="AF325" s="166" t="str" cm="1">
        <f t="array" ref="AF325">IF($F325&lt;&gt;"", IF(ISTEXT(F325), "| Veld '"&amp;AF$4&amp;ROW()&amp;"': "&amp;Fout_datum, IF(E325&gt;F325, IF(F325&lt;&gt;"", "  ", ""), IF(F325&lt;&gt;"", IF(F325&lt;Datum_werkingsjaar_begin, "| Veld '"&amp;$AF$4&amp;ROW()&amp;"': De datum uit dienst mag niet vóór 1/01/"&amp;Datum_werkingsjaar&amp;" vallen.  ", ""), ""))), "")</f>
        <v/>
      </c>
      <c r="AG325" s="166" t="str">
        <f ca="1">IF(W325&lt;0, "", IF(G325&lt;&gt;"", _xlfn.IFNA(IF(MATCH(G325, OFFSET(Keuzelijsten!$A$1, 0, MATCH(O325, Keuzelijsten!$A$1:$AA$1, 0)-1, 50, 1), 0)&lt;&gt;"", ""), "| Veld '"&amp;AG$4&amp;ROW()&amp;"': de selectie komt niet overeen met een keuze in een afhankelijk veld.  "), ""))</f>
        <v/>
      </c>
      <c r="AH325" s="166" t="str">
        <f ca="1">IF(X325&lt;0, "", IF(H325&lt;&gt;"", _xlfn.IFNA(IF(MATCH(H325, OFFSET(Keuzelijsten!$A$1, 0, MATCH(P325, Keuzelijsten!$A$1:$AA$1, 0)-1, 50, 1), 0)&lt;&gt;"", ""), "| Veld '"&amp;AH$4&amp;ROW()&amp;"': de selectie komt niet overeen met een keuze in een afhankelijk veld.  "), ""))</f>
        <v/>
      </c>
      <c r="AI325" s="166" t="str">
        <f ca="1">IF(Y325&lt;0, "", IF(I325&lt;&gt;"", _xlfn.IFNA(IF(MATCH(I325, OFFSET(Keuzelijsten!$A$1, 0, MATCH(Q325, Keuzelijsten!$A$1:$AA$1, 0)-1, 50, 1), 0)&lt;&gt;"", ""), "| Veld '"&amp;AI$4&amp;ROW()&amp;"': de selectie komt niet overeen met een keuze in een afhankelijk veld.  "), ""))</f>
        <v/>
      </c>
      <c r="AJ325" s="166" t="str">
        <f ca="1">IF(Z325&lt;0, "", IF(J325&lt;&gt;"", _xlfn.IFNA(IF(MATCH(J325, OFFSET(Keuzelijsten!$A$1, 0, MATCH(R325, Keuzelijsten!$A$1:$AA$1, 0)-1, 50, 1), 0)&lt;&gt;"", ""), "| Veld '"&amp;AJ$4&amp;ROW()&amp;"': de selectie komt niet overeen met een keuze in een afhankelijk veld.  "), ""))</f>
        <v/>
      </c>
      <c r="AK325" s="166" t="str">
        <f t="shared" ref="AK325:AK388" si="164">IF(ISTEXT(K325), IFERROR(IF(SEARCH(".", K325)&lt;&gt;0, "| Veld '"&amp;AK$4&amp;ROW()&amp;"': "&amp;Fout_punt), "| Veld '"&amp;AK$4&amp;ROW()&amp;"': "&amp;Fout_geen_getal), IF(K325&lt;0, "| Veld '"&amp;AK$4&amp;ROW()&amp;"': "&amp;Fout_negatief, IF(K325&gt;1, "| Veld '"&amp;AK$4&amp;ROW()&amp;"': Dit getal mag niet groter dan 1 zijn.  ", "")))</f>
        <v/>
      </c>
      <c r="AL325" s="166" t="str">
        <f t="shared" ref="AL325:AL388" si="165">IF(ISTEXT(L325), IFERROR(IF(SEARCH(".", L325)&lt;&gt;0, "| Veld '"&amp;AL$4&amp;ROW()&amp;"': "&amp;Fout_punt), "| Veld '"&amp;AL$4&amp;ROW()&amp;"': "&amp;Fout_geen_getal), IF(L325&lt;0, "| Veld '"&amp;AL$4&amp;ROW()&amp;"': "&amp;Fout_negatief, ""))</f>
        <v/>
      </c>
      <c r="AM325" s="167" t="str">
        <f t="shared" si="150"/>
        <v/>
      </c>
      <c r="AN325" s="166" t="str">
        <f t="shared" si="151"/>
        <v/>
      </c>
      <c r="AO325" s="166" t="str">
        <f t="shared" si="152"/>
        <v/>
      </c>
      <c r="AP325" s="166" t="str">
        <f t="shared" si="153"/>
        <v/>
      </c>
      <c r="AQ325" s="166" t="str">
        <f t="shared" si="154"/>
        <v/>
      </c>
      <c r="AR325" s="166" t="str">
        <f t="shared" si="155"/>
        <v/>
      </c>
      <c r="AS325" s="166" t="str">
        <f t="shared" si="156"/>
        <v/>
      </c>
      <c r="AT325" s="166" t="str">
        <f t="shared" si="157"/>
        <v/>
      </c>
      <c r="AU325" s="166" t="str">
        <f t="shared" si="158"/>
        <v/>
      </c>
      <c r="AV325" s="166" t="str">
        <f t="shared" si="159"/>
        <v/>
      </c>
      <c r="AW325" s="167" t="str">
        <f t="shared" si="160"/>
        <v/>
      </c>
      <c r="AX325" s="166" t="str">
        <f>IF(N325&lt;&gt;1, IF(SUM(N325:$N$504)&lt;&gt;0, "| Laat geen witruimte tussen ingevulde rijen.", ""), "")</f>
        <v/>
      </c>
      <c r="AZ325" s="75" t="str">
        <f t="shared" ca="1" si="161"/>
        <v/>
      </c>
    </row>
    <row r="326" spans="1:52" s="166" customFormat="1" ht="14.45" customHeight="1" x14ac:dyDescent="0.25">
      <c r="A326" s="172" t="str">
        <f t="shared" ref="A326:A389" ca="1" si="166">IF(AZ326&lt;&gt;"", "✘", "")</f>
        <v/>
      </c>
      <c r="B326" s="164" t="str">
        <f t="shared" si="162"/>
        <v/>
      </c>
      <c r="C326" s="176" t="str">
        <f t="shared" si="163"/>
        <v/>
      </c>
      <c r="D326" s="177"/>
      <c r="E326" s="178"/>
      <c r="F326" s="178"/>
      <c r="G326" s="179"/>
      <c r="H326" s="180"/>
      <c r="I326" s="179"/>
      <c r="J326" s="181"/>
      <c r="K326" s="182"/>
      <c r="L326" s="183"/>
      <c r="M326" s="165" t="s">
        <v>85</v>
      </c>
      <c r="N326" s="166">
        <f t="shared" ref="N326:N389" si="167">IF(D326&amp;E326&amp;F326&amp;G326&amp;H326&amp;I326&amp;J326&amp;K326&amp;L326&lt;&gt;"", 1, 0)</f>
        <v>0</v>
      </c>
      <c r="O326" s="167" t="s">
        <v>387</v>
      </c>
      <c r="P326" s="166" t="str">
        <f t="shared" ref="P326:P389" si="168">IF(AND($G326&lt;&gt;"", $G326&lt;&gt;"(Gemeente)ambtenaar"), "lstParitairComite", "")</f>
        <v/>
      </c>
      <c r="Q326" s="166" t="str">
        <f t="shared" ref="Q326:Q389" si="169">IF(G326="(Gemeente)ambtenaar", "",
IF(H326&lt;&gt;"",
IF(H326="PC121", "lstPC121Kwalificatie",
IF(H326="PC200", "lstPC200Kwalificatie",
IF(H326="PC218", "lstPC218Kwalificatie",
IF(H326="PC227", "lstPC227Kwalificatie",
IF(H326="PC302", "lstPC302Kwalificatie",
IF(H326="PC303", "lstPC303Kwalificatie",
IF(H326="PC304 - Muziek", "lstPC304Kwalificatie",
IF(H326="PC304 - Podiumkunsten", "lstPC304Kwalificatie",
IF(H326="PC329.01 - Cultuurspreiding", "lstPC32901Kwalificatie",
IF(H326="PC329.01 - Beroepsopleiding", "lstPC32901Kwalificatie",
IF(H326="PC329.01 - Erkende integratiecentra", "lstPC32901Kwalificatie",
IF(H326="PC329.01 - Maatschappelijk opbouwwerk", "lstPC32901Kwalificatie",
IF(H326="PC329.01 - Socio-culturele sector", "lstPC32901Kwalificatie",
IF(H326="PC329.03 - Federale en bicommunautaire socio-culturele organisaties", "lstPC32901Kwalificatie",
"")))))))))))))),
""))</f>
        <v/>
      </c>
      <c r="R326" s="166" t="str">
        <f t="shared" ref="R326:R389" si="170">IF(G326="(Gemeente)ambtenaar", "lstAmbtenaarFunctieGroep",
IF(H326&lt;&gt;"",
IF(H326="PC121", "lstPC121FunctieGroep",
IF(H326="PC200", "lstPC200FunctieGroep",
IF(H326="PC227", "lstPC227FunctieGroep",
IF(H326="PC302", "lstPC302FunctieGroep",
IF(H326="PC303", "lstPC303FunctieGroep",
IF(H326="PC304 - Muziek", "lstPC304FunctieGroep",
IF(H326="PC304 - Podiumkunsten", "lstPC304FunctieGroep",
""))))))), ""))</f>
        <v/>
      </c>
      <c r="S326" s="167">
        <f t="shared" ref="S326:S389" si="171">IF($N326&lt;&gt;0, IF(C326&lt;&gt;"", 0, 1), 0)</f>
        <v>0</v>
      </c>
      <c r="T326" s="166">
        <f t="shared" ref="T326:T389" si="172">IF($N326&lt;&gt;0, IF(D326&lt;&gt;"", 0, 1), 0)</f>
        <v>0</v>
      </c>
      <c r="U326" s="166">
        <f t="shared" ref="U326:U389" si="173">IF($N326&lt;&gt;0, IF(E326&lt;&gt;"", 0, 1), 0)</f>
        <v>0</v>
      </c>
      <c r="V326" s="166">
        <f t="shared" ref="V326:V389" si="174">IF($N326&lt;&gt;0, IF(F326&lt;&gt;"", 0, 0), 0)</f>
        <v>0</v>
      </c>
      <c r="W326" s="166">
        <f t="shared" ref="W326:W389" si="175">IF($N326&lt;&gt;0, IF(G326&lt;&gt;"", 0, 1), 0)</f>
        <v>0</v>
      </c>
      <c r="X326" s="166">
        <f t="shared" ref="X326:X389" si="176">IF($N326&lt;&gt;0, IF(P326&lt;&gt;"", IF(H326&lt;&gt;"", 0, 1), -1), 0)</f>
        <v>0</v>
      </c>
      <c r="Y326" s="166">
        <f t="shared" ref="Y326:Y389" si="177">IF($N326&lt;&gt;0, IF($Q326&lt;&gt;"", IF(I326&lt;&gt;"", 0, 1), -1), 0)</f>
        <v>0</v>
      </c>
      <c r="Z326" s="166">
        <f t="shared" ref="Z326:Z389" si="178">IF($N326&lt;&gt;0, IF($R326&lt;&gt;"", IF(J326&lt;&gt;"", 0, 1), -1), 0)</f>
        <v>0</v>
      </c>
      <c r="AA326" s="166">
        <f t="shared" ref="AA326:AA389" si="179">IF($N326&lt;&gt;0, IF(D326&lt;&gt;"", IF(K326&lt;&gt;"", 0, 1), -1), 0)</f>
        <v>0</v>
      </c>
      <c r="AB326" s="166">
        <f t="shared" ref="AB326:AB389" si="180">IF($N326&lt;&gt;0, IF(L326&lt;&gt;"", 0, 1), 0)</f>
        <v>0</v>
      </c>
      <c r="AC326" s="167"/>
      <c r="AE326" s="166" t="str" cm="1">
        <f t="array" ref="AE326">IF($E326&lt;&gt;"", IF(ISTEXT(E326), "| Veld '"&amp;AE$4&amp;ROW()&amp;"': "&amp;Fout_datum, IF(F326&lt;&gt;"", IF(E326&gt;F326, "| Velden '"&amp;$AE$4&amp;ROW()&amp;"' en '"&amp;$AF$4&amp;ROW()&amp;"': De datum uit dienst mag niet voor de datum in dienst vallen.", ""), IF(E326&gt;Datum_werkingsjaar_einde, "| Veld '"&amp;$AE$4&amp;ROW()&amp;"': De datum in dienst mag niet na 31/12/"&amp;Datum_werkingsjaar&amp;" vallen.  ", ""))), "")</f>
        <v/>
      </c>
      <c r="AF326" s="166" t="str" cm="1">
        <f t="array" ref="AF326">IF($F326&lt;&gt;"", IF(ISTEXT(F326), "| Veld '"&amp;AF$4&amp;ROW()&amp;"': "&amp;Fout_datum, IF(E326&gt;F326, IF(F326&lt;&gt;"", "  ", ""), IF(F326&lt;&gt;"", IF(F326&lt;Datum_werkingsjaar_begin, "| Veld '"&amp;$AF$4&amp;ROW()&amp;"': De datum uit dienst mag niet vóór 1/01/"&amp;Datum_werkingsjaar&amp;" vallen.  ", ""), ""))), "")</f>
        <v/>
      </c>
      <c r="AG326" s="166" t="str">
        <f ca="1">IF(W326&lt;0, "", IF(G326&lt;&gt;"", _xlfn.IFNA(IF(MATCH(G326, OFFSET(Keuzelijsten!$A$1, 0, MATCH(O326, Keuzelijsten!$A$1:$AA$1, 0)-1, 50, 1), 0)&lt;&gt;"", ""), "| Veld '"&amp;AG$4&amp;ROW()&amp;"': de selectie komt niet overeen met een keuze in een afhankelijk veld.  "), ""))</f>
        <v/>
      </c>
      <c r="AH326" s="166" t="str">
        <f ca="1">IF(X326&lt;0, "", IF(H326&lt;&gt;"", _xlfn.IFNA(IF(MATCH(H326, OFFSET(Keuzelijsten!$A$1, 0, MATCH(P326, Keuzelijsten!$A$1:$AA$1, 0)-1, 50, 1), 0)&lt;&gt;"", ""), "| Veld '"&amp;AH$4&amp;ROW()&amp;"': de selectie komt niet overeen met een keuze in een afhankelijk veld.  "), ""))</f>
        <v/>
      </c>
      <c r="AI326" s="166" t="str">
        <f ca="1">IF(Y326&lt;0, "", IF(I326&lt;&gt;"", _xlfn.IFNA(IF(MATCH(I326, OFFSET(Keuzelijsten!$A$1, 0, MATCH(Q326, Keuzelijsten!$A$1:$AA$1, 0)-1, 50, 1), 0)&lt;&gt;"", ""), "| Veld '"&amp;AI$4&amp;ROW()&amp;"': de selectie komt niet overeen met een keuze in een afhankelijk veld.  "), ""))</f>
        <v/>
      </c>
      <c r="AJ326" s="166" t="str">
        <f ca="1">IF(Z326&lt;0, "", IF(J326&lt;&gt;"", _xlfn.IFNA(IF(MATCH(J326, OFFSET(Keuzelijsten!$A$1, 0, MATCH(R326, Keuzelijsten!$A$1:$AA$1, 0)-1, 50, 1), 0)&lt;&gt;"", ""), "| Veld '"&amp;AJ$4&amp;ROW()&amp;"': de selectie komt niet overeen met een keuze in een afhankelijk veld.  "), ""))</f>
        <v/>
      </c>
      <c r="AK326" s="166" t="str">
        <f t="shared" si="164"/>
        <v/>
      </c>
      <c r="AL326" s="166" t="str">
        <f t="shared" si="165"/>
        <v/>
      </c>
      <c r="AM326" s="167" t="str">
        <f t="shared" ref="AM326:AM389" si="181">IF(S326&lt;0, IF(C326&lt;&gt;"", "| Veld '"&amp;AM$4&amp;ROW()&amp;"'"&amp;Fout_redundant, ""), "")</f>
        <v/>
      </c>
      <c r="AN326" s="166" t="str">
        <f t="shared" ref="AN326:AN389" si="182">IF(T326&lt;0, IF(D326&lt;&gt;"", "| Veld '"&amp;AN$4&amp;ROW()&amp;"'"&amp;Fout_redundant, ""), "")</f>
        <v/>
      </c>
      <c r="AO326" s="166" t="str">
        <f t="shared" ref="AO326:AO389" si="183">IF(U326&lt;0, IF(E326&lt;&gt;"", "| Veld '"&amp;AO$4&amp;ROW()&amp;"'"&amp;Fout_redundant, ""), "")</f>
        <v/>
      </c>
      <c r="AP326" s="166" t="str">
        <f t="shared" ref="AP326:AP389" si="184">IF(V326&lt;0, IF(F326&lt;&gt;"", "| Veld '"&amp;AP$4&amp;ROW()&amp;"'"&amp;Fout_redundant, ""), "")</f>
        <v/>
      </c>
      <c r="AQ326" s="166" t="str">
        <f t="shared" ref="AQ326:AQ389" si="185">IF(W326&lt;0, IF(G326&lt;&gt;"", "| Veld '"&amp;AQ$4&amp;ROW()&amp;"'"&amp;Fout_redundant, ""), "")</f>
        <v/>
      </c>
      <c r="AR326" s="166" t="str">
        <f t="shared" ref="AR326:AR389" si="186">IF(X326&lt;0, IF(H326&lt;&gt;"", "| Veld '"&amp;AR$4&amp;ROW()&amp;"'"&amp;Fout_redundant, ""), "")</f>
        <v/>
      </c>
      <c r="AS326" s="166" t="str">
        <f t="shared" ref="AS326:AS389" si="187">IF(Y326&lt;0, IF(I326&lt;&gt;"", "| Veld '"&amp;AS$4&amp;ROW()&amp;"'"&amp;Fout_redundant, ""), "")</f>
        <v/>
      </c>
      <c r="AT326" s="166" t="str">
        <f t="shared" ref="AT326:AT389" si="188">IF(Z326&lt;0, IF(J326&lt;&gt;"", "| Veld '"&amp;AT$4&amp;ROW()&amp;"'"&amp;Fout_redundant, ""), "")</f>
        <v/>
      </c>
      <c r="AU326" s="166" t="str">
        <f t="shared" ref="AU326:AU389" si="189">IF(AA326&lt;0, IF(K326&lt;&gt;"", "| Veld '"&amp;AU$4&amp;ROW()&amp;"'"&amp;Fout_redundant, ""), "")</f>
        <v/>
      </c>
      <c r="AV326" s="166" t="str">
        <f t="shared" ref="AV326:AV389" si="190">IF(AB326&lt;0, IF(L326&lt;&gt;"", "| Veld '"&amp;AV$4&amp;ROW()&amp;"'"&amp;Fout_redundant, ""), "")</f>
        <v/>
      </c>
      <c r="AW326" s="167" t="str">
        <f t="shared" ref="AW326:AW389" si="191">IF(SUMIF(S326:AB326, "&gt;0")&gt;0, "| Vul verplichte velden in.", "")</f>
        <v/>
      </c>
      <c r="AX326" s="166" t="str">
        <f>IF(N326&lt;&gt;1, IF(SUM(N326:$N$504)&lt;&gt;0, "| Laat geen witruimte tussen ingevulde rijen.", ""), "")</f>
        <v/>
      </c>
      <c r="AZ326" s="75" t="str">
        <f t="shared" ref="AZ326:AZ389" ca="1" si="192">IF(_xlfn.CONCAT(AC326:AV326)&lt;&gt;"", AC326&amp;AM326&amp;AD326&amp;AN326&amp;AE326&amp;AO326&amp;AF326&amp;AP326&amp;AG326&amp;AQ326&amp;AH326&amp;AR326&amp;AI326&amp;AS326&amp;AJ326&amp;AT326&amp;AK326&amp;AU326&amp;AL326&amp;AV326, AW326&amp;AX326)</f>
        <v/>
      </c>
    </row>
    <row r="327" spans="1:52" s="166" customFormat="1" ht="14.45" customHeight="1" x14ac:dyDescent="0.25">
      <c r="A327" s="172" t="str">
        <f t="shared" ca="1" si="166"/>
        <v/>
      </c>
      <c r="B327" s="164" t="str">
        <f t="shared" si="162"/>
        <v/>
      </c>
      <c r="C327" s="176" t="str">
        <f t="shared" si="163"/>
        <v/>
      </c>
      <c r="D327" s="177"/>
      <c r="E327" s="178"/>
      <c r="F327" s="178"/>
      <c r="G327" s="179"/>
      <c r="H327" s="180"/>
      <c r="I327" s="179"/>
      <c r="J327" s="181"/>
      <c r="K327" s="182"/>
      <c r="L327" s="183"/>
      <c r="M327" s="165" t="s">
        <v>85</v>
      </c>
      <c r="N327" s="166">
        <f t="shared" si="167"/>
        <v>0</v>
      </c>
      <c r="O327" s="167" t="s">
        <v>387</v>
      </c>
      <c r="P327" s="166" t="str">
        <f t="shared" si="168"/>
        <v/>
      </c>
      <c r="Q327" s="166" t="str">
        <f t="shared" si="169"/>
        <v/>
      </c>
      <c r="R327" s="166" t="str">
        <f t="shared" si="170"/>
        <v/>
      </c>
      <c r="S327" s="167">
        <f t="shared" si="171"/>
        <v>0</v>
      </c>
      <c r="T327" s="166">
        <f t="shared" si="172"/>
        <v>0</v>
      </c>
      <c r="U327" s="166">
        <f t="shared" si="173"/>
        <v>0</v>
      </c>
      <c r="V327" s="166">
        <f t="shared" si="174"/>
        <v>0</v>
      </c>
      <c r="W327" s="166">
        <f t="shared" si="175"/>
        <v>0</v>
      </c>
      <c r="X327" s="166">
        <f t="shared" si="176"/>
        <v>0</v>
      </c>
      <c r="Y327" s="166">
        <f t="shared" si="177"/>
        <v>0</v>
      </c>
      <c r="Z327" s="166">
        <f t="shared" si="178"/>
        <v>0</v>
      </c>
      <c r="AA327" s="166">
        <f t="shared" si="179"/>
        <v>0</v>
      </c>
      <c r="AB327" s="166">
        <f t="shared" si="180"/>
        <v>0</v>
      </c>
      <c r="AC327" s="167"/>
      <c r="AE327" s="166" t="str" cm="1">
        <f t="array" ref="AE327">IF($E327&lt;&gt;"", IF(ISTEXT(E327), "| Veld '"&amp;AE$4&amp;ROW()&amp;"': "&amp;Fout_datum, IF(F327&lt;&gt;"", IF(E327&gt;F327, "| Velden '"&amp;$AE$4&amp;ROW()&amp;"' en '"&amp;$AF$4&amp;ROW()&amp;"': De datum uit dienst mag niet voor de datum in dienst vallen.", ""), IF(E327&gt;Datum_werkingsjaar_einde, "| Veld '"&amp;$AE$4&amp;ROW()&amp;"': De datum in dienst mag niet na 31/12/"&amp;Datum_werkingsjaar&amp;" vallen.  ", ""))), "")</f>
        <v/>
      </c>
      <c r="AF327" s="166" t="str" cm="1">
        <f t="array" ref="AF327">IF($F327&lt;&gt;"", IF(ISTEXT(F327), "| Veld '"&amp;AF$4&amp;ROW()&amp;"': "&amp;Fout_datum, IF(E327&gt;F327, IF(F327&lt;&gt;"", "  ", ""), IF(F327&lt;&gt;"", IF(F327&lt;Datum_werkingsjaar_begin, "| Veld '"&amp;$AF$4&amp;ROW()&amp;"': De datum uit dienst mag niet vóór 1/01/"&amp;Datum_werkingsjaar&amp;" vallen.  ", ""), ""))), "")</f>
        <v/>
      </c>
      <c r="AG327" s="166" t="str">
        <f ca="1">IF(W327&lt;0, "", IF(G327&lt;&gt;"", _xlfn.IFNA(IF(MATCH(G327, OFFSET(Keuzelijsten!$A$1, 0, MATCH(O327, Keuzelijsten!$A$1:$AA$1, 0)-1, 50, 1), 0)&lt;&gt;"", ""), "| Veld '"&amp;AG$4&amp;ROW()&amp;"': de selectie komt niet overeen met een keuze in een afhankelijk veld.  "), ""))</f>
        <v/>
      </c>
      <c r="AH327" s="166" t="str">
        <f ca="1">IF(X327&lt;0, "", IF(H327&lt;&gt;"", _xlfn.IFNA(IF(MATCH(H327, OFFSET(Keuzelijsten!$A$1, 0, MATCH(P327, Keuzelijsten!$A$1:$AA$1, 0)-1, 50, 1), 0)&lt;&gt;"", ""), "| Veld '"&amp;AH$4&amp;ROW()&amp;"': de selectie komt niet overeen met een keuze in een afhankelijk veld.  "), ""))</f>
        <v/>
      </c>
      <c r="AI327" s="166" t="str">
        <f ca="1">IF(Y327&lt;0, "", IF(I327&lt;&gt;"", _xlfn.IFNA(IF(MATCH(I327, OFFSET(Keuzelijsten!$A$1, 0, MATCH(Q327, Keuzelijsten!$A$1:$AA$1, 0)-1, 50, 1), 0)&lt;&gt;"", ""), "| Veld '"&amp;AI$4&amp;ROW()&amp;"': de selectie komt niet overeen met een keuze in een afhankelijk veld.  "), ""))</f>
        <v/>
      </c>
      <c r="AJ327" s="166" t="str">
        <f ca="1">IF(Z327&lt;0, "", IF(J327&lt;&gt;"", _xlfn.IFNA(IF(MATCH(J327, OFFSET(Keuzelijsten!$A$1, 0, MATCH(R327, Keuzelijsten!$A$1:$AA$1, 0)-1, 50, 1), 0)&lt;&gt;"", ""), "| Veld '"&amp;AJ$4&amp;ROW()&amp;"': de selectie komt niet overeen met een keuze in een afhankelijk veld.  "), ""))</f>
        <v/>
      </c>
      <c r="AK327" s="166" t="str">
        <f t="shared" si="164"/>
        <v/>
      </c>
      <c r="AL327" s="166" t="str">
        <f t="shared" si="165"/>
        <v/>
      </c>
      <c r="AM327" s="167" t="str">
        <f t="shared" si="181"/>
        <v/>
      </c>
      <c r="AN327" s="166" t="str">
        <f t="shared" si="182"/>
        <v/>
      </c>
      <c r="AO327" s="166" t="str">
        <f t="shared" si="183"/>
        <v/>
      </c>
      <c r="AP327" s="166" t="str">
        <f t="shared" si="184"/>
        <v/>
      </c>
      <c r="AQ327" s="166" t="str">
        <f t="shared" si="185"/>
        <v/>
      </c>
      <c r="AR327" s="166" t="str">
        <f t="shared" si="186"/>
        <v/>
      </c>
      <c r="AS327" s="166" t="str">
        <f t="shared" si="187"/>
        <v/>
      </c>
      <c r="AT327" s="166" t="str">
        <f t="shared" si="188"/>
        <v/>
      </c>
      <c r="AU327" s="166" t="str">
        <f t="shared" si="189"/>
        <v/>
      </c>
      <c r="AV327" s="166" t="str">
        <f t="shared" si="190"/>
        <v/>
      </c>
      <c r="AW327" s="167" t="str">
        <f t="shared" si="191"/>
        <v/>
      </c>
      <c r="AX327" s="166" t="str">
        <f>IF(N327&lt;&gt;1, IF(SUM(N327:$N$504)&lt;&gt;0, "| Laat geen witruimte tussen ingevulde rijen.", ""), "")</f>
        <v/>
      </c>
      <c r="AZ327" s="75" t="str">
        <f t="shared" ca="1" si="192"/>
        <v/>
      </c>
    </row>
    <row r="328" spans="1:52" s="166" customFormat="1" ht="14.45" customHeight="1" x14ac:dyDescent="0.25">
      <c r="A328" s="172" t="str">
        <f t="shared" ca="1" si="166"/>
        <v/>
      </c>
      <c r="B328" s="164" t="str">
        <f t="shared" si="162"/>
        <v/>
      </c>
      <c r="C328" s="176" t="str">
        <f t="shared" si="163"/>
        <v/>
      </c>
      <c r="D328" s="177"/>
      <c r="E328" s="178"/>
      <c r="F328" s="178"/>
      <c r="G328" s="179"/>
      <c r="H328" s="180"/>
      <c r="I328" s="179"/>
      <c r="J328" s="181"/>
      <c r="K328" s="182"/>
      <c r="L328" s="183"/>
      <c r="M328" s="165" t="s">
        <v>85</v>
      </c>
      <c r="N328" s="166">
        <f t="shared" si="167"/>
        <v>0</v>
      </c>
      <c r="O328" s="167" t="s">
        <v>387</v>
      </c>
      <c r="P328" s="166" t="str">
        <f t="shared" si="168"/>
        <v/>
      </c>
      <c r="Q328" s="166" t="str">
        <f t="shared" si="169"/>
        <v/>
      </c>
      <c r="R328" s="166" t="str">
        <f t="shared" si="170"/>
        <v/>
      </c>
      <c r="S328" s="167">
        <f t="shared" si="171"/>
        <v>0</v>
      </c>
      <c r="T328" s="166">
        <f t="shared" si="172"/>
        <v>0</v>
      </c>
      <c r="U328" s="166">
        <f t="shared" si="173"/>
        <v>0</v>
      </c>
      <c r="V328" s="166">
        <f t="shared" si="174"/>
        <v>0</v>
      </c>
      <c r="W328" s="166">
        <f t="shared" si="175"/>
        <v>0</v>
      </c>
      <c r="X328" s="166">
        <f t="shared" si="176"/>
        <v>0</v>
      </c>
      <c r="Y328" s="166">
        <f t="shared" si="177"/>
        <v>0</v>
      </c>
      <c r="Z328" s="166">
        <f t="shared" si="178"/>
        <v>0</v>
      </c>
      <c r="AA328" s="166">
        <f t="shared" si="179"/>
        <v>0</v>
      </c>
      <c r="AB328" s="166">
        <f t="shared" si="180"/>
        <v>0</v>
      </c>
      <c r="AC328" s="167"/>
      <c r="AE328" s="166" t="str" cm="1">
        <f t="array" ref="AE328">IF($E328&lt;&gt;"", IF(ISTEXT(E328), "| Veld '"&amp;AE$4&amp;ROW()&amp;"': "&amp;Fout_datum, IF(F328&lt;&gt;"", IF(E328&gt;F328, "| Velden '"&amp;$AE$4&amp;ROW()&amp;"' en '"&amp;$AF$4&amp;ROW()&amp;"': De datum uit dienst mag niet voor de datum in dienst vallen.", ""), IF(E328&gt;Datum_werkingsjaar_einde, "| Veld '"&amp;$AE$4&amp;ROW()&amp;"': De datum in dienst mag niet na 31/12/"&amp;Datum_werkingsjaar&amp;" vallen.  ", ""))), "")</f>
        <v/>
      </c>
      <c r="AF328" s="166" t="str" cm="1">
        <f t="array" ref="AF328">IF($F328&lt;&gt;"", IF(ISTEXT(F328), "| Veld '"&amp;AF$4&amp;ROW()&amp;"': "&amp;Fout_datum, IF(E328&gt;F328, IF(F328&lt;&gt;"", "  ", ""), IF(F328&lt;&gt;"", IF(F328&lt;Datum_werkingsjaar_begin, "| Veld '"&amp;$AF$4&amp;ROW()&amp;"': De datum uit dienst mag niet vóór 1/01/"&amp;Datum_werkingsjaar&amp;" vallen.  ", ""), ""))), "")</f>
        <v/>
      </c>
      <c r="AG328" s="166" t="str">
        <f ca="1">IF(W328&lt;0, "", IF(G328&lt;&gt;"", _xlfn.IFNA(IF(MATCH(G328, OFFSET(Keuzelijsten!$A$1, 0, MATCH(O328, Keuzelijsten!$A$1:$AA$1, 0)-1, 50, 1), 0)&lt;&gt;"", ""), "| Veld '"&amp;AG$4&amp;ROW()&amp;"': de selectie komt niet overeen met een keuze in een afhankelijk veld.  "), ""))</f>
        <v/>
      </c>
      <c r="AH328" s="166" t="str">
        <f ca="1">IF(X328&lt;0, "", IF(H328&lt;&gt;"", _xlfn.IFNA(IF(MATCH(H328, OFFSET(Keuzelijsten!$A$1, 0, MATCH(P328, Keuzelijsten!$A$1:$AA$1, 0)-1, 50, 1), 0)&lt;&gt;"", ""), "| Veld '"&amp;AH$4&amp;ROW()&amp;"': de selectie komt niet overeen met een keuze in een afhankelijk veld.  "), ""))</f>
        <v/>
      </c>
      <c r="AI328" s="166" t="str">
        <f ca="1">IF(Y328&lt;0, "", IF(I328&lt;&gt;"", _xlfn.IFNA(IF(MATCH(I328, OFFSET(Keuzelijsten!$A$1, 0, MATCH(Q328, Keuzelijsten!$A$1:$AA$1, 0)-1, 50, 1), 0)&lt;&gt;"", ""), "| Veld '"&amp;AI$4&amp;ROW()&amp;"': de selectie komt niet overeen met een keuze in een afhankelijk veld.  "), ""))</f>
        <v/>
      </c>
      <c r="AJ328" s="166" t="str">
        <f ca="1">IF(Z328&lt;0, "", IF(J328&lt;&gt;"", _xlfn.IFNA(IF(MATCH(J328, OFFSET(Keuzelijsten!$A$1, 0, MATCH(R328, Keuzelijsten!$A$1:$AA$1, 0)-1, 50, 1), 0)&lt;&gt;"", ""), "| Veld '"&amp;AJ$4&amp;ROW()&amp;"': de selectie komt niet overeen met een keuze in een afhankelijk veld.  "), ""))</f>
        <v/>
      </c>
      <c r="AK328" s="166" t="str">
        <f t="shared" si="164"/>
        <v/>
      </c>
      <c r="AL328" s="166" t="str">
        <f t="shared" si="165"/>
        <v/>
      </c>
      <c r="AM328" s="167" t="str">
        <f t="shared" si="181"/>
        <v/>
      </c>
      <c r="AN328" s="166" t="str">
        <f t="shared" si="182"/>
        <v/>
      </c>
      <c r="AO328" s="166" t="str">
        <f t="shared" si="183"/>
        <v/>
      </c>
      <c r="AP328" s="166" t="str">
        <f t="shared" si="184"/>
        <v/>
      </c>
      <c r="AQ328" s="166" t="str">
        <f t="shared" si="185"/>
        <v/>
      </c>
      <c r="AR328" s="166" t="str">
        <f t="shared" si="186"/>
        <v/>
      </c>
      <c r="AS328" s="166" t="str">
        <f t="shared" si="187"/>
        <v/>
      </c>
      <c r="AT328" s="166" t="str">
        <f t="shared" si="188"/>
        <v/>
      </c>
      <c r="AU328" s="166" t="str">
        <f t="shared" si="189"/>
        <v/>
      </c>
      <c r="AV328" s="166" t="str">
        <f t="shared" si="190"/>
        <v/>
      </c>
      <c r="AW328" s="167" t="str">
        <f t="shared" si="191"/>
        <v/>
      </c>
      <c r="AX328" s="166" t="str">
        <f>IF(N328&lt;&gt;1, IF(SUM(N328:$N$504)&lt;&gt;0, "| Laat geen witruimte tussen ingevulde rijen.", ""), "")</f>
        <v/>
      </c>
      <c r="AZ328" s="75" t="str">
        <f t="shared" ca="1" si="192"/>
        <v/>
      </c>
    </row>
    <row r="329" spans="1:52" s="166" customFormat="1" ht="14.45" customHeight="1" x14ac:dyDescent="0.25">
      <c r="A329" s="172" t="str">
        <f t="shared" ca="1" si="166"/>
        <v/>
      </c>
      <c r="B329" s="164" t="str">
        <f t="shared" si="162"/>
        <v/>
      </c>
      <c r="C329" s="176" t="str">
        <f t="shared" si="163"/>
        <v/>
      </c>
      <c r="D329" s="177"/>
      <c r="E329" s="178"/>
      <c r="F329" s="178"/>
      <c r="G329" s="179"/>
      <c r="H329" s="180"/>
      <c r="I329" s="179"/>
      <c r="J329" s="181"/>
      <c r="K329" s="182"/>
      <c r="L329" s="183"/>
      <c r="M329" s="165" t="s">
        <v>85</v>
      </c>
      <c r="N329" s="166">
        <f t="shared" si="167"/>
        <v>0</v>
      </c>
      <c r="O329" s="167" t="s">
        <v>387</v>
      </c>
      <c r="P329" s="166" t="str">
        <f t="shared" si="168"/>
        <v/>
      </c>
      <c r="Q329" s="166" t="str">
        <f t="shared" si="169"/>
        <v/>
      </c>
      <c r="R329" s="166" t="str">
        <f t="shared" si="170"/>
        <v/>
      </c>
      <c r="S329" s="167">
        <f t="shared" si="171"/>
        <v>0</v>
      </c>
      <c r="T329" s="166">
        <f t="shared" si="172"/>
        <v>0</v>
      </c>
      <c r="U329" s="166">
        <f t="shared" si="173"/>
        <v>0</v>
      </c>
      <c r="V329" s="166">
        <f t="shared" si="174"/>
        <v>0</v>
      </c>
      <c r="W329" s="166">
        <f t="shared" si="175"/>
        <v>0</v>
      </c>
      <c r="X329" s="166">
        <f t="shared" si="176"/>
        <v>0</v>
      </c>
      <c r="Y329" s="166">
        <f t="shared" si="177"/>
        <v>0</v>
      </c>
      <c r="Z329" s="166">
        <f t="shared" si="178"/>
        <v>0</v>
      </c>
      <c r="AA329" s="166">
        <f t="shared" si="179"/>
        <v>0</v>
      </c>
      <c r="AB329" s="166">
        <f t="shared" si="180"/>
        <v>0</v>
      </c>
      <c r="AC329" s="167"/>
      <c r="AE329" s="166" t="str" cm="1">
        <f t="array" ref="AE329">IF($E329&lt;&gt;"", IF(ISTEXT(E329), "| Veld '"&amp;AE$4&amp;ROW()&amp;"': "&amp;Fout_datum, IF(F329&lt;&gt;"", IF(E329&gt;F329, "| Velden '"&amp;$AE$4&amp;ROW()&amp;"' en '"&amp;$AF$4&amp;ROW()&amp;"': De datum uit dienst mag niet voor de datum in dienst vallen.", ""), IF(E329&gt;Datum_werkingsjaar_einde, "| Veld '"&amp;$AE$4&amp;ROW()&amp;"': De datum in dienst mag niet na 31/12/"&amp;Datum_werkingsjaar&amp;" vallen.  ", ""))), "")</f>
        <v/>
      </c>
      <c r="AF329" s="166" t="str" cm="1">
        <f t="array" ref="AF329">IF($F329&lt;&gt;"", IF(ISTEXT(F329), "| Veld '"&amp;AF$4&amp;ROW()&amp;"': "&amp;Fout_datum, IF(E329&gt;F329, IF(F329&lt;&gt;"", "  ", ""), IF(F329&lt;&gt;"", IF(F329&lt;Datum_werkingsjaar_begin, "| Veld '"&amp;$AF$4&amp;ROW()&amp;"': De datum uit dienst mag niet vóór 1/01/"&amp;Datum_werkingsjaar&amp;" vallen.  ", ""), ""))), "")</f>
        <v/>
      </c>
      <c r="AG329" s="166" t="str">
        <f ca="1">IF(W329&lt;0, "", IF(G329&lt;&gt;"", _xlfn.IFNA(IF(MATCH(G329, OFFSET(Keuzelijsten!$A$1, 0, MATCH(O329, Keuzelijsten!$A$1:$AA$1, 0)-1, 50, 1), 0)&lt;&gt;"", ""), "| Veld '"&amp;AG$4&amp;ROW()&amp;"': de selectie komt niet overeen met een keuze in een afhankelijk veld.  "), ""))</f>
        <v/>
      </c>
      <c r="AH329" s="166" t="str">
        <f ca="1">IF(X329&lt;0, "", IF(H329&lt;&gt;"", _xlfn.IFNA(IF(MATCH(H329, OFFSET(Keuzelijsten!$A$1, 0, MATCH(P329, Keuzelijsten!$A$1:$AA$1, 0)-1, 50, 1), 0)&lt;&gt;"", ""), "| Veld '"&amp;AH$4&amp;ROW()&amp;"': de selectie komt niet overeen met een keuze in een afhankelijk veld.  "), ""))</f>
        <v/>
      </c>
      <c r="AI329" s="166" t="str">
        <f ca="1">IF(Y329&lt;0, "", IF(I329&lt;&gt;"", _xlfn.IFNA(IF(MATCH(I329, OFFSET(Keuzelijsten!$A$1, 0, MATCH(Q329, Keuzelijsten!$A$1:$AA$1, 0)-1, 50, 1), 0)&lt;&gt;"", ""), "| Veld '"&amp;AI$4&amp;ROW()&amp;"': de selectie komt niet overeen met een keuze in een afhankelijk veld.  "), ""))</f>
        <v/>
      </c>
      <c r="AJ329" s="166" t="str">
        <f ca="1">IF(Z329&lt;0, "", IF(J329&lt;&gt;"", _xlfn.IFNA(IF(MATCH(J329, OFFSET(Keuzelijsten!$A$1, 0, MATCH(R329, Keuzelijsten!$A$1:$AA$1, 0)-1, 50, 1), 0)&lt;&gt;"", ""), "| Veld '"&amp;AJ$4&amp;ROW()&amp;"': de selectie komt niet overeen met een keuze in een afhankelijk veld.  "), ""))</f>
        <v/>
      </c>
      <c r="AK329" s="166" t="str">
        <f t="shared" si="164"/>
        <v/>
      </c>
      <c r="AL329" s="166" t="str">
        <f t="shared" si="165"/>
        <v/>
      </c>
      <c r="AM329" s="167" t="str">
        <f t="shared" si="181"/>
        <v/>
      </c>
      <c r="AN329" s="166" t="str">
        <f t="shared" si="182"/>
        <v/>
      </c>
      <c r="AO329" s="166" t="str">
        <f t="shared" si="183"/>
        <v/>
      </c>
      <c r="AP329" s="166" t="str">
        <f t="shared" si="184"/>
        <v/>
      </c>
      <c r="AQ329" s="166" t="str">
        <f t="shared" si="185"/>
        <v/>
      </c>
      <c r="AR329" s="166" t="str">
        <f t="shared" si="186"/>
        <v/>
      </c>
      <c r="AS329" s="166" t="str">
        <f t="shared" si="187"/>
        <v/>
      </c>
      <c r="AT329" s="166" t="str">
        <f t="shared" si="188"/>
        <v/>
      </c>
      <c r="AU329" s="166" t="str">
        <f t="shared" si="189"/>
        <v/>
      </c>
      <c r="AV329" s="166" t="str">
        <f t="shared" si="190"/>
        <v/>
      </c>
      <c r="AW329" s="167" t="str">
        <f t="shared" si="191"/>
        <v/>
      </c>
      <c r="AX329" s="166" t="str">
        <f>IF(N329&lt;&gt;1, IF(SUM(N329:$N$504)&lt;&gt;0, "| Laat geen witruimte tussen ingevulde rijen.", ""), "")</f>
        <v/>
      </c>
      <c r="AZ329" s="75" t="str">
        <f t="shared" ca="1" si="192"/>
        <v/>
      </c>
    </row>
    <row r="330" spans="1:52" s="166" customFormat="1" ht="14.45" customHeight="1" x14ac:dyDescent="0.25">
      <c r="A330" s="172" t="str">
        <f t="shared" ca="1" si="166"/>
        <v/>
      </c>
      <c r="B330" s="164" t="str">
        <f t="shared" si="162"/>
        <v/>
      </c>
      <c r="C330" s="176" t="str">
        <f t="shared" si="163"/>
        <v/>
      </c>
      <c r="D330" s="177"/>
      <c r="E330" s="178"/>
      <c r="F330" s="178"/>
      <c r="G330" s="179"/>
      <c r="H330" s="180"/>
      <c r="I330" s="179"/>
      <c r="J330" s="181"/>
      <c r="K330" s="182"/>
      <c r="L330" s="183"/>
      <c r="M330" s="165" t="s">
        <v>85</v>
      </c>
      <c r="N330" s="166">
        <f t="shared" si="167"/>
        <v>0</v>
      </c>
      <c r="O330" s="167" t="s">
        <v>387</v>
      </c>
      <c r="P330" s="166" t="str">
        <f t="shared" si="168"/>
        <v/>
      </c>
      <c r="Q330" s="166" t="str">
        <f t="shared" si="169"/>
        <v/>
      </c>
      <c r="R330" s="166" t="str">
        <f t="shared" si="170"/>
        <v/>
      </c>
      <c r="S330" s="167">
        <f t="shared" si="171"/>
        <v>0</v>
      </c>
      <c r="T330" s="166">
        <f t="shared" si="172"/>
        <v>0</v>
      </c>
      <c r="U330" s="166">
        <f t="shared" si="173"/>
        <v>0</v>
      </c>
      <c r="V330" s="166">
        <f t="shared" si="174"/>
        <v>0</v>
      </c>
      <c r="W330" s="166">
        <f t="shared" si="175"/>
        <v>0</v>
      </c>
      <c r="X330" s="166">
        <f t="shared" si="176"/>
        <v>0</v>
      </c>
      <c r="Y330" s="166">
        <f t="shared" si="177"/>
        <v>0</v>
      </c>
      <c r="Z330" s="166">
        <f t="shared" si="178"/>
        <v>0</v>
      </c>
      <c r="AA330" s="166">
        <f t="shared" si="179"/>
        <v>0</v>
      </c>
      <c r="AB330" s="166">
        <f t="shared" si="180"/>
        <v>0</v>
      </c>
      <c r="AC330" s="167"/>
      <c r="AE330" s="166" t="str" cm="1">
        <f t="array" ref="AE330">IF($E330&lt;&gt;"", IF(ISTEXT(E330), "| Veld '"&amp;AE$4&amp;ROW()&amp;"': "&amp;Fout_datum, IF(F330&lt;&gt;"", IF(E330&gt;F330, "| Velden '"&amp;$AE$4&amp;ROW()&amp;"' en '"&amp;$AF$4&amp;ROW()&amp;"': De datum uit dienst mag niet voor de datum in dienst vallen.", ""), IF(E330&gt;Datum_werkingsjaar_einde, "| Veld '"&amp;$AE$4&amp;ROW()&amp;"': De datum in dienst mag niet na 31/12/"&amp;Datum_werkingsjaar&amp;" vallen.  ", ""))), "")</f>
        <v/>
      </c>
      <c r="AF330" s="166" t="str" cm="1">
        <f t="array" ref="AF330">IF($F330&lt;&gt;"", IF(ISTEXT(F330), "| Veld '"&amp;AF$4&amp;ROW()&amp;"': "&amp;Fout_datum, IF(E330&gt;F330, IF(F330&lt;&gt;"", "  ", ""), IF(F330&lt;&gt;"", IF(F330&lt;Datum_werkingsjaar_begin, "| Veld '"&amp;$AF$4&amp;ROW()&amp;"': De datum uit dienst mag niet vóór 1/01/"&amp;Datum_werkingsjaar&amp;" vallen.  ", ""), ""))), "")</f>
        <v/>
      </c>
      <c r="AG330" s="166" t="str">
        <f ca="1">IF(W330&lt;0, "", IF(G330&lt;&gt;"", _xlfn.IFNA(IF(MATCH(G330, OFFSET(Keuzelijsten!$A$1, 0, MATCH(O330, Keuzelijsten!$A$1:$AA$1, 0)-1, 50, 1), 0)&lt;&gt;"", ""), "| Veld '"&amp;AG$4&amp;ROW()&amp;"': de selectie komt niet overeen met een keuze in een afhankelijk veld.  "), ""))</f>
        <v/>
      </c>
      <c r="AH330" s="166" t="str">
        <f ca="1">IF(X330&lt;0, "", IF(H330&lt;&gt;"", _xlfn.IFNA(IF(MATCH(H330, OFFSET(Keuzelijsten!$A$1, 0, MATCH(P330, Keuzelijsten!$A$1:$AA$1, 0)-1, 50, 1), 0)&lt;&gt;"", ""), "| Veld '"&amp;AH$4&amp;ROW()&amp;"': de selectie komt niet overeen met een keuze in een afhankelijk veld.  "), ""))</f>
        <v/>
      </c>
      <c r="AI330" s="166" t="str">
        <f ca="1">IF(Y330&lt;0, "", IF(I330&lt;&gt;"", _xlfn.IFNA(IF(MATCH(I330, OFFSET(Keuzelijsten!$A$1, 0, MATCH(Q330, Keuzelijsten!$A$1:$AA$1, 0)-1, 50, 1), 0)&lt;&gt;"", ""), "| Veld '"&amp;AI$4&amp;ROW()&amp;"': de selectie komt niet overeen met een keuze in een afhankelijk veld.  "), ""))</f>
        <v/>
      </c>
      <c r="AJ330" s="166" t="str">
        <f ca="1">IF(Z330&lt;0, "", IF(J330&lt;&gt;"", _xlfn.IFNA(IF(MATCH(J330, OFFSET(Keuzelijsten!$A$1, 0, MATCH(R330, Keuzelijsten!$A$1:$AA$1, 0)-1, 50, 1), 0)&lt;&gt;"", ""), "| Veld '"&amp;AJ$4&amp;ROW()&amp;"': de selectie komt niet overeen met een keuze in een afhankelijk veld.  "), ""))</f>
        <v/>
      </c>
      <c r="AK330" s="166" t="str">
        <f t="shared" si="164"/>
        <v/>
      </c>
      <c r="AL330" s="166" t="str">
        <f t="shared" si="165"/>
        <v/>
      </c>
      <c r="AM330" s="167" t="str">
        <f t="shared" si="181"/>
        <v/>
      </c>
      <c r="AN330" s="166" t="str">
        <f t="shared" si="182"/>
        <v/>
      </c>
      <c r="AO330" s="166" t="str">
        <f t="shared" si="183"/>
        <v/>
      </c>
      <c r="AP330" s="166" t="str">
        <f t="shared" si="184"/>
        <v/>
      </c>
      <c r="AQ330" s="166" t="str">
        <f t="shared" si="185"/>
        <v/>
      </c>
      <c r="AR330" s="166" t="str">
        <f t="shared" si="186"/>
        <v/>
      </c>
      <c r="AS330" s="166" t="str">
        <f t="shared" si="187"/>
        <v/>
      </c>
      <c r="AT330" s="166" t="str">
        <f t="shared" si="188"/>
        <v/>
      </c>
      <c r="AU330" s="166" t="str">
        <f t="shared" si="189"/>
        <v/>
      </c>
      <c r="AV330" s="166" t="str">
        <f t="shared" si="190"/>
        <v/>
      </c>
      <c r="AW330" s="167" t="str">
        <f t="shared" si="191"/>
        <v/>
      </c>
      <c r="AX330" s="166" t="str">
        <f>IF(N330&lt;&gt;1, IF(SUM(N330:$N$504)&lt;&gt;0, "| Laat geen witruimte tussen ingevulde rijen.", ""), "")</f>
        <v/>
      </c>
      <c r="AZ330" s="75" t="str">
        <f t="shared" ca="1" si="192"/>
        <v/>
      </c>
    </row>
    <row r="331" spans="1:52" s="166" customFormat="1" ht="14.45" customHeight="1" x14ac:dyDescent="0.25">
      <c r="A331" s="172" t="str">
        <f t="shared" ca="1" si="166"/>
        <v/>
      </c>
      <c r="B331" s="164" t="str">
        <f t="shared" si="162"/>
        <v/>
      </c>
      <c r="C331" s="176" t="str">
        <f t="shared" si="163"/>
        <v/>
      </c>
      <c r="D331" s="177"/>
      <c r="E331" s="178"/>
      <c r="F331" s="178"/>
      <c r="G331" s="179"/>
      <c r="H331" s="180"/>
      <c r="I331" s="179"/>
      <c r="J331" s="181"/>
      <c r="K331" s="182"/>
      <c r="L331" s="183"/>
      <c r="M331" s="165" t="s">
        <v>85</v>
      </c>
      <c r="N331" s="166">
        <f t="shared" si="167"/>
        <v>0</v>
      </c>
      <c r="O331" s="167" t="s">
        <v>387</v>
      </c>
      <c r="P331" s="166" t="str">
        <f t="shared" si="168"/>
        <v/>
      </c>
      <c r="Q331" s="166" t="str">
        <f t="shared" si="169"/>
        <v/>
      </c>
      <c r="R331" s="166" t="str">
        <f t="shared" si="170"/>
        <v/>
      </c>
      <c r="S331" s="167">
        <f t="shared" si="171"/>
        <v>0</v>
      </c>
      <c r="T331" s="166">
        <f t="shared" si="172"/>
        <v>0</v>
      </c>
      <c r="U331" s="166">
        <f t="shared" si="173"/>
        <v>0</v>
      </c>
      <c r="V331" s="166">
        <f t="shared" si="174"/>
        <v>0</v>
      </c>
      <c r="W331" s="166">
        <f t="shared" si="175"/>
        <v>0</v>
      </c>
      <c r="X331" s="166">
        <f t="shared" si="176"/>
        <v>0</v>
      </c>
      <c r="Y331" s="166">
        <f t="shared" si="177"/>
        <v>0</v>
      </c>
      <c r="Z331" s="166">
        <f t="shared" si="178"/>
        <v>0</v>
      </c>
      <c r="AA331" s="166">
        <f t="shared" si="179"/>
        <v>0</v>
      </c>
      <c r="AB331" s="166">
        <f t="shared" si="180"/>
        <v>0</v>
      </c>
      <c r="AC331" s="167"/>
      <c r="AE331" s="166" t="str" cm="1">
        <f t="array" ref="AE331">IF($E331&lt;&gt;"", IF(ISTEXT(E331), "| Veld '"&amp;AE$4&amp;ROW()&amp;"': "&amp;Fout_datum, IF(F331&lt;&gt;"", IF(E331&gt;F331, "| Velden '"&amp;$AE$4&amp;ROW()&amp;"' en '"&amp;$AF$4&amp;ROW()&amp;"': De datum uit dienst mag niet voor de datum in dienst vallen.", ""), IF(E331&gt;Datum_werkingsjaar_einde, "| Veld '"&amp;$AE$4&amp;ROW()&amp;"': De datum in dienst mag niet na 31/12/"&amp;Datum_werkingsjaar&amp;" vallen.  ", ""))), "")</f>
        <v/>
      </c>
      <c r="AF331" s="166" t="str" cm="1">
        <f t="array" ref="AF331">IF($F331&lt;&gt;"", IF(ISTEXT(F331), "| Veld '"&amp;AF$4&amp;ROW()&amp;"': "&amp;Fout_datum, IF(E331&gt;F331, IF(F331&lt;&gt;"", "  ", ""), IF(F331&lt;&gt;"", IF(F331&lt;Datum_werkingsjaar_begin, "| Veld '"&amp;$AF$4&amp;ROW()&amp;"': De datum uit dienst mag niet vóór 1/01/"&amp;Datum_werkingsjaar&amp;" vallen.  ", ""), ""))), "")</f>
        <v/>
      </c>
      <c r="AG331" s="166" t="str">
        <f ca="1">IF(W331&lt;0, "", IF(G331&lt;&gt;"", _xlfn.IFNA(IF(MATCH(G331, OFFSET(Keuzelijsten!$A$1, 0, MATCH(O331, Keuzelijsten!$A$1:$AA$1, 0)-1, 50, 1), 0)&lt;&gt;"", ""), "| Veld '"&amp;AG$4&amp;ROW()&amp;"': de selectie komt niet overeen met een keuze in een afhankelijk veld.  "), ""))</f>
        <v/>
      </c>
      <c r="AH331" s="166" t="str">
        <f ca="1">IF(X331&lt;0, "", IF(H331&lt;&gt;"", _xlfn.IFNA(IF(MATCH(H331, OFFSET(Keuzelijsten!$A$1, 0, MATCH(P331, Keuzelijsten!$A$1:$AA$1, 0)-1, 50, 1), 0)&lt;&gt;"", ""), "| Veld '"&amp;AH$4&amp;ROW()&amp;"': de selectie komt niet overeen met een keuze in een afhankelijk veld.  "), ""))</f>
        <v/>
      </c>
      <c r="AI331" s="166" t="str">
        <f ca="1">IF(Y331&lt;0, "", IF(I331&lt;&gt;"", _xlfn.IFNA(IF(MATCH(I331, OFFSET(Keuzelijsten!$A$1, 0, MATCH(Q331, Keuzelijsten!$A$1:$AA$1, 0)-1, 50, 1), 0)&lt;&gt;"", ""), "| Veld '"&amp;AI$4&amp;ROW()&amp;"': de selectie komt niet overeen met een keuze in een afhankelijk veld.  "), ""))</f>
        <v/>
      </c>
      <c r="AJ331" s="166" t="str">
        <f ca="1">IF(Z331&lt;0, "", IF(J331&lt;&gt;"", _xlfn.IFNA(IF(MATCH(J331, OFFSET(Keuzelijsten!$A$1, 0, MATCH(R331, Keuzelijsten!$A$1:$AA$1, 0)-1, 50, 1), 0)&lt;&gt;"", ""), "| Veld '"&amp;AJ$4&amp;ROW()&amp;"': de selectie komt niet overeen met een keuze in een afhankelijk veld.  "), ""))</f>
        <v/>
      </c>
      <c r="AK331" s="166" t="str">
        <f t="shared" si="164"/>
        <v/>
      </c>
      <c r="AL331" s="166" t="str">
        <f t="shared" si="165"/>
        <v/>
      </c>
      <c r="AM331" s="167" t="str">
        <f t="shared" si="181"/>
        <v/>
      </c>
      <c r="AN331" s="166" t="str">
        <f t="shared" si="182"/>
        <v/>
      </c>
      <c r="AO331" s="166" t="str">
        <f t="shared" si="183"/>
        <v/>
      </c>
      <c r="AP331" s="166" t="str">
        <f t="shared" si="184"/>
        <v/>
      </c>
      <c r="AQ331" s="166" t="str">
        <f t="shared" si="185"/>
        <v/>
      </c>
      <c r="AR331" s="166" t="str">
        <f t="shared" si="186"/>
        <v/>
      </c>
      <c r="AS331" s="166" t="str">
        <f t="shared" si="187"/>
        <v/>
      </c>
      <c r="AT331" s="166" t="str">
        <f t="shared" si="188"/>
        <v/>
      </c>
      <c r="AU331" s="166" t="str">
        <f t="shared" si="189"/>
        <v/>
      </c>
      <c r="AV331" s="166" t="str">
        <f t="shared" si="190"/>
        <v/>
      </c>
      <c r="AW331" s="167" t="str">
        <f t="shared" si="191"/>
        <v/>
      </c>
      <c r="AX331" s="166" t="str">
        <f>IF(N331&lt;&gt;1, IF(SUM(N331:$N$504)&lt;&gt;0, "| Laat geen witruimte tussen ingevulde rijen.", ""), "")</f>
        <v/>
      </c>
      <c r="AZ331" s="75" t="str">
        <f t="shared" ca="1" si="192"/>
        <v/>
      </c>
    </row>
    <row r="332" spans="1:52" s="166" customFormat="1" ht="14.45" customHeight="1" x14ac:dyDescent="0.25">
      <c r="A332" s="172" t="str">
        <f t="shared" ca="1" si="166"/>
        <v/>
      </c>
      <c r="B332" s="164" t="str">
        <f t="shared" si="162"/>
        <v/>
      </c>
      <c r="C332" s="176" t="str">
        <f t="shared" si="163"/>
        <v/>
      </c>
      <c r="D332" s="177"/>
      <c r="E332" s="178"/>
      <c r="F332" s="178"/>
      <c r="G332" s="179"/>
      <c r="H332" s="180"/>
      <c r="I332" s="179"/>
      <c r="J332" s="181"/>
      <c r="K332" s="182"/>
      <c r="L332" s="183"/>
      <c r="M332" s="165" t="s">
        <v>85</v>
      </c>
      <c r="N332" s="166">
        <f t="shared" si="167"/>
        <v>0</v>
      </c>
      <c r="O332" s="167" t="s">
        <v>387</v>
      </c>
      <c r="P332" s="166" t="str">
        <f t="shared" si="168"/>
        <v/>
      </c>
      <c r="Q332" s="166" t="str">
        <f t="shared" si="169"/>
        <v/>
      </c>
      <c r="R332" s="166" t="str">
        <f t="shared" si="170"/>
        <v/>
      </c>
      <c r="S332" s="167">
        <f t="shared" si="171"/>
        <v>0</v>
      </c>
      <c r="T332" s="166">
        <f t="shared" si="172"/>
        <v>0</v>
      </c>
      <c r="U332" s="166">
        <f t="shared" si="173"/>
        <v>0</v>
      </c>
      <c r="V332" s="166">
        <f t="shared" si="174"/>
        <v>0</v>
      </c>
      <c r="W332" s="166">
        <f t="shared" si="175"/>
        <v>0</v>
      </c>
      <c r="X332" s="166">
        <f t="shared" si="176"/>
        <v>0</v>
      </c>
      <c r="Y332" s="166">
        <f t="shared" si="177"/>
        <v>0</v>
      </c>
      <c r="Z332" s="166">
        <f t="shared" si="178"/>
        <v>0</v>
      </c>
      <c r="AA332" s="166">
        <f t="shared" si="179"/>
        <v>0</v>
      </c>
      <c r="AB332" s="166">
        <f t="shared" si="180"/>
        <v>0</v>
      </c>
      <c r="AC332" s="167"/>
      <c r="AE332" s="166" t="str" cm="1">
        <f t="array" ref="AE332">IF($E332&lt;&gt;"", IF(ISTEXT(E332), "| Veld '"&amp;AE$4&amp;ROW()&amp;"': "&amp;Fout_datum, IF(F332&lt;&gt;"", IF(E332&gt;F332, "| Velden '"&amp;$AE$4&amp;ROW()&amp;"' en '"&amp;$AF$4&amp;ROW()&amp;"': De datum uit dienst mag niet voor de datum in dienst vallen.", ""), IF(E332&gt;Datum_werkingsjaar_einde, "| Veld '"&amp;$AE$4&amp;ROW()&amp;"': De datum in dienst mag niet na 31/12/"&amp;Datum_werkingsjaar&amp;" vallen.  ", ""))), "")</f>
        <v/>
      </c>
      <c r="AF332" s="166" t="str" cm="1">
        <f t="array" ref="AF332">IF($F332&lt;&gt;"", IF(ISTEXT(F332), "| Veld '"&amp;AF$4&amp;ROW()&amp;"': "&amp;Fout_datum, IF(E332&gt;F332, IF(F332&lt;&gt;"", "  ", ""), IF(F332&lt;&gt;"", IF(F332&lt;Datum_werkingsjaar_begin, "| Veld '"&amp;$AF$4&amp;ROW()&amp;"': De datum uit dienst mag niet vóór 1/01/"&amp;Datum_werkingsjaar&amp;" vallen.  ", ""), ""))), "")</f>
        <v/>
      </c>
      <c r="AG332" s="166" t="str">
        <f ca="1">IF(W332&lt;0, "", IF(G332&lt;&gt;"", _xlfn.IFNA(IF(MATCH(G332, OFFSET(Keuzelijsten!$A$1, 0, MATCH(O332, Keuzelijsten!$A$1:$AA$1, 0)-1, 50, 1), 0)&lt;&gt;"", ""), "| Veld '"&amp;AG$4&amp;ROW()&amp;"': de selectie komt niet overeen met een keuze in een afhankelijk veld.  "), ""))</f>
        <v/>
      </c>
      <c r="AH332" s="166" t="str">
        <f ca="1">IF(X332&lt;0, "", IF(H332&lt;&gt;"", _xlfn.IFNA(IF(MATCH(H332, OFFSET(Keuzelijsten!$A$1, 0, MATCH(P332, Keuzelijsten!$A$1:$AA$1, 0)-1, 50, 1), 0)&lt;&gt;"", ""), "| Veld '"&amp;AH$4&amp;ROW()&amp;"': de selectie komt niet overeen met een keuze in een afhankelijk veld.  "), ""))</f>
        <v/>
      </c>
      <c r="AI332" s="166" t="str">
        <f ca="1">IF(Y332&lt;0, "", IF(I332&lt;&gt;"", _xlfn.IFNA(IF(MATCH(I332, OFFSET(Keuzelijsten!$A$1, 0, MATCH(Q332, Keuzelijsten!$A$1:$AA$1, 0)-1, 50, 1), 0)&lt;&gt;"", ""), "| Veld '"&amp;AI$4&amp;ROW()&amp;"': de selectie komt niet overeen met een keuze in een afhankelijk veld.  "), ""))</f>
        <v/>
      </c>
      <c r="AJ332" s="166" t="str">
        <f ca="1">IF(Z332&lt;0, "", IF(J332&lt;&gt;"", _xlfn.IFNA(IF(MATCH(J332, OFFSET(Keuzelijsten!$A$1, 0, MATCH(R332, Keuzelijsten!$A$1:$AA$1, 0)-1, 50, 1), 0)&lt;&gt;"", ""), "| Veld '"&amp;AJ$4&amp;ROW()&amp;"': de selectie komt niet overeen met een keuze in een afhankelijk veld.  "), ""))</f>
        <v/>
      </c>
      <c r="AK332" s="166" t="str">
        <f t="shared" si="164"/>
        <v/>
      </c>
      <c r="AL332" s="166" t="str">
        <f t="shared" si="165"/>
        <v/>
      </c>
      <c r="AM332" s="167" t="str">
        <f t="shared" si="181"/>
        <v/>
      </c>
      <c r="AN332" s="166" t="str">
        <f t="shared" si="182"/>
        <v/>
      </c>
      <c r="AO332" s="166" t="str">
        <f t="shared" si="183"/>
        <v/>
      </c>
      <c r="AP332" s="166" t="str">
        <f t="shared" si="184"/>
        <v/>
      </c>
      <c r="AQ332" s="166" t="str">
        <f t="shared" si="185"/>
        <v/>
      </c>
      <c r="AR332" s="166" t="str">
        <f t="shared" si="186"/>
        <v/>
      </c>
      <c r="AS332" s="166" t="str">
        <f t="shared" si="187"/>
        <v/>
      </c>
      <c r="AT332" s="166" t="str">
        <f t="shared" si="188"/>
        <v/>
      </c>
      <c r="AU332" s="166" t="str">
        <f t="shared" si="189"/>
        <v/>
      </c>
      <c r="AV332" s="166" t="str">
        <f t="shared" si="190"/>
        <v/>
      </c>
      <c r="AW332" s="167" t="str">
        <f t="shared" si="191"/>
        <v/>
      </c>
      <c r="AX332" s="166" t="str">
        <f>IF(N332&lt;&gt;1, IF(SUM(N332:$N$504)&lt;&gt;0, "| Laat geen witruimte tussen ingevulde rijen.", ""), "")</f>
        <v/>
      </c>
      <c r="AZ332" s="75" t="str">
        <f t="shared" ca="1" si="192"/>
        <v/>
      </c>
    </row>
    <row r="333" spans="1:52" s="166" customFormat="1" ht="14.45" customHeight="1" x14ac:dyDescent="0.25">
      <c r="A333" s="172" t="str">
        <f t="shared" ca="1" si="166"/>
        <v/>
      </c>
      <c r="B333" s="164" t="str">
        <f t="shared" si="162"/>
        <v/>
      </c>
      <c r="C333" s="176" t="str">
        <f t="shared" si="163"/>
        <v/>
      </c>
      <c r="D333" s="177"/>
      <c r="E333" s="178"/>
      <c r="F333" s="178"/>
      <c r="G333" s="179"/>
      <c r="H333" s="180"/>
      <c r="I333" s="179"/>
      <c r="J333" s="181"/>
      <c r="K333" s="182"/>
      <c r="L333" s="183"/>
      <c r="M333" s="165" t="s">
        <v>85</v>
      </c>
      <c r="N333" s="166">
        <f t="shared" si="167"/>
        <v>0</v>
      </c>
      <c r="O333" s="167" t="s">
        <v>387</v>
      </c>
      <c r="P333" s="166" t="str">
        <f t="shared" si="168"/>
        <v/>
      </c>
      <c r="Q333" s="166" t="str">
        <f t="shared" si="169"/>
        <v/>
      </c>
      <c r="R333" s="166" t="str">
        <f t="shared" si="170"/>
        <v/>
      </c>
      <c r="S333" s="167">
        <f t="shared" si="171"/>
        <v>0</v>
      </c>
      <c r="T333" s="166">
        <f t="shared" si="172"/>
        <v>0</v>
      </c>
      <c r="U333" s="166">
        <f t="shared" si="173"/>
        <v>0</v>
      </c>
      <c r="V333" s="166">
        <f t="shared" si="174"/>
        <v>0</v>
      </c>
      <c r="W333" s="166">
        <f t="shared" si="175"/>
        <v>0</v>
      </c>
      <c r="X333" s="166">
        <f t="shared" si="176"/>
        <v>0</v>
      </c>
      <c r="Y333" s="166">
        <f t="shared" si="177"/>
        <v>0</v>
      </c>
      <c r="Z333" s="166">
        <f t="shared" si="178"/>
        <v>0</v>
      </c>
      <c r="AA333" s="166">
        <f t="shared" si="179"/>
        <v>0</v>
      </c>
      <c r="AB333" s="166">
        <f t="shared" si="180"/>
        <v>0</v>
      </c>
      <c r="AC333" s="167"/>
      <c r="AE333" s="166" t="str" cm="1">
        <f t="array" ref="AE333">IF($E333&lt;&gt;"", IF(ISTEXT(E333), "| Veld '"&amp;AE$4&amp;ROW()&amp;"': "&amp;Fout_datum, IF(F333&lt;&gt;"", IF(E333&gt;F333, "| Velden '"&amp;$AE$4&amp;ROW()&amp;"' en '"&amp;$AF$4&amp;ROW()&amp;"': De datum uit dienst mag niet voor de datum in dienst vallen.", ""), IF(E333&gt;Datum_werkingsjaar_einde, "| Veld '"&amp;$AE$4&amp;ROW()&amp;"': De datum in dienst mag niet na 31/12/"&amp;Datum_werkingsjaar&amp;" vallen.  ", ""))), "")</f>
        <v/>
      </c>
      <c r="AF333" s="166" t="str" cm="1">
        <f t="array" ref="AF333">IF($F333&lt;&gt;"", IF(ISTEXT(F333), "| Veld '"&amp;AF$4&amp;ROW()&amp;"': "&amp;Fout_datum, IF(E333&gt;F333, IF(F333&lt;&gt;"", "  ", ""), IF(F333&lt;&gt;"", IF(F333&lt;Datum_werkingsjaar_begin, "| Veld '"&amp;$AF$4&amp;ROW()&amp;"': De datum uit dienst mag niet vóór 1/01/"&amp;Datum_werkingsjaar&amp;" vallen.  ", ""), ""))), "")</f>
        <v/>
      </c>
      <c r="AG333" s="166" t="str">
        <f ca="1">IF(W333&lt;0, "", IF(G333&lt;&gt;"", _xlfn.IFNA(IF(MATCH(G333, OFFSET(Keuzelijsten!$A$1, 0, MATCH(O333, Keuzelijsten!$A$1:$AA$1, 0)-1, 50, 1), 0)&lt;&gt;"", ""), "| Veld '"&amp;AG$4&amp;ROW()&amp;"': de selectie komt niet overeen met een keuze in een afhankelijk veld.  "), ""))</f>
        <v/>
      </c>
      <c r="AH333" s="166" t="str">
        <f ca="1">IF(X333&lt;0, "", IF(H333&lt;&gt;"", _xlfn.IFNA(IF(MATCH(H333, OFFSET(Keuzelijsten!$A$1, 0, MATCH(P333, Keuzelijsten!$A$1:$AA$1, 0)-1, 50, 1), 0)&lt;&gt;"", ""), "| Veld '"&amp;AH$4&amp;ROW()&amp;"': de selectie komt niet overeen met een keuze in een afhankelijk veld.  "), ""))</f>
        <v/>
      </c>
      <c r="AI333" s="166" t="str">
        <f ca="1">IF(Y333&lt;0, "", IF(I333&lt;&gt;"", _xlfn.IFNA(IF(MATCH(I333, OFFSET(Keuzelijsten!$A$1, 0, MATCH(Q333, Keuzelijsten!$A$1:$AA$1, 0)-1, 50, 1), 0)&lt;&gt;"", ""), "| Veld '"&amp;AI$4&amp;ROW()&amp;"': de selectie komt niet overeen met een keuze in een afhankelijk veld.  "), ""))</f>
        <v/>
      </c>
      <c r="AJ333" s="166" t="str">
        <f ca="1">IF(Z333&lt;0, "", IF(J333&lt;&gt;"", _xlfn.IFNA(IF(MATCH(J333, OFFSET(Keuzelijsten!$A$1, 0, MATCH(R333, Keuzelijsten!$A$1:$AA$1, 0)-1, 50, 1), 0)&lt;&gt;"", ""), "| Veld '"&amp;AJ$4&amp;ROW()&amp;"': de selectie komt niet overeen met een keuze in een afhankelijk veld.  "), ""))</f>
        <v/>
      </c>
      <c r="AK333" s="166" t="str">
        <f t="shared" si="164"/>
        <v/>
      </c>
      <c r="AL333" s="166" t="str">
        <f t="shared" si="165"/>
        <v/>
      </c>
      <c r="AM333" s="167" t="str">
        <f t="shared" si="181"/>
        <v/>
      </c>
      <c r="AN333" s="166" t="str">
        <f t="shared" si="182"/>
        <v/>
      </c>
      <c r="AO333" s="166" t="str">
        <f t="shared" si="183"/>
        <v/>
      </c>
      <c r="AP333" s="166" t="str">
        <f t="shared" si="184"/>
        <v/>
      </c>
      <c r="AQ333" s="166" t="str">
        <f t="shared" si="185"/>
        <v/>
      </c>
      <c r="AR333" s="166" t="str">
        <f t="shared" si="186"/>
        <v/>
      </c>
      <c r="AS333" s="166" t="str">
        <f t="shared" si="187"/>
        <v/>
      </c>
      <c r="AT333" s="166" t="str">
        <f t="shared" si="188"/>
        <v/>
      </c>
      <c r="AU333" s="166" t="str">
        <f t="shared" si="189"/>
        <v/>
      </c>
      <c r="AV333" s="166" t="str">
        <f t="shared" si="190"/>
        <v/>
      </c>
      <c r="AW333" s="167" t="str">
        <f t="shared" si="191"/>
        <v/>
      </c>
      <c r="AX333" s="166" t="str">
        <f>IF(N333&lt;&gt;1, IF(SUM(N333:$N$504)&lt;&gt;0, "| Laat geen witruimte tussen ingevulde rijen.", ""), "")</f>
        <v/>
      </c>
      <c r="AZ333" s="75" t="str">
        <f t="shared" ca="1" si="192"/>
        <v/>
      </c>
    </row>
    <row r="334" spans="1:52" s="166" customFormat="1" ht="14.45" customHeight="1" x14ac:dyDescent="0.25">
      <c r="A334" s="172" t="str">
        <f t="shared" ca="1" si="166"/>
        <v/>
      </c>
      <c r="B334" s="164" t="str">
        <f t="shared" si="162"/>
        <v/>
      </c>
      <c r="C334" s="176" t="str">
        <f t="shared" si="163"/>
        <v/>
      </c>
      <c r="D334" s="177"/>
      <c r="E334" s="178"/>
      <c r="F334" s="178"/>
      <c r="G334" s="179"/>
      <c r="H334" s="180"/>
      <c r="I334" s="179"/>
      <c r="J334" s="181"/>
      <c r="K334" s="182"/>
      <c r="L334" s="183"/>
      <c r="M334" s="165" t="s">
        <v>85</v>
      </c>
      <c r="N334" s="166">
        <f t="shared" si="167"/>
        <v>0</v>
      </c>
      <c r="O334" s="167" t="s">
        <v>387</v>
      </c>
      <c r="P334" s="166" t="str">
        <f t="shared" si="168"/>
        <v/>
      </c>
      <c r="Q334" s="166" t="str">
        <f t="shared" si="169"/>
        <v/>
      </c>
      <c r="R334" s="166" t="str">
        <f t="shared" si="170"/>
        <v/>
      </c>
      <c r="S334" s="167">
        <f t="shared" si="171"/>
        <v>0</v>
      </c>
      <c r="T334" s="166">
        <f t="shared" si="172"/>
        <v>0</v>
      </c>
      <c r="U334" s="166">
        <f t="shared" si="173"/>
        <v>0</v>
      </c>
      <c r="V334" s="166">
        <f t="shared" si="174"/>
        <v>0</v>
      </c>
      <c r="W334" s="166">
        <f t="shared" si="175"/>
        <v>0</v>
      </c>
      <c r="X334" s="166">
        <f t="shared" si="176"/>
        <v>0</v>
      </c>
      <c r="Y334" s="166">
        <f t="shared" si="177"/>
        <v>0</v>
      </c>
      <c r="Z334" s="166">
        <f t="shared" si="178"/>
        <v>0</v>
      </c>
      <c r="AA334" s="166">
        <f t="shared" si="179"/>
        <v>0</v>
      </c>
      <c r="AB334" s="166">
        <f t="shared" si="180"/>
        <v>0</v>
      </c>
      <c r="AC334" s="167"/>
      <c r="AE334" s="166" t="str" cm="1">
        <f t="array" ref="AE334">IF($E334&lt;&gt;"", IF(ISTEXT(E334), "| Veld '"&amp;AE$4&amp;ROW()&amp;"': "&amp;Fout_datum, IF(F334&lt;&gt;"", IF(E334&gt;F334, "| Velden '"&amp;$AE$4&amp;ROW()&amp;"' en '"&amp;$AF$4&amp;ROW()&amp;"': De datum uit dienst mag niet voor de datum in dienst vallen.", ""), IF(E334&gt;Datum_werkingsjaar_einde, "| Veld '"&amp;$AE$4&amp;ROW()&amp;"': De datum in dienst mag niet na 31/12/"&amp;Datum_werkingsjaar&amp;" vallen.  ", ""))), "")</f>
        <v/>
      </c>
      <c r="AF334" s="166" t="str" cm="1">
        <f t="array" ref="AF334">IF($F334&lt;&gt;"", IF(ISTEXT(F334), "| Veld '"&amp;AF$4&amp;ROW()&amp;"': "&amp;Fout_datum, IF(E334&gt;F334, IF(F334&lt;&gt;"", "  ", ""), IF(F334&lt;&gt;"", IF(F334&lt;Datum_werkingsjaar_begin, "| Veld '"&amp;$AF$4&amp;ROW()&amp;"': De datum uit dienst mag niet vóór 1/01/"&amp;Datum_werkingsjaar&amp;" vallen.  ", ""), ""))), "")</f>
        <v/>
      </c>
      <c r="AG334" s="166" t="str">
        <f ca="1">IF(W334&lt;0, "", IF(G334&lt;&gt;"", _xlfn.IFNA(IF(MATCH(G334, OFFSET(Keuzelijsten!$A$1, 0, MATCH(O334, Keuzelijsten!$A$1:$AA$1, 0)-1, 50, 1), 0)&lt;&gt;"", ""), "| Veld '"&amp;AG$4&amp;ROW()&amp;"': de selectie komt niet overeen met een keuze in een afhankelijk veld.  "), ""))</f>
        <v/>
      </c>
      <c r="AH334" s="166" t="str">
        <f ca="1">IF(X334&lt;0, "", IF(H334&lt;&gt;"", _xlfn.IFNA(IF(MATCH(H334, OFFSET(Keuzelijsten!$A$1, 0, MATCH(P334, Keuzelijsten!$A$1:$AA$1, 0)-1, 50, 1), 0)&lt;&gt;"", ""), "| Veld '"&amp;AH$4&amp;ROW()&amp;"': de selectie komt niet overeen met een keuze in een afhankelijk veld.  "), ""))</f>
        <v/>
      </c>
      <c r="AI334" s="166" t="str">
        <f ca="1">IF(Y334&lt;0, "", IF(I334&lt;&gt;"", _xlfn.IFNA(IF(MATCH(I334, OFFSET(Keuzelijsten!$A$1, 0, MATCH(Q334, Keuzelijsten!$A$1:$AA$1, 0)-1, 50, 1), 0)&lt;&gt;"", ""), "| Veld '"&amp;AI$4&amp;ROW()&amp;"': de selectie komt niet overeen met een keuze in een afhankelijk veld.  "), ""))</f>
        <v/>
      </c>
      <c r="AJ334" s="166" t="str">
        <f ca="1">IF(Z334&lt;0, "", IF(J334&lt;&gt;"", _xlfn.IFNA(IF(MATCH(J334, OFFSET(Keuzelijsten!$A$1, 0, MATCH(R334, Keuzelijsten!$A$1:$AA$1, 0)-1, 50, 1), 0)&lt;&gt;"", ""), "| Veld '"&amp;AJ$4&amp;ROW()&amp;"': de selectie komt niet overeen met een keuze in een afhankelijk veld.  "), ""))</f>
        <v/>
      </c>
      <c r="AK334" s="166" t="str">
        <f t="shared" si="164"/>
        <v/>
      </c>
      <c r="AL334" s="166" t="str">
        <f t="shared" si="165"/>
        <v/>
      </c>
      <c r="AM334" s="167" t="str">
        <f t="shared" si="181"/>
        <v/>
      </c>
      <c r="AN334" s="166" t="str">
        <f t="shared" si="182"/>
        <v/>
      </c>
      <c r="AO334" s="166" t="str">
        <f t="shared" si="183"/>
        <v/>
      </c>
      <c r="AP334" s="166" t="str">
        <f t="shared" si="184"/>
        <v/>
      </c>
      <c r="AQ334" s="166" t="str">
        <f t="shared" si="185"/>
        <v/>
      </c>
      <c r="AR334" s="166" t="str">
        <f t="shared" si="186"/>
        <v/>
      </c>
      <c r="AS334" s="166" t="str">
        <f t="shared" si="187"/>
        <v/>
      </c>
      <c r="AT334" s="166" t="str">
        <f t="shared" si="188"/>
        <v/>
      </c>
      <c r="AU334" s="166" t="str">
        <f t="shared" si="189"/>
        <v/>
      </c>
      <c r="AV334" s="166" t="str">
        <f t="shared" si="190"/>
        <v/>
      </c>
      <c r="AW334" s="167" t="str">
        <f t="shared" si="191"/>
        <v/>
      </c>
      <c r="AX334" s="166" t="str">
        <f>IF(N334&lt;&gt;1, IF(SUM(N334:$N$504)&lt;&gt;0, "| Laat geen witruimte tussen ingevulde rijen.", ""), "")</f>
        <v/>
      </c>
      <c r="AZ334" s="75" t="str">
        <f t="shared" ca="1" si="192"/>
        <v/>
      </c>
    </row>
    <row r="335" spans="1:52" s="166" customFormat="1" ht="14.45" customHeight="1" x14ac:dyDescent="0.25">
      <c r="A335" s="172" t="str">
        <f t="shared" ca="1" si="166"/>
        <v/>
      </c>
      <c r="B335" s="164" t="str">
        <f t="shared" si="162"/>
        <v/>
      </c>
      <c r="C335" s="176" t="str">
        <f t="shared" si="163"/>
        <v/>
      </c>
      <c r="D335" s="177"/>
      <c r="E335" s="178"/>
      <c r="F335" s="178"/>
      <c r="G335" s="179"/>
      <c r="H335" s="180"/>
      <c r="I335" s="179"/>
      <c r="J335" s="181"/>
      <c r="K335" s="182"/>
      <c r="L335" s="183"/>
      <c r="M335" s="165" t="s">
        <v>85</v>
      </c>
      <c r="N335" s="166">
        <f t="shared" si="167"/>
        <v>0</v>
      </c>
      <c r="O335" s="167" t="s">
        <v>387</v>
      </c>
      <c r="P335" s="166" t="str">
        <f t="shared" si="168"/>
        <v/>
      </c>
      <c r="Q335" s="166" t="str">
        <f t="shared" si="169"/>
        <v/>
      </c>
      <c r="R335" s="166" t="str">
        <f t="shared" si="170"/>
        <v/>
      </c>
      <c r="S335" s="167">
        <f t="shared" si="171"/>
        <v>0</v>
      </c>
      <c r="T335" s="166">
        <f t="shared" si="172"/>
        <v>0</v>
      </c>
      <c r="U335" s="166">
        <f t="shared" si="173"/>
        <v>0</v>
      </c>
      <c r="V335" s="166">
        <f t="shared" si="174"/>
        <v>0</v>
      </c>
      <c r="W335" s="166">
        <f t="shared" si="175"/>
        <v>0</v>
      </c>
      <c r="X335" s="166">
        <f t="shared" si="176"/>
        <v>0</v>
      </c>
      <c r="Y335" s="166">
        <f t="shared" si="177"/>
        <v>0</v>
      </c>
      <c r="Z335" s="166">
        <f t="shared" si="178"/>
        <v>0</v>
      </c>
      <c r="AA335" s="166">
        <f t="shared" si="179"/>
        <v>0</v>
      </c>
      <c r="AB335" s="166">
        <f t="shared" si="180"/>
        <v>0</v>
      </c>
      <c r="AC335" s="167"/>
      <c r="AE335" s="166" t="str" cm="1">
        <f t="array" ref="AE335">IF($E335&lt;&gt;"", IF(ISTEXT(E335), "| Veld '"&amp;AE$4&amp;ROW()&amp;"': "&amp;Fout_datum, IF(F335&lt;&gt;"", IF(E335&gt;F335, "| Velden '"&amp;$AE$4&amp;ROW()&amp;"' en '"&amp;$AF$4&amp;ROW()&amp;"': De datum uit dienst mag niet voor de datum in dienst vallen.", ""), IF(E335&gt;Datum_werkingsjaar_einde, "| Veld '"&amp;$AE$4&amp;ROW()&amp;"': De datum in dienst mag niet na 31/12/"&amp;Datum_werkingsjaar&amp;" vallen.  ", ""))), "")</f>
        <v/>
      </c>
      <c r="AF335" s="166" t="str" cm="1">
        <f t="array" ref="AF335">IF($F335&lt;&gt;"", IF(ISTEXT(F335), "| Veld '"&amp;AF$4&amp;ROW()&amp;"': "&amp;Fout_datum, IF(E335&gt;F335, IF(F335&lt;&gt;"", "  ", ""), IF(F335&lt;&gt;"", IF(F335&lt;Datum_werkingsjaar_begin, "| Veld '"&amp;$AF$4&amp;ROW()&amp;"': De datum uit dienst mag niet vóór 1/01/"&amp;Datum_werkingsjaar&amp;" vallen.  ", ""), ""))), "")</f>
        <v/>
      </c>
      <c r="AG335" s="166" t="str">
        <f ca="1">IF(W335&lt;0, "", IF(G335&lt;&gt;"", _xlfn.IFNA(IF(MATCH(G335, OFFSET(Keuzelijsten!$A$1, 0, MATCH(O335, Keuzelijsten!$A$1:$AA$1, 0)-1, 50, 1), 0)&lt;&gt;"", ""), "| Veld '"&amp;AG$4&amp;ROW()&amp;"': de selectie komt niet overeen met een keuze in een afhankelijk veld.  "), ""))</f>
        <v/>
      </c>
      <c r="AH335" s="166" t="str">
        <f ca="1">IF(X335&lt;0, "", IF(H335&lt;&gt;"", _xlfn.IFNA(IF(MATCH(H335, OFFSET(Keuzelijsten!$A$1, 0, MATCH(P335, Keuzelijsten!$A$1:$AA$1, 0)-1, 50, 1), 0)&lt;&gt;"", ""), "| Veld '"&amp;AH$4&amp;ROW()&amp;"': de selectie komt niet overeen met een keuze in een afhankelijk veld.  "), ""))</f>
        <v/>
      </c>
      <c r="AI335" s="166" t="str">
        <f ca="1">IF(Y335&lt;0, "", IF(I335&lt;&gt;"", _xlfn.IFNA(IF(MATCH(I335, OFFSET(Keuzelijsten!$A$1, 0, MATCH(Q335, Keuzelijsten!$A$1:$AA$1, 0)-1, 50, 1), 0)&lt;&gt;"", ""), "| Veld '"&amp;AI$4&amp;ROW()&amp;"': de selectie komt niet overeen met een keuze in een afhankelijk veld.  "), ""))</f>
        <v/>
      </c>
      <c r="AJ335" s="166" t="str">
        <f ca="1">IF(Z335&lt;0, "", IF(J335&lt;&gt;"", _xlfn.IFNA(IF(MATCH(J335, OFFSET(Keuzelijsten!$A$1, 0, MATCH(R335, Keuzelijsten!$A$1:$AA$1, 0)-1, 50, 1), 0)&lt;&gt;"", ""), "| Veld '"&amp;AJ$4&amp;ROW()&amp;"': de selectie komt niet overeen met een keuze in een afhankelijk veld.  "), ""))</f>
        <v/>
      </c>
      <c r="AK335" s="166" t="str">
        <f t="shared" si="164"/>
        <v/>
      </c>
      <c r="AL335" s="166" t="str">
        <f t="shared" si="165"/>
        <v/>
      </c>
      <c r="AM335" s="167" t="str">
        <f t="shared" si="181"/>
        <v/>
      </c>
      <c r="AN335" s="166" t="str">
        <f t="shared" si="182"/>
        <v/>
      </c>
      <c r="AO335" s="166" t="str">
        <f t="shared" si="183"/>
        <v/>
      </c>
      <c r="AP335" s="166" t="str">
        <f t="shared" si="184"/>
        <v/>
      </c>
      <c r="AQ335" s="166" t="str">
        <f t="shared" si="185"/>
        <v/>
      </c>
      <c r="AR335" s="166" t="str">
        <f t="shared" si="186"/>
        <v/>
      </c>
      <c r="AS335" s="166" t="str">
        <f t="shared" si="187"/>
        <v/>
      </c>
      <c r="AT335" s="166" t="str">
        <f t="shared" si="188"/>
        <v/>
      </c>
      <c r="AU335" s="166" t="str">
        <f t="shared" si="189"/>
        <v/>
      </c>
      <c r="AV335" s="166" t="str">
        <f t="shared" si="190"/>
        <v/>
      </c>
      <c r="AW335" s="167" t="str">
        <f t="shared" si="191"/>
        <v/>
      </c>
      <c r="AX335" s="166" t="str">
        <f>IF(N335&lt;&gt;1, IF(SUM(N335:$N$504)&lt;&gt;0, "| Laat geen witruimte tussen ingevulde rijen.", ""), "")</f>
        <v/>
      </c>
      <c r="AZ335" s="75" t="str">
        <f t="shared" ca="1" si="192"/>
        <v/>
      </c>
    </row>
    <row r="336" spans="1:52" s="166" customFormat="1" ht="14.45" customHeight="1" x14ac:dyDescent="0.25">
      <c r="A336" s="172" t="str">
        <f t="shared" ca="1" si="166"/>
        <v/>
      </c>
      <c r="B336" s="164" t="str">
        <f t="shared" si="162"/>
        <v/>
      </c>
      <c r="C336" s="176" t="str">
        <f t="shared" si="163"/>
        <v/>
      </c>
      <c r="D336" s="177"/>
      <c r="E336" s="178"/>
      <c r="F336" s="178"/>
      <c r="G336" s="179"/>
      <c r="H336" s="180"/>
      <c r="I336" s="179"/>
      <c r="J336" s="181"/>
      <c r="K336" s="182"/>
      <c r="L336" s="183"/>
      <c r="M336" s="165" t="s">
        <v>85</v>
      </c>
      <c r="N336" s="166">
        <f t="shared" si="167"/>
        <v>0</v>
      </c>
      <c r="O336" s="167" t="s">
        <v>387</v>
      </c>
      <c r="P336" s="166" t="str">
        <f t="shared" si="168"/>
        <v/>
      </c>
      <c r="Q336" s="166" t="str">
        <f t="shared" si="169"/>
        <v/>
      </c>
      <c r="R336" s="166" t="str">
        <f t="shared" si="170"/>
        <v/>
      </c>
      <c r="S336" s="167">
        <f t="shared" si="171"/>
        <v>0</v>
      </c>
      <c r="T336" s="166">
        <f t="shared" si="172"/>
        <v>0</v>
      </c>
      <c r="U336" s="166">
        <f t="shared" si="173"/>
        <v>0</v>
      </c>
      <c r="V336" s="166">
        <f t="shared" si="174"/>
        <v>0</v>
      </c>
      <c r="W336" s="166">
        <f t="shared" si="175"/>
        <v>0</v>
      </c>
      <c r="X336" s="166">
        <f t="shared" si="176"/>
        <v>0</v>
      </c>
      <c r="Y336" s="166">
        <f t="shared" si="177"/>
        <v>0</v>
      </c>
      <c r="Z336" s="166">
        <f t="shared" si="178"/>
        <v>0</v>
      </c>
      <c r="AA336" s="166">
        <f t="shared" si="179"/>
        <v>0</v>
      </c>
      <c r="AB336" s="166">
        <f t="shared" si="180"/>
        <v>0</v>
      </c>
      <c r="AC336" s="167"/>
      <c r="AE336" s="166" t="str" cm="1">
        <f t="array" ref="AE336">IF($E336&lt;&gt;"", IF(ISTEXT(E336), "| Veld '"&amp;AE$4&amp;ROW()&amp;"': "&amp;Fout_datum, IF(F336&lt;&gt;"", IF(E336&gt;F336, "| Velden '"&amp;$AE$4&amp;ROW()&amp;"' en '"&amp;$AF$4&amp;ROW()&amp;"': De datum uit dienst mag niet voor de datum in dienst vallen.", ""), IF(E336&gt;Datum_werkingsjaar_einde, "| Veld '"&amp;$AE$4&amp;ROW()&amp;"': De datum in dienst mag niet na 31/12/"&amp;Datum_werkingsjaar&amp;" vallen.  ", ""))), "")</f>
        <v/>
      </c>
      <c r="AF336" s="166" t="str" cm="1">
        <f t="array" ref="AF336">IF($F336&lt;&gt;"", IF(ISTEXT(F336), "| Veld '"&amp;AF$4&amp;ROW()&amp;"': "&amp;Fout_datum, IF(E336&gt;F336, IF(F336&lt;&gt;"", "  ", ""), IF(F336&lt;&gt;"", IF(F336&lt;Datum_werkingsjaar_begin, "| Veld '"&amp;$AF$4&amp;ROW()&amp;"': De datum uit dienst mag niet vóór 1/01/"&amp;Datum_werkingsjaar&amp;" vallen.  ", ""), ""))), "")</f>
        <v/>
      </c>
      <c r="AG336" s="166" t="str">
        <f ca="1">IF(W336&lt;0, "", IF(G336&lt;&gt;"", _xlfn.IFNA(IF(MATCH(G336, OFFSET(Keuzelijsten!$A$1, 0, MATCH(O336, Keuzelijsten!$A$1:$AA$1, 0)-1, 50, 1), 0)&lt;&gt;"", ""), "| Veld '"&amp;AG$4&amp;ROW()&amp;"': de selectie komt niet overeen met een keuze in een afhankelijk veld.  "), ""))</f>
        <v/>
      </c>
      <c r="AH336" s="166" t="str">
        <f ca="1">IF(X336&lt;0, "", IF(H336&lt;&gt;"", _xlfn.IFNA(IF(MATCH(H336, OFFSET(Keuzelijsten!$A$1, 0, MATCH(P336, Keuzelijsten!$A$1:$AA$1, 0)-1, 50, 1), 0)&lt;&gt;"", ""), "| Veld '"&amp;AH$4&amp;ROW()&amp;"': de selectie komt niet overeen met een keuze in een afhankelijk veld.  "), ""))</f>
        <v/>
      </c>
      <c r="AI336" s="166" t="str">
        <f ca="1">IF(Y336&lt;0, "", IF(I336&lt;&gt;"", _xlfn.IFNA(IF(MATCH(I336, OFFSET(Keuzelijsten!$A$1, 0, MATCH(Q336, Keuzelijsten!$A$1:$AA$1, 0)-1, 50, 1), 0)&lt;&gt;"", ""), "| Veld '"&amp;AI$4&amp;ROW()&amp;"': de selectie komt niet overeen met een keuze in een afhankelijk veld.  "), ""))</f>
        <v/>
      </c>
      <c r="AJ336" s="166" t="str">
        <f ca="1">IF(Z336&lt;0, "", IF(J336&lt;&gt;"", _xlfn.IFNA(IF(MATCH(J336, OFFSET(Keuzelijsten!$A$1, 0, MATCH(R336, Keuzelijsten!$A$1:$AA$1, 0)-1, 50, 1), 0)&lt;&gt;"", ""), "| Veld '"&amp;AJ$4&amp;ROW()&amp;"': de selectie komt niet overeen met een keuze in een afhankelijk veld.  "), ""))</f>
        <v/>
      </c>
      <c r="AK336" s="166" t="str">
        <f t="shared" si="164"/>
        <v/>
      </c>
      <c r="AL336" s="166" t="str">
        <f t="shared" si="165"/>
        <v/>
      </c>
      <c r="AM336" s="167" t="str">
        <f t="shared" si="181"/>
        <v/>
      </c>
      <c r="AN336" s="166" t="str">
        <f t="shared" si="182"/>
        <v/>
      </c>
      <c r="AO336" s="166" t="str">
        <f t="shared" si="183"/>
        <v/>
      </c>
      <c r="AP336" s="166" t="str">
        <f t="shared" si="184"/>
        <v/>
      </c>
      <c r="AQ336" s="166" t="str">
        <f t="shared" si="185"/>
        <v/>
      </c>
      <c r="AR336" s="166" t="str">
        <f t="shared" si="186"/>
        <v/>
      </c>
      <c r="AS336" s="166" t="str">
        <f t="shared" si="187"/>
        <v/>
      </c>
      <c r="AT336" s="166" t="str">
        <f t="shared" si="188"/>
        <v/>
      </c>
      <c r="AU336" s="166" t="str">
        <f t="shared" si="189"/>
        <v/>
      </c>
      <c r="AV336" s="166" t="str">
        <f t="shared" si="190"/>
        <v/>
      </c>
      <c r="AW336" s="167" t="str">
        <f t="shared" si="191"/>
        <v/>
      </c>
      <c r="AX336" s="166" t="str">
        <f>IF(N336&lt;&gt;1, IF(SUM(N336:$N$504)&lt;&gt;0, "| Laat geen witruimte tussen ingevulde rijen.", ""), "")</f>
        <v/>
      </c>
      <c r="AZ336" s="75" t="str">
        <f t="shared" ca="1" si="192"/>
        <v/>
      </c>
    </row>
    <row r="337" spans="1:52" s="166" customFormat="1" ht="14.45" customHeight="1" x14ac:dyDescent="0.25">
      <c r="A337" s="172" t="str">
        <f t="shared" ca="1" si="166"/>
        <v/>
      </c>
      <c r="B337" s="164" t="str">
        <f t="shared" si="162"/>
        <v/>
      </c>
      <c r="C337" s="176" t="str">
        <f t="shared" si="163"/>
        <v/>
      </c>
      <c r="D337" s="177"/>
      <c r="E337" s="178"/>
      <c r="F337" s="178"/>
      <c r="G337" s="179"/>
      <c r="H337" s="180"/>
      <c r="I337" s="179"/>
      <c r="J337" s="181"/>
      <c r="K337" s="182"/>
      <c r="L337" s="183"/>
      <c r="M337" s="165" t="s">
        <v>85</v>
      </c>
      <c r="N337" s="166">
        <f t="shared" si="167"/>
        <v>0</v>
      </c>
      <c r="O337" s="167" t="s">
        <v>387</v>
      </c>
      <c r="P337" s="166" t="str">
        <f t="shared" si="168"/>
        <v/>
      </c>
      <c r="Q337" s="166" t="str">
        <f t="shared" si="169"/>
        <v/>
      </c>
      <c r="R337" s="166" t="str">
        <f t="shared" si="170"/>
        <v/>
      </c>
      <c r="S337" s="167">
        <f t="shared" si="171"/>
        <v>0</v>
      </c>
      <c r="T337" s="166">
        <f t="shared" si="172"/>
        <v>0</v>
      </c>
      <c r="U337" s="166">
        <f t="shared" si="173"/>
        <v>0</v>
      </c>
      <c r="V337" s="166">
        <f t="shared" si="174"/>
        <v>0</v>
      </c>
      <c r="W337" s="166">
        <f t="shared" si="175"/>
        <v>0</v>
      </c>
      <c r="X337" s="166">
        <f t="shared" si="176"/>
        <v>0</v>
      </c>
      <c r="Y337" s="166">
        <f t="shared" si="177"/>
        <v>0</v>
      </c>
      <c r="Z337" s="166">
        <f t="shared" si="178"/>
        <v>0</v>
      </c>
      <c r="AA337" s="166">
        <f t="shared" si="179"/>
        <v>0</v>
      </c>
      <c r="AB337" s="166">
        <f t="shared" si="180"/>
        <v>0</v>
      </c>
      <c r="AC337" s="167"/>
      <c r="AE337" s="166" t="str" cm="1">
        <f t="array" ref="AE337">IF($E337&lt;&gt;"", IF(ISTEXT(E337), "| Veld '"&amp;AE$4&amp;ROW()&amp;"': "&amp;Fout_datum, IF(F337&lt;&gt;"", IF(E337&gt;F337, "| Velden '"&amp;$AE$4&amp;ROW()&amp;"' en '"&amp;$AF$4&amp;ROW()&amp;"': De datum uit dienst mag niet voor de datum in dienst vallen.", ""), IF(E337&gt;Datum_werkingsjaar_einde, "| Veld '"&amp;$AE$4&amp;ROW()&amp;"': De datum in dienst mag niet na 31/12/"&amp;Datum_werkingsjaar&amp;" vallen.  ", ""))), "")</f>
        <v/>
      </c>
      <c r="AF337" s="166" t="str" cm="1">
        <f t="array" ref="AF337">IF($F337&lt;&gt;"", IF(ISTEXT(F337), "| Veld '"&amp;AF$4&amp;ROW()&amp;"': "&amp;Fout_datum, IF(E337&gt;F337, IF(F337&lt;&gt;"", "  ", ""), IF(F337&lt;&gt;"", IF(F337&lt;Datum_werkingsjaar_begin, "| Veld '"&amp;$AF$4&amp;ROW()&amp;"': De datum uit dienst mag niet vóór 1/01/"&amp;Datum_werkingsjaar&amp;" vallen.  ", ""), ""))), "")</f>
        <v/>
      </c>
      <c r="AG337" s="166" t="str">
        <f ca="1">IF(W337&lt;0, "", IF(G337&lt;&gt;"", _xlfn.IFNA(IF(MATCH(G337, OFFSET(Keuzelijsten!$A$1, 0, MATCH(O337, Keuzelijsten!$A$1:$AA$1, 0)-1, 50, 1), 0)&lt;&gt;"", ""), "| Veld '"&amp;AG$4&amp;ROW()&amp;"': de selectie komt niet overeen met een keuze in een afhankelijk veld.  "), ""))</f>
        <v/>
      </c>
      <c r="AH337" s="166" t="str">
        <f ca="1">IF(X337&lt;0, "", IF(H337&lt;&gt;"", _xlfn.IFNA(IF(MATCH(H337, OFFSET(Keuzelijsten!$A$1, 0, MATCH(P337, Keuzelijsten!$A$1:$AA$1, 0)-1, 50, 1), 0)&lt;&gt;"", ""), "| Veld '"&amp;AH$4&amp;ROW()&amp;"': de selectie komt niet overeen met een keuze in een afhankelijk veld.  "), ""))</f>
        <v/>
      </c>
      <c r="AI337" s="166" t="str">
        <f ca="1">IF(Y337&lt;0, "", IF(I337&lt;&gt;"", _xlfn.IFNA(IF(MATCH(I337, OFFSET(Keuzelijsten!$A$1, 0, MATCH(Q337, Keuzelijsten!$A$1:$AA$1, 0)-1, 50, 1), 0)&lt;&gt;"", ""), "| Veld '"&amp;AI$4&amp;ROW()&amp;"': de selectie komt niet overeen met een keuze in een afhankelijk veld.  "), ""))</f>
        <v/>
      </c>
      <c r="AJ337" s="166" t="str">
        <f ca="1">IF(Z337&lt;0, "", IF(J337&lt;&gt;"", _xlfn.IFNA(IF(MATCH(J337, OFFSET(Keuzelijsten!$A$1, 0, MATCH(R337, Keuzelijsten!$A$1:$AA$1, 0)-1, 50, 1), 0)&lt;&gt;"", ""), "| Veld '"&amp;AJ$4&amp;ROW()&amp;"': de selectie komt niet overeen met een keuze in een afhankelijk veld.  "), ""))</f>
        <v/>
      </c>
      <c r="AK337" s="166" t="str">
        <f t="shared" si="164"/>
        <v/>
      </c>
      <c r="AL337" s="166" t="str">
        <f t="shared" si="165"/>
        <v/>
      </c>
      <c r="AM337" s="167" t="str">
        <f t="shared" si="181"/>
        <v/>
      </c>
      <c r="AN337" s="166" t="str">
        <f t="shared" si="182"/>
        <v/>
      </c>
      <c r="AO337" s="166" t="str">
        <f t="shared" si="183"/>
        <v/>
      </c>
      <c r="AP337" s="166" t="str">
        <f t="shared" si="184"/>
        <v/>
      </c>
      <c r="AQ337" s="166" t="str">
        <f t="shared" si="185"/>
        <v/>
      </c>
      <c r="AR337" s="166" t="str">
        <f t="shared" si="186"/>
        <v/>
      </c>
      <c r="AS337" s="166" t="str">
        <f t="shared" si="187"/>
        <v/>
      </c>
      <c r="AT337" s="166" t="str">
        <f t="shared" si="188"/>
        <v/>
      </c>
      <c r="AU337" s="166" t="str">
        <f t="shared" si="189"/>
        <v/>
      </c>
      <c r="AV337" s="166" t="str">
        <f t="shared" si="190"/>
        <v/>
      </c>
      <c r="AW337" s="167" t="str">
        <f t="shared" si="191"/>
        <v/>
      </c>
      <c r="AX337" s="166" t="str">
        <f>IF(N337&lt;&gt;1, IF(SUM(N337:$N$504)&lt;&gt;0, "| Laat geen witruimte tussen ingevulde rijen.", ""), "")</f>
        <v/>
      </c>
      <c r="AZ337" s="75" t="str">
        <f t="shared" ca="1" si="192"/>
        <v/>
      </c>
    </row>
    <row r="338" spans="1:52" s="166" customFormat="1" ht="14.45" customHeight="1" x14ac:dyDescent="0.25">
      <c r="A338" s="172" t="str">
        <f t="shared" ca="1" si="166"/>
        <v/>
      </c>
      <c r="B338" s="164" t="str">
        <f t="shared" si="162"/>
        <v/>
      </c>
      <c r="C338" s="176" t="str">
        <f t="shared" si="163"/>
        <v/>
      </c>
      <c r="D338" s="177"/>
      <c r="E338" s="178"/>
      <c r="F338" s="178"/>
      <c r="G338" s="179"/>
      <c r="H338" s="180"/>
      <c r="I338" s="179"/>
      <c r="J338" s="181"/>
      <c r="K338" s="182"/>
      <c r="L338" s="183"/>
      <c r="M338" s="165" t="s">
        <v>85</v>
      </c>
      <c r="N338" s="166">
        <f t="shared" si="167"/>
        <v>0</v>
      </c>
      <c r="O338" s="167" t="s">
        <v>387</v>
      </c>
      <c r="P338" s="166" t="str">
        <f t="shared" si="168"/>
        <v/>
      </c>
      <c r="Q338" s="166" t="str">
        <f t="shared" si="169"/>
        <v/>
      </c>
      <c r="R338" s="166" t="str">
        <f t="shared" si="170"/>
        <v/>
      </c>
      <c r="S338" s="167">
        <f t="shared" si="171"/>
        <v>0</v>
      </c>
      <c r="T338" s="166">
        <f t="shared" si="172"/>
        <v>0</v>
      </c>
      <c r="U338" s="166">
        <f t="shared" si="173"/>
        <v>0</v>
      </c>
      <c r="V338" s="166">
        <f t="shared" si="174"/>
        <v>0</v>
      </c>
      <c r="W338" s="166">
        <f t="shared" si="175"/>
        <v>0</v>
      </c>
      <c r="X338" s="166">
        <f t="shared" si="176"/>
        <v>0</v>
      </c>
      <c r="Y338" s="166">
        <f t="shared" si="177"/>
        <v>0</v>
      </c>
      <c r="Z338" s="166">
        <f t="shared" si="178"/>
        <v>0</v>
      </c>
      <c r="AA338" s="166">
        <f t="shared" si="179"/>
        <v>0</v>
      </c>
      <c r="AB338" s="166">
        <f t="shared" si="180"/>
        <v>0</v>
      </c>
      <c r="AC338" s="167"/>
      <c r="AE338" s="166" t="str" cm="1">
        <f t="array" ref="AE338">IF($E338&lt;&gt;"", IF(ISTEXT(E338), "| Veld '"&amp;AE$4&amp;ROW()&amp;"': "&amp;Fout_datum, IF(F338&lt;&gt;"", IF(E338&gt;F338, "| Velden '"&amp;$AE$4&amp;ROW()&amp;"' en '"&amp;$AF$4&amp;ROW()&amp;"': De datum uit dienst mag niet voor de datum in dienst vallen.", ""), IF(E338&gt;Datum_werkingsjaar_einde, "| Veld '"&amp;$AE$4&amp;ROW()&amp;"': De datum in dienst mag niet na 31/12/"&amp;Datum_werkingsjaar&amp;" vallen.  ", ""))), "")</f>
        <v/>
      </c>
      <c r="AF338" s="166" t="str" cm="1">
        <f t="array" ref="AF338">IF($F338&lt;&gt;"", IF(ISTEXT(F338), "| Veld '"&amp;AF$4&amp;ROW()&amp;"': "&amp;Fout_datum, IF(E338&gt;F338, IF(F338&lt;&gt;"", "  ", ""), IF(F338&lt;&gt;"", IF(F338&lt;Datum_werkingsjaar_begin, "| Veld '"&amp;$AF$4&amp;ROW()&amp;"': De datum uit dienst mag niet vóór 1/01/"&amp;Datum_werkingsjaar&amp;" vallen.  ", ""), ""))), "")</f>
        <v/>
      </c>
      <c r="AG338" s="166" t="str">
        <f ca="1">IF(W338&lt;0, "", IF(G338&lt;&gt;"", _xlfn.IFNA(IF(MATCH(G338, OFFSET(Keuzelijsten!$A$1, 0, MATCH(O338, Keuzelijsten!$A$1:$AA$1, 0)-1, 50, 1), 0)&lt;&gt;"", ""), "| Veld '"&amp;AG$4&amp;ROW()&amp;"': de selectie komt niet overeen met een keuze in een afhankelijk veld.  "), ""))</f>
        <v/>
      </c>
      <c r="AH338" s="166" t="str">
        <f ca="1">IF(X338&lt;0, "", IF(H338&lt;&gt;"", _xlfn.IFNA(IF(MATCH(H338, OFFSET(Keuzelijsten!$A$1, 0, MATCH(P338, Keuzelijsten!$A$1:$AA$1, 0)-1, 50, 1), 0)&lt;&gt;"", ""), "| Veld '"&amp;AH$4&amp;ROW()&amp;"': de selectie komt niet overeen met een keuze in een afhankelijk veld.  "), ""))</f>
        <v/>
      </c>
      <c r="AI338" s="166" t="str">
        <f ca="1">IF(Y338&lt;0, "", IF(I338&lt;&gt;"", _xlfn.IFNA(IF(MATCH(I338, OFFSET(Keuzelijsten!$A$1, 0, MATCH(Q338, Keuzelijsten!$A$1:$AA$1, 0)-1, 50, 1), 0)&lt;&gt;"", ""), "| Veld '"&amp;AI$4&amp;ROW()&amp;"': de selectie komt niet overeen met een keuze in een afhankelijk veld.  "), ""))</f>
        <v/>
      </c>
      <c r="AJ338" s="166" t="str">
        <f ca="1">IF(Z338&lt;0, "", IF(J338&lt;&gt;"", _xlfn.IFNA(IF(MATCH(J338, OFFSET(Keuzelijsten!$A$1, 0, MATCH(R338, Keuzelijsten!$A$1:$AA$1, 0)-1, 50, 1), 0)&lt;&gt;"", ""), "| Veld '"&amp;AJ$4&amp;ROW()&amp;"': de selectie komt niet overeen met een keuze in een afhankelijk veld.  "), ""))</f>
        <v/>
      </c>
      <c r="AK338" s="166" t="str">
        <f t="shared" si="164"/>
        <v/>
      </c>
      <c r="AL338" s="166" t="str">
        <f t="shared" si="165"/>
        <v/>
      </c>
      <c r="AM338" s="167" t="str">
        <f t="shared" si="181"/>
        <v/>
      </c>
      <c r="AN338" s="166" t="str">
        <f t="shared" si="182"/>
        <v/>
      </c>
      <c r="AO338" s="166" t="str">
        <f t="shared" si="183"/>
        <v/>
      </c>
      <c r="AP338" s="166" t="str">
        <f t="shared" si="184"/>
        <v/>
      </c>
      <c r="AQ338" s="166" t="str">
        <f t="shared" si="185"/>
        <v/>
      </c>
      <c r="AR338" s="166" t="str">
        <f t="shared" si="186"/>
        <v/>
      </c>
      <c r="AS338" s="166" t="str">
        <f t="shared" si="187"/>
        <v/>
      </c>
      <c r="AT338" s="166" t="str">
        <f t="shared" si="188"/>
        <v/>
      </c>
      <c r="AU338" s="166" t="str">
        <f t="shared" si="189"/>
        <v/>
      </c>
      <c r="AV338" s="166" t="str">
        <f t="shared" si="190"/>
        <v/>
      </c>
      <c r="AW338" s="167" t="str">
        <f t="shared" si="191"/>
        <v/>
      </c>
      <c r="AX338" s="166" t="str">
        <f>IF(N338&lt;&gt;1, IF(SUM(N338:$N$504)&lt;&gt;0, "| Laat geen witruimte tussen ingevulde rijen.", ""), "")</f>
        <v/>
      </c>
      <c r="AZ338" s="75" t="str">
        <f t="shared" ca="1" si="192"/>
        <v/>
      </c>
    </row>
    <row r="339" spans="1:52" s="166" customFormat="1" ht="14.45" customHeight="1" x14ac:dyDescent="0.25">
      <c r="A339" s="172" t="str">
        <f t="shared" ca="1" si="166"/>
        <v/>
      </c>
      <c r="B339" s="164" t="str">
        <f t="shared" si="162"/>
        <v/>
      </c>
      <c r="C339" s="176" t="str">
        <f t="shared" si="163"/>
        <v/>
      </c>
      <c r="D339" s="177"/>
      <c r="E339" s="178"/>
      <c r="F339" s="178"/>
      <c r="G339" s="179"/>
      <c r="H339" s="180"/>
      <c r="I339" s="179"/>
      <c r="J339" s="181"/>
      <c r="K339" s="182"/>
      <c r="L339" s="183"/>
      <c r="M339" s="165" t="s">
        <v>85</v>
      </c>
      <c r="N339" s="166">
        <f t="shared" si="167"/>
        <v>0</v>
      </c>
      <c r="O339" s="167" t="s">
        <v>387</v>
      </c>
      <c r="P339" s="166" t="str">
        <f t="shared" si="168"/>
        <v/>
      </c>
      <c r="Q339" s="166" t="str">
        <f t="shared" si="169"/>
        <v/>
      </c>
      <c r="R339" s="166" t="str">
        <f t="shared" si="170"/>
        <v/>
      </c>
      <c r="S339" s="167">
        <f t="shared" si="171"/>
        <v>0</v>
      </c>
      <c r="T339" s="166">
        <f t="shared" si="172"/>
        <v>0</v>
      </c>
      <c r="U339" s="166">
        <f t="shared" si="173"/>
        <v>0</v>
      </c>
      <c r="V339" s="166">
        <f t="shared" si="174"/>
        <v>0</v>
      </c>
      <c r="W339" s="166">
        <f t="shared" si="175"/>
        <v>0</v>
      </c>
      <c r="X339" s="166">
        <f t="shared" si="176"/>
        <v>0</v>
      </c>
      <c r="Y339" s="166">
        <f t="shared" si="177"/>
        <v>0</v>
      </c>
      <c r="Z339" s="166">
        <f t="shared" si="178"/>
        <v>0</v>
      </c>
      <c r="AA339" s="166">
        <f t="shared" si="179"/>
        <v>0</v>
      </c>
      <c r="AB339" s="166">
        <f t="shared" si="180"/>
        <v>0</v>
      </c>
      <c r="AC339" s="167"/>
      <c r="AE339" s="166" t="str" cm="1">
        <f t="array" ref="AE339">IF($E339&lt;&gt;"", IF(ISTEXT(E339), "| Veld '"&amp;AE$4&amp;ROW()&amp;"': "&amp;Fout_datum, IF(F339&lt;&gt;"", IF(E339&gt;F339, "| Velden '"&amp;$AE$4&amp;ROW()&amp;"' en '"&amp;$AF$4&amp;ROW()&amp;"': De datum uit dienst mag niet voor de datum in dienst vallen.", ""), IF(E339&gt;Datum_werkingsjaar_einde, "| Veld '"&amp;$AE$4&amp;ROW()&amp;"': De datum in dienst mag niet na 31/12/"&amp;Datum_werkingsjaar&amp;" vallen.  ", ""))), "")</f>
        <v/>
      </c>
      <c r="AF339" s="166" t="str" cm="1">
        <f t="array" ref="AF339">IF($F339&lt;&gt;"", IF(ISTEXT(F339), "| Veld '"&amp;AF$4&amp;ROW()&amp;"': "&amp;Fout_datum, IF(E339&gt;F339, IF(F339&lt;&gt;"", "  ", ""), IF(F339&lt;&gt;"", IF(F339&lt;Datum_werkingsjaar_begin, "| Veld '"&amp;$AF$4&amp;ROW()&amp;"': De datum uit dienst mag niet vóór 1/01/"&amp;Datum_werkingsjaar&amp;" vallen.  ", ""), ""))), "")</f>
        <v/>
      </c>
      <c r="AG339" s="166" t="str">
        <f ca="1">IF(W339&lt;0, "", IF(G339&lt;&gt;"", _xlfn.IFNA(IF(MATCH(G339, OFFSET(Keuzelijsten!$A$1, 0, MATCH(O339, Keuzelijsten!$A$1:$AA$1, 0)-1, 50, 1), 0)&lt;&gt;"", ""), "| Veld '"&amp;AG$4&amp;ROW()&amp;"': de selectie komt niet overeen met een keuze in een afhankelijk veld.  "), ""))</f>
        <v/>
      </c>
      <c r="AH339" s="166" t="str">
        <f ca="1">IF(X339&lt;0, "", IF(H339&lt;&gt;"", _xlfn.IFNA(IF(MATCH(H339, OFFSET(Keuzelijsten!$A$1, 0, MATCH(P339, Keuzelijsten!$A$1:$AA$1, 0)-1, 50, 1), 0)&lt;&gt;"", ""), "| Veld '"&amp;AH$4&amp;ROW()&amp;"': de selectie komt niet overeen met een keuze in een afhankelijk veld.  "), ""))</f>
        <v/>
      </c>
      <c r="AI339" s="166" t="str">
        <f ca="1">IF(Y339&lt;0, "", IF(I339&lt;&gt;"", _xlfn.IFNA(IF(MATCH(I339, OFFSET(Keuzelijsten!$A$1, 0, MATCH(Q339, Keuzelijsten!$A$1:$AA$1, 0)-1, 50, 1), 0)&lt;&gt;"", ""), "| Veld '"&amp;AI$4&amp;ROW()&amp;"': de selectie komt niet overeen met een keuze in een afhankelijk veld.  "), ""))</f>
        <v/>
      </c>
      <c r="AJ339" s="166" t="str">
        <f ca="1">IF(Z339&lt;0, "", IF(J339&lt;&gt;"", _xlfn.IFNA(IF(MATCH(J339, OFFSET(Keuzelijsten!$A$1, 0, MATCH(R339, Keuzelijsten!$A$1:$AA$1, 0)-1, 50, 1), 0)&lt;&gt;"", ""), "| Veld '"&amp;AJ$4&amp;ROW()&amp;"': de selectie komt niet overeen met een keuze in een afhankelijk veld.  "), ""))</f>
        <v/>
      </c>
      <c r="AK339" s="166" t="str">
        <f t="shared" si="164"/>
        <v/>
      </c>
      <c r="AL339" s="166" t="str">
        <f t="shared" si="165"/>
        <v/>
      </c>
      <c r="AM339" s="167" t="str">
        <f t="shared" si="181"/>
        <v/>
      </c>
      <c r="AN339" s="166" t="str">
        <f t="shared" si="182"/>
        <v/>
      </c>
      <c r="AO339" s="166" t="str">
        <f t="shared" si="183"/>
        <v/>
      </c>
      <c r="AP339" s="166" t="str">
        <f t="shared" si="184"/>
        <v/>
      </c>
      <c r="AQ339" s="166" t="str">
        <f t="shared" si="185"/>
        <v/>
      </c>
      <c r="AR339" s="166" t="str">
        <f t="shared" si="186"/>
        <v/>
      </c>
      <c r="AS339" s="166" t="str">
        <f t="shared" si="187"/>
        <v/>
      </c>
      <c r="AT339" s="166" t="str">
        <f t="shared" si="188"/>
        <v/>
      </c>
      <c r="AU339" s="166" t="str">
        <f t="shared" si="189"/>
        <v/>
      </c>
      <c r="AV339" s="166" t="str">
        <f t="shared" si="190"/>
        <v/>
      </c>
      <c r="AW339" s="167" t="str">
        <f t="shared" si="191"/>
        <v/>
      </c>
      <c r="AX339" s="166" t="str">
        <f>IF(N339&lt;&gt;1, IF(SUM(N339:$N$504)&lt;&gt;0, "| Laat geen witruimte tussen ingevulde rijen.", ""), "")</f>
        <v/>
      </c>
      <c r="AZ339" s="75" t="str">
        <f t="shared" ca="1" si="192"/>
        <v/>
      </c>
    </row>
    <row r="340" spans="1:52" s="166" customFormat="1" ht="14.45" customHeight="1" x14ac:dyDescent="0.25">
      <c r="A340" s="172" t="str">
        <f t="shared" ca="1" si="166"/>
        <v/>
      </c>
      <c r="B340" s="164" t="str">
        <f t="shared" si="162"/>
        <v/>
      </c>
      <c r="C340" s="176" t="str">
        <f t="shared" si="163"/>
        <v/>
      </c>
      <c r="D340" s="177"/>
      <c r="E340" s="178"/>
      <c r="F340" s="178"/>
      <c r="G340" s="179"/>
      <c r="H340" s="180"/>
      <c r="I340" s="179"/>
      <c r="J340" s="181"/>
      <c r="K340" s="182"/>
      <c r="L340" s="183"/>
      <c r="M340" s="165" t="s">
        <v>85</v>
      </c>
      <c r="N340" s="166">
        <f t="shared" si="167"/>
        <v>0</v>
      </c>
      <c r="O340" s="167" t="s">
        <v>387</v>
      </c>
      <c r="P340" s="166" t="str">
        <f t="shared" si="168"/>
        <v/>
      </c>
      <c r="Q340" s="166" t="str">
        <f t="shared" si="169"/>
        <v/>
      </c>
      <c r="R340" s="166" t="str">
        <f t="shared" si="170"/>
        <v/>
      </c>
      <c r="S340" s="167">
        <f t="shared" si="171"/>
        <v>0</v>
      </c>
      <c r="T340" s="166">
        <f t="shared" si="172"/>
        <v>0</v>
      </c>
      <c r="U340" s="166">
        <f t="shared" si="173"/>
        <v>0</v>
      </c>
      <c r="V340" s="166">
        <f t="shared" si="174"/>
        <v>0</v>
      </c>
      <c r="W340" s="166">
        <f t="shared" si="175"/>
        <v>0</v>
      </c>
      <c r="X340" s="166">
        <f t="shared" si="176"/>
        <v>0</v>
      </c>
      <c r="Y340" s="166">
        <f t="shared" si="177"/>
        <v>0</v>
      </c>
      <c r="Z340" s="166">
        <f t="shared" si="178"/>
        <v>0</v>
      </c>
      <c r="AA340" s="166">
        <f t="shared" si="179"/>
        <v>0</v>
      </c>
      <c r="AB340" s="166">
        <f t="shared" si="180"/>
        <v>0</v>
      </c>
      <c r="AC340" s="167"/>
      <c r="AE340" s="166" t="str" cm="1">
        <f t="array" ref="AE340">IF($E340&lt;&gt;"", IF(ISTEXT(E340), "| Veld '"&amp;AE$4&amp;ROW()&amp;"': "&amp;Fout_datum, IF(F340&lt;&gt;"", IF(E340&gt;F340, "| Velden '"&amp;$AE$4&amp;ROW()&amp;"' en '"&amp;$AF$4&amp;ROW()&amp;"': De datum uit dienst mag niet voor de datum in dienst vallen.", ""), IF(E340&gt;Datum_werkingsjaar_einde, "| Veld '"&amp;$AE$4&amp;ROW()&amp;"': De datum in dienst mag niet na 31/12/"&amp;Datum_werkingsjaar&amp;" vallen.  ", ""))), "")</f>
        <v/>
      </c>
      <c r="AF340" s="166" t="str" cm="1">
        <f t="array" ref="AF340">IF($F340&lt;&gt;"", IF(ISTEXT(F340), "| Veld '"&amp;AF$4&amp;ROW()&amp;"': "&amp;Fout_datum, IF(E340&gt;F340, IF(F340&lt;&gt;"", "  ", ""), IF(F340&lt;&gt;"", IF(F340&lt;Datum_werkingsjaar_begin, "| Veld '"&amp;$AF$4&amp;ROW()&amp;"': De datum uit dienst mag niet vóór 1/01/"&amp;Datum_werkingsjaar&amp;" vallen.  ", ""), ""))), "")</f>
        <v/>
      </c>
      <c r="AG340" s="166" t="str">
        <f ca="1">IF(W340&lt;0, "", IF(G340&lt;&gt;"", _xlfn.IFNA(IF(MATCH(G340, OFFSET(Keuzelijsten!$A$1, 0, MATCH(O340, Keuzelijsten!$A$1:$AA$1, 0)-1, 50, 1), 0)&lt;&gt;"", ""), "| Veld '"&amp;AG$4&amp;ROW()&amp;"': de selectie komt niet overeen met een keuze in een afhankelijk veld.  "), ""))</f>
        <v/>
      </c>
      <c r="AH340" s="166" t="str">
        <f ca="1">IF(X340&lt;0, "", IF(H340&lt;&gt;"", _xlfn.IFNA(IF(MATCH(H340, OFFSET(Keuzelijsten!$A$1, 0, MATCH(P340, Keuzelijsten!$A$1:$AA$1, 0)-1, 50, 1), 0)&lt;&gt;"", ""), "| Veld '"&amp;AH$4&amp;ROW()&amp;"': de selectie komt niet overeen met een keuze in een afhankelijk veld.  "), ""))</f>
        <v/>
      </c>
      <c r="AI340" s="166" t="str">
        <f ca="1">IF(Y340&lt;0, "", IF(I340&lt;&gt;"", _xlfn.IFNA(IF(MATCH(I340, OFFSET(Keuzelijsten!$A$1, 0, MATCH(Q340, Keuzelijsten!$A$1:$AA$1, 0)-1, 50, 1), 0)&lt;&gt;"", ""), "| Veld '"&amp;AI$4&amp;ROW()&amp;"': de selectie komt niet overeen met een keuze in een afhankelijk veld.  "), ""))</f>
        <v/>
      </c>
      <c r="AJ340" s="166" t="str">
        <f ca="1">IF(Z340&lt;0, "", IF(J340&lt;&gt;"", _xlfn.IFNA(IF(MATCH(J340, OFFSET(Keuzelijsten!$A$1, 0, MATCH(R340, Keuzelijsten!$A$1:$AA$1, 0)-1, 50, 1), 0)&lt;&gt;"", ""), "| Veld '"&amp;AJ$4&amp;ROW()&amp;"': de selectie komt niet overeen met een keuze in een afhankelijk veld.  "), ""))</f>
        <v/>
      </c>
      <c r="AK340" s="166" t="str">
        <f t="shared" si="164"/>
        <v/>
      </c>
      <c r="AL340" s="166" t="str">
        <f t="shared" si="165"/>
        <v/>
      </c>
      <c r="AM340" s="167" t="str">
        <f t="shared" si="181"/>
        <v/>
      </c>
      <c r="AN340" s="166" t="str">
        <f t="shared" si="182"/>
        <v/>
      </c>
      <c r="AO340" s="166" t="str">
        <f t="shared" si="183"/>
        <v/>
      </c>
      <c r="AP340" s="166" t="str">
        <f t="shared" si="184"/>
        <v/>
      </c>
      <c r="AQ340" s="166" t="str">
        <f t="shared" si="185"/>
        <v/>
      </c>
      <c r="AR340" s="166" t="str">
        <f t="shared" si="186"/>
        <v/>
      </c>
      <c r="AS340" s="166" t="str">
        <f t="shared" si="187"/>
        <v/>
      </c>
      <c r="AT340" s="166" t="str">
        <f t="shared" si="188"/>
        <v/>
      </c>
      <c r="AU340" s="166" t="str">
        <f t="shared" si="189"/>
        <v/>
      </c>
      <c r="AV340" s="166" t="str">
        <f t="shared" si="190"/>
        <v/>
      </c>
      <c r="AW340" s="167" t="str">
        <f t="shared" si="191"/>
        <v/>
      </c>
      <c r="AX340" s="166" t="str">
        <f>IF(N340&lt;&gt;1, IF(SUM(N340:$N$504)&lt;&gt;0, "| Laat geen witruimte tussen ingevulde rijen.", ""), "")</f>
        <v/>
      </c>
      <c r="AZ340" s="75" t="str">
        <f t="shared" ca="1" si="192"/>
        <v/>
      </c>
    </row>
    <row r="341" spans="1:52" s="166" customFormat="1" ht="14.45" customHeight="1" x14ac:dyDescent="0.25">
      <c r="A341" s="172" t="str">
        <f t="shared" ca="1" si="166"/>
        <v/>
      </c>
      <c r="B341" s="164" t="str">
        <f t="shared" si="162"/>
        <v/>
      </c>
      <c r="C341" s="176" t="str">
        <f t="shared" si="163"/>
        <v/>
      </c>
      <c r="D341" s="177"/>
      <c r="E341" s="178"/>
      <c r="F341" s="178"/>
      <c r="G341" s="179"/>
      <c r="H341" s="180"/>
      <c r="I341" s="179"/>
      <c r="J341" s="181"/>
      <c r="K341" s="182"/>
      <c r="L341" s="183"/>
      <c r="M341" s="165" t="s">
        <v>85</v>
      </c>
      <c r="N341" s="166">
        <f t="shared" si="167"/>
        <v>0</v>
      </c>
      <c r="O341" s="167" t="s">
        <v>387</v>
      </c>
      <c r="P341" s="166" t="str">
        <f t="shared" si="168"/>
        <v/>
      </c>
      <c r="Q341" s="166" t="str">
        <f t="shared" si="169"/>
        <v/>
      </c>
      <c r="R341" s="166" t="str">
        <f t="shared" si="170"/>
        <v/>
      </c>
      <c r="S341" s="167">
        <f t="shared" si="171"/>
        <v>0</v>
      </c>
      <c r="T341" s="166">
        <f t="shared" si="172"/>
        <v>0</v>
      </c>
      <c r="U341" s="166">
        <f t="shared" si="173"/>
        <v>0</v>
      </c>
      <c r="V341" s="166">
        <f t="shared" si="174"/>
        <v>0</v>
      </c>
      <c r="W341" s="166">
        <f t="shared" si="175"/>
        <v>0</v>
      </c>
      <c r="X341" s="166">
        <f t="shared" si="176"/>
        <v>0</v>
      </c>
      <c r="Y341" s="166">
        <f t="shared" si="177"/>
        <v>0</v>
      </c>
      <c r="Z341" s="166">
        <f t="shared" si="178"/>
        <v>0</v>
      </c>
      <c r="AA341" s="166">
        <f t="shared" si="179"/>
        <v>0</v>
      </c>
      <c r="AB341" s="166">
        <f t="shared" si="180"/>
        <v>0</v>
      </c>
      <c r="AC341" s="167"/>
      <c r="AE341" s="166" t="str" cm="1">
        <f t="array" ref="AE341">IF($E341&lt;&gt;"", IF(ISTEXT(E341), "| Veld '"&amp;AE$4&amp;ROW()&amp;"': "&amp;Fout_datum, IF(F341&lt;&gt;"", IF(E341&gt;F341, "| Velden '"&amp;$AE$4&amp;ROW()&amp;"' en '"&amp;$AF$4&amp;ROW()&amp;"': De datum uit dienst mag niet voor de datum in dienst vallen.", ""), IF(E341&gt;Datum_werkingsjaar_einde, "| Veld '"&amp;$AE$4&amp;ROW()&amp;"': De datum in dienst mag niet na 31/12/"&amp;Datum_werkingsjaar&amp;" vallen.  ", ""))), "")</f>
        <v/>
      </c>
      <c r="AF341" s="166" t="str" cm="1">
        <f t="array" ref="AF341">IF($F341&lt;&gt;"", IF(ISTEXT(F341), "| Veld '"&amp;AF$4&amp;ROW()&amp;"': "&amp;Fout_datum, IF(E341&gt;F341, IF(F341&lt;&gt;"", "  ", ""), IF(F341&lt;&gt;"", IF(F341&lt;Datum_werkingsjaar_begin, "| Veld '"&amp;$AF$4&amp;ROW()&amp;"': De datum uit dienst mag niet vóór 1/01/"&amp;Datum_werkingsjaar&amp;" vallen.  ", ""), ""))), "")</f>
        <v/>
      </c>
      <c r="AG341" s="166" t="str">
        <f ca="1">IF(W341&lt;0, "", IF(G341&lt;&gt;"", _xlfn.IFNA(IF(MATCH(G341, OFFSET(Keuzelijsten!$A$1, 0, MATCH(O341, Keuzelijsten!$A$1:$AA$1, 0)-1, 50, 1), 0)&lt;&gt;"", ""), "| Veld '"&amp;AG$4&amp;ROW()&amp;"': de selectie komt niet overeen met een keuze in een afhankelijk veld.  "), ""))</f>
        <v/>
      </c>
      <c r="AH341" s="166" t="str">
        <f ca="1">IF(X341&lt;0, "", IF(H341&lt;&gt;"", _xlfn.IFNA(IF(MATCH(H341, OFFSET(Keuzelijsten!$A$1, 0, MATCH(P341, Keuzelijsten!$A$1:$AA$1, 0)-1, 50, 1), 0)&lt;&gt;"", ""), "| Veld '"&amp;AH$4&amp;ROW()&amp;"': de selectie komt niet overeen met een keuze in een afhankelijk veld.  "), ""))</f>
        <v/>
      </c>
      <c r="AI341" s="166" t="str">
        <f ca="1">IF(Y341&lt;0, "", IF(I341&lt;&gt;"", _xlfn.IFNA(IF(MATCH(I341, OFFSET(Keuzelijsten!$A$1, 0, MATCH(Q341, Keuzelijsten!$A$1:$AA$1, 0)-1, 50, 1), 0)&lt;&gt;"", ""), "| Veld '"&amp;AI$4&amp;ROW()&amp;"': de selectie komt niet overeen met een keuze in een afhankelijk veld.  "), ""))</f>
        <v/>
      </c>
      <c r="AJ341" s="166" t="str">
        <f ca="1">IF(Z341&lt;0, "", IF(J341&lt;&gt;"", _xlfn.IFNA(IF(MATCH(J341, OFFSET(Keuzelijsten!$A$1, 0, MATCH(R341, Keuzelijsten!$A$1:$AA$1, 0)-1, 50, 1), 0)&lt;&gt;"", ""), "| Veld '"&amp;AJ$4&amp;ROW()&amp;"': de selectie komt niet overeen met een keuze in een afhankelijk veld.  "), ""))</f>
        <v/>
      </c>
      <c r="AK341" s="166" t="str">
        <f t="shared" si="164"/>
        <v/>
      </c>
      <c r="AL341" s="166" t="str">
        <f t="shared" si="165"/>
        <v/>
      </c>
      <c r="AM341" s="167" t="str">
        <f t="shared" si="181"/>
        <v/>
      </c>
      <c r="AN341" s="166" t="str">
        <f t="shared" si="182"/>
        <v/>
      </c>
      <c r="AO341" s="166" t="str">
        <f t="shared" si="183"/>
        <v/>
      </c>
      <c r="AP341" s="166" t="str">
        <f t="shared" si="184"/>
        <v/>
      </c>
      <c r="AQ341" s="166" t="str">
        <f t="shared" si="185"/>
        <v/>
      </c>
      <c r="AR341" s="166" t="str">
        <f t="shared" si="186"/>
        <v/>
      </c>
      <c r="AS341" s="166" t="str">
        <f t="shared" si="187"/>
        <v/>
      </c>
      <c r="AT341" s="166" t="str">
        <f t="shared" si="188"/>
        <v/>
      </c>
      <c r="AU341" s="166" t="str">
        <f t="shared" si="189"/>
        <v/>
      </c>
      <c r="AV341" s="166" t="str">
        <f t="shared" si="190"/>
        <v/>
      </c>
      <c r="AW341" s="167" t="str">
        <f t="shared" si="191"/>
        <v/>
      </c>
      <c r="AX341" s="166" t="str">
        <f>IF(N341&lt;&gt;1, IF(SUM(N341:$N$504)&lt;&gt;0, "| Laat geen witruimte tussen ingevulde rijen.", ""), "")</f>
        <v/>
      </c>
      <c r="AZ341" s="75" t="str">
        <f t="shared" ca="1" si="192"/>
        <v/>
      </c>
    </row>
    <row r="342" spans="1:52" s="166" customFormat="1" ht="14.45" customHeight="1" x14ac:dyDescent="0.25">
      <c r="A342" s="172" t="str">
        <f t="shared" ca="1" si="166"/>
        <v/>
      </c>
      <c r="B342" s="164" t="str">
        <f t="shared" si="162"/>
        <v/>
      </c>
      <c r="C342" s="176" t="str">
        <f t="shared" si="163"/>
        <v/>
      </c>
      <c r="D342" s="177"/>
      <c r="E342" s="178"/>
      <c r="F342" s="178"/>
      <c r="G342" s="179"/>
      <c r="H342" s="180"/>
      <c r="I342" s="179"/>
      <c r="J342" s="181"/>
      <c r="K342" s="182"/>
      <c r="L342" s="183"/>
      <c r="M342" s="165" t="s">
        <v>85</v>
      </c>
      <c r="N342" s="166">
        <f t="shared" si="167"/>
        <v>0</v>
      </c>
      <c r="O342" s="167" t="s">
        <v>387</v>
      </c>
      <c r="P342" s="166" t="str">
        <f t="shared" si="168"/>
        <v/>
      </c>
      <c r="Q342" s="166" t="str">
        <f t="shared" si="169"/>
        <v/>
      </c>
      <c r="R342" s="166" t="str">
        <f t="shared" si="170"/>
        <v/>
      </c>
      <c r="S342" s="167">
        <f t="shared" si="171"/>
        <v>0</v>
      </c>
      <c r="T342" s="166">
        <f t="shared" si="172"/>
        <v>0</v>
      </c>
      <c r="U342" s="166">
        <f t="shared" si="173"/>
        <v>0</v>
      </c>
      <c r="V342" s="166">
        <f t="shared" si="174"/>
        <v>0</v>
      </c>
      <c r="W342" s="166">
        <f t="shared" si="175"/>
        <v>0</v>
      </c>
      <c r="X342" s="166">
        <f t="shared" si="176"/>
        <v>0</v>
      </c>
      <c r="Y342" s="166">
        <f t="shared" si="177"/>
        <v>0</v>
      </c>
      <c r="Z342" s="166">
        <f t="shared" si="178"/>
        <v>0</v>
      </c>
      <c r="AA342" s="166">
        <f t="shared" si="179"/>
        <v>0</v>
      </c>
      <c r="AB342" s="166">
        <f t="shared" si="180"/>
        <v>0</v>
      </c>
      <c r="AC342" s="167"/>
      <c r="AE342" s="166" t="str" cm="1">
        <f t="array" ref="AE342">IF($E342&lt;&gt;"", IF(ISTEXT(E342), "| Veld '"&amp;AE$4&amp;ROW()&amp;"': "&amp;Fout_datum, IF(F342&lt;&gt;"", IF(E342&gt;F342, "| Velden '"&amp;$AE$4&amp;ROW()&amp;"' en '"&amp;$AF$4&amp;ROW()&amp;"': De datum uit dienst mag niet voor de datum in dienst vallen.", ""), IF(E342&gt;Datum_werkingsjaar_einde, "| Veld '"&amp;$AE$4&amp;ROW()&amp;"': De datum in dienst mag niet na 31/12/"&amp;Datum_werkingsjaar&amp;" vallen.  ", ""))), "")</f>
        <v/>
      </c>
      <c r="AF342" s="166" t="str" cm="1">
        <f t="array" ref="AF342">IF($F342&lt;&gt;"", IF(ISTEXT(F342), "| Veld '"&amp;AF$4&amp;ROW()&amp;"': "&amp;Fout_datum, IF(E342&gt;F342, IF(F342&lt;&gt;"", "  ", ""), IF(F342&lt;&gt;"", IF(F342&lt;Datum_werkingsjaar_begin, "| Veld '"&amp;$AF$4&amp;ROW()&amp;"': De datum uit dienst mag niet vóór 1/01/"&amp;Datum_werkingsjaar&amp;" vallen.  ", ""), ""))), "")</f>
        <v/>
      </c>
      <c r="AG342" s="166" t="str">
        <f ca="1">IF(W342&lt;0, "", IF(G342&lt;&gt;"", _xlfn.IFNA(IF(MATCH(G342, OFFSET(Keuzelijsten!$A$1, 0, MATCH(O342, Keuzelijsten!$A$1:$AA$1, 0)-1, 50, 1), 0)&lt;&gt;"", ""), "| Veld '"&amp;AG$4&amp;ROW()&amp;"': de selectie komt niet overeen met een keuze in een afhankelijk veld.  "), ""))</f>
        <v/>
      </c>
      <c r="AH342" s="166" t="str">
        <f ca="1">IF(X342&lt;0, "", IF(H342&lt;&gt;"", _xlfn.IFNA(IF(MATCH(H342, OFFSET(Keuzelijsten!$A$1, 0, MATCH(P342, Keuzelijsten!$A$1:$AA$1, 0)-1, 50, 1), 0)&lt;&gt;"", ""), "| Veld '"&amp;AH$4&amp;ROW()&amp;"': de selectie komt niet overeen met een keuze in een afhankelijk veld.  "), ""))</f>
        <v/>
      </c>
      <c r="AI342" s="166" t="str">
        <f ca="1">IF(Y342&lt;0, "", IF(I342&lt;&gt;"", _xlfn.IFNA(IF(MATCH(I342, OFFSET(Keuzelijsten!$A$1, 0, MATCH(Q342, Keuzelijsten!$A$1:$AA$1, 0)-1, 50, 1), 0)&lt;&gt;"", ""), "| Veld '"&amp;AI$4&amp;ROW()&amp;"': de selectie komt niet overeen met een keuze in een afhankelijk veld.  "), ""))</f>
        <v/>
      </c>
      <c r="AJ342" s="166" t="str">
        <f ca="1">IF(Z342&lt;0, "", IF(J342&lt;&gt;"", _xlfn.IFNA(IF(MATCH(J342, OFFSET(Keuzelijsten!$A$1, 0, MATCH(R342, Keuzelijsten!$A$1:$AA$1, 0)-1, 50, 1), 0)&lt;&gt;"", ""), "| Veld '"&amp;AJ$4&amp;ROW()&amp;"': de selectie komt niet overeen met een keuze in een afhankelijk veld.  "), ""))</f>
        <v/>
      </c>
      <c r="AK342" s="166" t="str">
        <f t="shared" si="164"/>
        <v/>
      </c>
      <c r="AL342" s="166" t="str">
        <f t="shared" si="165"/>
        <v/>
      </c>
      <c r="AM342" s="167" t="str">
        <f t="shared" si="181"/>
        <v/>
      </c>
      <c r="AN342" s="166" t="str">
        <f t="shared" si="182"/>
        <v/>
      </c>
      <c r="AO342" s="166" t="str">
        <f t="shared" si="183"/>
        <v/>
      </c>
      <c r="AP342" s="166" t="str">
        <f t="shared" si="184"/>
        <v/>
      </c>
      <c r="AQ342" s="166" t="str">
        <f t="shared" si="185"/>
        <v/>
      </c>
      <c r="AR342" s="166" t="str">
        <f t="shared" si="186"/>
        <v/>
      </c>
      <c r="AS342" s="166" t="str">
        <f t="shared" si="187"/>
        <v/>
      </c>
      <c r="AT342" s="166" t="str">
        <f t="shared" si="188"/>
        <v/>
      </c>
      <c r="AU342" s="166" t="str">
        <f t="shared" si="189"/>
        <v/>
      </c>
      <c r="AV342" s="166" t="str">
        <f t="shared" si="190"/>
        <v/>
      </c>
      <c r="AW342" s="167" t="str">
        <f t="shared" si="191"/>
        <v/>
      </c>
      <c r="AX342" s="166" t="str">
        <f>IF(N342&lt;&gt;1, IF(SUM(N342:$N$504)&lt;&gt;0, "| Laat geen witruimte tussen ingevulde rijen.", ""), "")</f>
        <v/>
      </c>
      <c r="AZ342" s="75" t="str">
        <f t="shared" ca="1" si="192"/>
        <v/>
      </c>
    </row>
    <row r="343" spans="1:52" s="166" customFormat="1" ht="14.45" customHeight="1" x14ac:dyDescent="0.25">
      <c r="A343" s="172" t="str">
        <f t="shared" ca="1" si="166"/>
        <v/>
      </c>
      <c r="B343" s="164" t="str">
        <f t="shared" si="162"/>
        <v/>
      </c>
      <c r="C343" s="176" t="str">
        <f t="shared" si="163"/>
        <v/>
      </c>
      <c r="D343" s="177"/>
      <c r="E343" s="178"/>
      <c r="F343" s="178"/>
      <c r="G343" s="179"/>
      <c r="H343" s="180"/>
      <c r="I343" s="179"/>
      <c r="J343" s="181"/>
      <c r="K343" s="182"/>
      <c r="L343" s="183"/>
      <c r="M343" s="165" t="s">
        <v>85</v>
      </c>
      <c r="N343" s="166">
        <f t="shared" si="167"/>
        <v>0</v>
      </c>
      <c r="O343" s="167" t="s">
        <v>387</v>
      </c>
      <c r="P343" s="166" t="str">
        <f t="shared" si="168"/>
        <v/>
      </c>
      <c r="Q343" s="166" t="str">
        <f t="shared" si="169"/>
        <v/>
      </c>
      <c r="R343" s="166" t="str">
        <f t="shared" si="170"/>
        <v/>
      </c>
      <c r="S343" s="167">
        <f t="shared" si="171"/>
        <v>0</v>
      </c>
      <c r="T343" s="166">
        <f t="shared" si="172"/>
        <v>0</v>
      </c>
      <c r="U343" s="166">
        <f t="shared" si="173"/>
        <v>0</v>
      </c>
      <c r="V343" s="166">
        <f t="shared" si="174"/>
        <v>0</v>
      </c>
      <c r="W343" s="166">
        <f t="shared" si="175"/>
        <v>0</v>
      </c>
      <c r="X343" s="166">
        <f t="shared" si="176"/>
        <v>0</v>
      </c>
      <c r="Y343" s="166">
        <f t="shared" si="177"/>
        <v>0</v>
      </c>
      <c r="Z343" s="166">
        <f t="shared" si="178"/>
        <v>0</v>
      </c>
      <c r="AA343" s="166">
        <f t="shared" si="179"/>
        <v>0</v>
      </c>
      <c r="AB343" s="166">
        <f t="shared" si="180"/>
        <v>0</v>
      </c>
      <c r="AC343" s="167"/>
      <c r="AE343" s="166" t="str" cm="1">
        <f t="array" ref="AE343">IF($E343&lt;&gt;"", IF(ISTEXT(E343), "| Veld '"&amp;AE$4&amp;ROW()&amp;"': "&amp;Fout_datum, IF(F343&lt;&gt;"", IF(E343&gt;F343, "| Velden '"&amp;$AE$4&amp;ROW()&amp;"' en '"&amp;$AF$4&amp;ROW()&amp;"': De datum uit dienst mag niet voor de datum in dienst vallen.", ""), IF(E343&gt;Datum_werkingsjaar_einde, "| Veld '"&amp;$AE$4&amp;ROW()&amp;"': De datum in dienst mag niet na 31/12/"&amp;Datum_werkingsjaar&amp;" vallen.  ", ""))), "")</f>
        <v/>
      </c>
      <c r="AF343" s="166" t="str" cm="1">
        <f t="array" ref="AF343">IF($F343&lt;&gt;"", IF(ISTEXT(F343), "| Veld '"&amp;AF$4&amp;ROW()&amp;"': "&amp;Fout_datum, IF(E343&gt;F343, IF(F343&lt;&gt;"", "  ", ""), IF(F343&lt;&gt;"", IF(F343&lt;Datum_werkingsjaar_begin, "| Veld '"&amp;$AF$4&amp;ROW()&amp;"': De datum uit dienst mag niet vóór 1/01/"&amp;Datum_werkingsjaar&amp;" vallen.  ", ""), ""))), "")</f>
        <v/>
      </c>
      <c r="AG343" s="166" t="str">
        <f ca="1">IF(W343&lt;0, "", IF(G343&lt;&gt;"", _xlfn.IFNA(IF(MATCH(G343, OFFSET(Keuzelijsten!$A$1, 0, MATCH(O343, Keuzelijsten!$A$1:$AA$1, 0)-1, 50, 1), 0)&lt;&gt;"", ""), "| Veld '"&amp;AG$4&amp;ROW()&amp;"': de selectie komt niet overeen met een keuze in een afhankelijk veld.  "), ""))</f>
        <v/>
      </c>
      <c r="AH343" s="166" t="str">
        <f ca="1">IF(X343&lt;0, "", IF(H343&lt;&gt;"", _xlfn.IFNA(IF(MATCH(H343, OFFSET(Keuzelijsten!$A$1, 0, MATCH(P343, Keuzelijsten!$A$1:$AA$1, 0)-1, 50, 1), 0)&lt;&gt;"", ""), "| Veld '"&amp;AH$4&amp;ROW()&amp;"': de selectie komt niet overeen met een keuze in een afhankelijk veld.  "), ""))</f>
        <v/>
      </c>
      <c r="AI343" s="166" t="str">
        <f ca="1">IF(Y343&lt;0, "", IF(I343&lt;&gt;"", _xlfn.IFNA(IF(MATCH(I343, OFFSET(Keuzelijsten!$A$1, 0, MATCH(Q343, Keuzelijsten!$A$1:$AA$1, 0)-1, 50, 1), 0)&lt;&gt;"", ""), "| Veld '"&amp;AI$4&amp;ROW()&amp;"': de selectie komt niet overeen met een keuze in een afhankelijk veld.  "), ""))</f>
        <v/>
      </c>
      <c r="AJ343" s="166" t="str">
        <f ca="1">IF(Z343&lt;0, "", IF(J343&lt;&gt;"", _xlfn.IFNA(IF(MATCH(J343, OFFSET(Keuzelijsten!$A$1, 0, MATCH(R343, Keuzelijsten!$A$1:$AA$1, 0)-1, 50, 1), 0)&lt;&gt;"", ""), "| Veld '"&amp;AJ$4&amp;ROW()&amp;"': de selectie komt niet overeen met een keuze in een afhankelijk veld.  "), ""))</f>
        <v/>
      </c>
      <c r="AK343" s="166" t="str">
        <f t="shared" si="164"/>
        <v/>
      </c>
      <c r="AL343" s="166" t="str">
        <f t="shared" si="165"/>
        <v/>
      </c>
      <c r="AM343" s="167" t="str">
        <f t="shared" si="181"/>
        <v/>
      </c>
      <c r="AN343" s="166" t="str">
        <f t="shared" si="182"/>
        <v/>
      </c>
      <c r="AO343" s="166" t="str">
        <f t="shared" si="183"/>
        <v/>
      </c>
      <c r="AP343" s="166" t="str">
        <f t="shared" si="184"/>
        <v/>
      </c>
      <c r="AQ343" s="166" t="str">
        <f t="shared" si="185"/>
        <v/>
      </c>
      <c r="AR343" s="166" t="str">
        <f t="shared" si="186"/>
        <v/>
      </c>
      <c r="AS343" s="166" t="str">
        <f t="shared" si="187"/>
        <v/>
      </c>
      <c r="AT343" s="166" t="str">
        <f t="shared" si="188"/>
        <v/>
      </c>
      <c r="AU343" s="166" t="str">
        <f t="shared" si="189"/>
        <v/>
      </c>
      <c r="AV343" s="166" t="str">
        <f t="shared" si="190"/>
        <v/>
      </c>
      <c r="AW343" s="167" t="str">
        <f t="shared" si="191"/>
        <v/>
      </c>
      <c r="AX343" s="166" t="str">
        <f>IF(N343&lt;&gt;1, IF(SUM(N343:$N$504)&lt;&gt;0, "| Laat geen witruimte tussen ingevulde rijen.", ""), "")</f>
        <v/>
      </c>
      <c r="AZ343" s="75" t="str">
        <f t="shared" ca="1" si="192"/>
        <v/>
      </c>
    </row>
    <row r="344" spans="1:52" s="166" customFormat="1" ht="14.45" customHeight="1" x14ac:dyDescent="0.25">
      <c r="A344" s="172" t="str">
        <f t="shared" ca="1" si="166"/>
        <v/>
      </c>
      <c r="B344" s="164" t="str">
        <f t="shared" si="162"/>
        <v/>
      </c>
      <c r="C344" s="176" t="str">
        <f t="shared" si="163"/>
        <v/>
      </c>
      <c r="D344" s="177"/>
      <c r="E344" s="178"/>
      <c r="F344" s="178"/>
      <c r="G344" s="179"/>
      <c r="H344" s="180"/>
      <c r="I344" s="179"/>
      <c r="J344" s="181"/>
      <c r="K344" s="182"/>
      <c r="L344" s="183"/>
      <c r="M344" s="165" t="s">
        <v>85</v>
      </c>
      <c r="N344" s="166">
        <f t="shared" si="167"/>
        <v>0</v>
      </c>
      <c r="O344" s="167" t="s">
        <v>387</v>
      </c>
      <c r="P344" s="166" t="str">
        <f t="shared" si="168"/>
        <v/>
      </c>
      <c r="Q344" s="166" t="str">
        <f t="shared" si="169"/>
        <v/>
      </c>
      <c r="R344" s="166" t="str">
        <f t="shared" si="170"/>
        <v/>
      </c>
      <c r="S344" s="167">
        <f t="shared" si="171"/>
        <v>0</v>
      </c>
      <c r="T344" s="166">
        <f t="shared" si="172"/>
        <v>0</v>
      </c>
      <c r="U344" s="166">
        <f t="shared" si="173"/>
        <v>0</v>
      </c>
      <c r="V344" s="166">
        <f t="shared" si="174"/>
        <v>0</v>
      </c>
      <c r="W344" s="166">
        <f t="shared" si="175"/>
        <v>0</v>
      </c>
      <c r="X344" s="166">
        <f t="shared" si="176"/>
        <v>0</v>
      </c>
      <c r="Y344" s="166">
        <f t="shared" si="177"/>
        <v>0</v>
      </c>
      <c r="Z344" s="166">
        <f t="shared" si="178"/>
        <v>0</v>
      </c>
      <c r="AA344" s="166">
        <f t="shared" si="179"/>
        <v>0</v>
      </c>
      <c r="AB344" s="166">
        <f t="shared" si="180"/>
        <v>0</v>
      </c>
      <c r="AC344" s="167"/>
      <c r="AE344" s="166" t="str" cm="1">
        <f t="array" ref="AE344">IF($E344&lt;&gt;"", IF(ISTEXT(E344), "| Veld '"&amp;AE$4&amp;ROW()&amp;"': "&amp;Fout_datum, IF(F344&lt;&gt;"", IF(E344&gt;F344, "| Velden '"&amp;$AE$4&amp;ROW()&amp;"' en '"&amp;$AF$4&amp;ROW()&amp;"': De datum uit dienst mag niet voor de datum in dienst vallen.", ""), IF(E344&gt;Datum_werkingsjaar_einde, "| Veld '"&amp;$AE$4&amp;ROW()&amp;"': De datum in dienst mag niet na 31/12/"&amp;Datum_werkingsjaar&amp;" vallen.  ", ""))), "")</f>
        <v/>
      </c>
      <c r="AF344" s="166" t="str" cm="1">
        <f t="array" ref="AF344">IF($F344&lt;&gt;"", IF(ISTEXT(F344), "| Veld '"&amp;AF$4&amp;ROW()&amp;"': "&amp;Fout_datum, IF(E344&gt;F344, IF(F344&lt;&gt;"", "  ", ""), IF(F344&lt;&gt;"", IF(F344&lt;Datum_werkingsjaar_begin, "| Veld '"&amp;$AF$4&amp;ROW()&amp;"': De datum uit dienst mag niet vóór 1/01/"&amp;Datum_werkingsjaar&amp;" vallen.  ", ""), ""))), "")</f>
        <v/>
      </c>
      <c r="AG344" s="166" t="str">
        <f ca="1">IF(W344&lt;0, "", IF(G344&lt;&gt;"", _xlfn.IFNA(IF(MATCH(G344, OFFSET(Keuzelijsten!$A$1, 0, MATCH(O344, Keuzelijsten!$A$1:$AA$1, 0)-1, 50, 1), 0)&lt;&gt;"", ""), "| Veld '"&amp;AG$4&amp;ROW()&amp;"': de selectie komt niet overeen met een keuze in een afhankelijk veld.  "), ""))</f>
        <v/>
      </c>
      <c r="AH344" s="166" t="str">
        <f ca="1">IF(X344&lt;0, "", IF(H344&lt;&gt;"", _xlfn.IFNA(IF(MATCH(H344, OFFSET(Keuzelijsten!$A$1, 0, MATCH(P344, Keuzelijsten!$A$1:$AA$1, 0)-1, 50, 1), 0)&lt;&gt;"", ""), "| Veld '"&amp;AH$4&amp;ROW()&amp;"': de selectie komt niet overeen met een keuze in een afhankelijk veld.  "), ""))</f>
        <v/>
      </c>
      <c r="AI344" s="166" t="str">
        <f ca="1">IF(Y344&lt;0, "", IF(I344&lt;&gt;"", _xlfn.IFNA(IF(MATCH(I344, OFFSET(Keuzelijsten!$A$1, 0, MATCH(Q344, Keuzelijsten!$A$1:$AA$1, 0)-1, 50, 1), 0)&lt;&gt;"", ""), "| Veld '"&amp;AI$4&amp;ROW()&amp;"': de selectie komt niet overeen met een keuze in een afhankelijk veld.  "), ""))</f>
        <v/>
      </c>
      <c r="AJ344" s="166" t="str">
        <f ca="1">IF(Z344&lt;0, "", IF(J344&lt;&gt;"", _xlfn.IFNA(IF(MATCH(J344, OFFSET(Keuzelijsten!$A$1, 0, MATCH(R344, Keuzelijsten!$A$1:$AA$1, 0)-1, 50, 1), 0)&lt;&gt;"", ""), "| Veld '"&amp;AJ$4&amp;ROW()&amp;"': de selectie komt niet overeen met een keuze in een afhankelijk veld.  "), ""))</f>
        <v/>
      </c>
      <c r="AK344" s="166" t="str">
        <f t="shared" si="164"/>
        <v/>
      </c>
      <c r="AL344" s="166" t="str">
        <f t="shared" si="165"/>
        <v/>
      </c>
      <c r="AM344" s="167" t="str">
        <f t="shared" si="181"/>
        <v/>
      </c>
      <c r="AN344" s="166" t="str">
        <f t="shared" si="182"/>
        <v/>
      </c>
      <c r="AO344" s="166" t="str">
        <f t="shared" si="183"/>
        <v/>
      </c>
      <c r="AP344" s="166" t="str">
        <f t="shared" si="184"/>
        <v/>
      </c>
      <c r="AQ344" s="166" t="str">
        <f t="shared" si="185"/>
        <v/>
      </c>
      <c r="AR344" s="166" t="str">
        <f t="shared" si="186"/>
        <v/>
      </c>
      <c r="AS344" s="166" t="str">
        <f t="shared" si="187"/>
        <v/>
      </c>
      <c r="AT344" s="166" t="str">
        <f t="shared" si="188"/>
        <v/>
      </c>
      <c r="AU344" s="166" t="str">
        <f t="shared" si="189"/>
        <v/>
      </c>
      <c r="AV344" s="166" t="str">
        <f t="shared" si="190"/>
        <v/>
      </c>
      <c r="AW344" s="167" t="str">
        <f t="shared" si="191"/>
        <v/>
      </c>
      <c r="AX344" s="166" t="str">
        <f>IF(N344&lt;&gt;1, IF(SUM(N344:$N$504)&lt;&gt;0, "| Laat geen witruimte tussen ingevulde rijen.", ""), "")</f>
        <v/>
      </c>
      <c r="AZ344" s="75" t="str">
        <f t="shared" ca="1" si="192"/>
        <v/>
      </c>
    </row>
    <row r="345" spans="1:52" s="166" customFormat="1" ht="14.45" customHeight="1" x14ac:dyDescent="0.25">
      <c r="A345" s="172" t="str">
        <f t="shared" ca="1" si="166"/>
        <v/>
      </c>
      <c r="B345" s="164" t="str">
        <f t="shared" si="162"/>
        <v/>
      </c>
      <c r="C345" s="176" t="str">
        <f t="shared" si="163"/>
        <v/>
      </c>
      <c r="D345" s="177"/>
      <c r="E345" s="178"/>
      <c r="F345" s="178"/>
      <c r="G345" s="179"/>
      <c r="H345" s="180"/>
      <c r="I345" s="179"/>
      <c r="J345" s="181"/>
      <c r="K345" s="182"/>
      <c r="L345" s="183"/>
      <c r="M345" s="165" t="s">
        <v>85</v>
      </c>
      <c r="N345" s="166">
        <f t="shared" si="167"/>
        <v>0</v>
      </c>
      <c r="O345" s="167" t="s">
        <v>387</v>
      </c>
      <c r="P345" s="166" t="str">
        <f t="shared" si="168"/>
        <v/>
      </c>
      <c r="Q345" s="166" t="str">
        <f t="shared" si="169"/>
        <v/>
      </c>
      <c r="R345" s="166" t="str">
        <f t="shared" si="170"/>
        <v/>
      </c>
      <c r="S345" s="167">
        <f t="shared" si="171"/>
        <v>0</v>
      </c>
      <c r="T345" s="166">
        <f t="shared" si="172"/>
        <v>0</v>
      </c>
      <c r="U345" s="166">
        <f t="shared" si="173"/>
        <v>0</v>
      </c>
      <c r="V345" s="166">
        <f t="shared" si="174"/>
        <v>0</v>
      </c>
      <c r="W345" s="166">
        <f t="shared" si="175"/>
        <v>0</v>
      </c>
      <c r="X345" s="166">
        <f t="shared" si="176"/>
        <v>0</v>
      </c>
      <c r="Y345" s="166">
        <f t="shared" si="177"/>
        <v>0</v>
      </c>
      <c r="Z345" s="166">
        <f t="shared" si="178"/>
        <v>0</v>
      </c>
      <c r="AA345" s="166">
        <f t="shared" si="179"/>
        <v>0</v>
      </c>
      <c r="AB345" s="166">
        <f t="shared" si="180"/>
        <v>0</v>
      </c>
      <c r="AC345" s="167"/>
      <c r="AE345" s="166" t="str" cm="1">
        <f t="array" ref="AE345">IF($E345&lt;&gt;"", IF(ISTEXT(E345), "| Veld '"&amp;AE$4&amp;ROW()&amp;"': "&amp;Fout_datum, IF(F345&lt;&gt;"", IF(E345&gt;F345, "| Velden '"&amp;$AE$4&amp;ROW()&amp;"' en '"&amp;$AF$4&amp;ROW()&amp;"': De datum uit dienst mag niet voor de datum in dienst vallen.", ""), IF(E345&gt;Datum_werkingsjaar_einde, "| Veld '"&amp;$AE$4&amp;ROW()&amp;"': De datum in dienst mag niet na 31/12/"&amp;Datum_werkingsjaar&amp;" vallen.  ", ""))), "")</f>
        <v/>
      </c>
      <c r="AF345" s="166" t="str" cm="1">
        <f t="array" ref="AF345">IF($F345&lt;&gt;"", IF(ISTEXT(F345), "| Veld '"&amp;AF$4&amp;ROW()&amp;"': "&amp;Fout_datum, IF(E345&gt;F345, IF(F345&lt;&gt;"", "  ", ""), IF(F345&lt;&gt;"", IF(F345&lt;Datum_werkingsjaar_begin, "| Veld '"&amp;$AF$4&amp;ROW()&amp;"': De datum uit dienst mag niet vóór 1/01/"&amp;Datum_werkingsjaar&amp;" vallen.  ", ""), ""))), "")</f>
        <v/>
      </c>
      <c r="AG345" s="166" t="str">
        <f ca="1">IF(W345&lt;0, "", IF(G345&lt;&gt;"", _xlfn.IFNA(IF(MATCH(G345, OFFSET(Keuzelijsten!$A$1, 0, MATCH(O345, Keuzelijsten!$A$1:$AA$1, 0)-1, 50, 1), 0)&lt;&gt;"", ""), "| Veld '"&amp;AG$4&amp;ROW()&amp;"': de selectie komt niet overeen met een keuze in een afhankelijk veld.  "), ""))</f>
        <v/>
      </c>
      <c r="AH345" s="166" t="str">
        <f ca="1">IF(X345&lt;0, "", IF(H345&lt;&gt;"", _xlfn.IFNA(IF(MATCH(H345, OFFSET(Keuzelijsten!$A$1, 0, MATCH(P345, Keuzelijsten!$A$1:$AA$1, 0)-1, 50, 1), 0)&lt;&gt;"", ""), "| Veld '"&amp;AH$4&amp;ROW()&amp;"': de selectie komt niet overeen met een keuze in een afhankelijk veld.  "), ""))</f>
        <v/>
      </c>
      <c r="AI345" s="166" t="str">
        <f ca="1">IF(Y345&lt;0, "", IF(I345&lt;&gt;"", _xlfn.IFNA(IF(MATCH(I345, OFFSET(Keuzelijsten!$A$1, 0, MATCH(Q345, Keuzelijsten!$A$1:$AA$1, 0)-1, 50, 1), 0)&lt;&gt;"", ""), "| Veld '"&amp;AI$4&amp;ROW()&amp;"': de selectie komt niet overeen met een keuze in een afhankelijk veld.  "), ""))</f>
        <v/>
      </c>
      <c r="AJ345" s="166" t="str">
        <f ca="1">IF(Z345&lt;0, "", IF(J345&lt;&gt;"", _xlfn.IFNA(IF(MATCH(J345, OFFSET(Keuzelijsten!$A$1, 0, MATCH(R345, Keuzelijsten!$A$1:$AA$1, 0)-1, 50, 1), 0)&lt;&gt;"", ""), "| Veld '"&amp;AJ$4&amp;ROW()&amp;"': de selectie komt niet overeen met een keuze in een afhankelijk veld.  "), ""))</f>
        <v/>
      </c>
      <c r="AK345" s="166" t="str">
        <f t="shared" si="164"/>
        <v/>
      </c>
      <c r="AL345" s="166" t="str">
        <f t="shared" si="165"/>
        <v/>
      </c>
      <c r="AM345" s="167" t="str">
        <f t="shared" si="181"/>
        <v/>
      </c>
      <c r="AN345" s="166" t="str">
        <f t="shared" si="182"/>
        <v/>
      </c>
      <c r="AO345" s="166" t="str">
        <f t="shared" si="183"/>
        <v/>
      </c>
      <c r="AP345" s="166" t="str">
        <f t="shared" si="184"/>
        <v/>
      </c>
      <c r="AQ345" s="166" t="str">
        <f t="shared" si="185"/>
        <v/>
      </c>
      <c r="AR345" s="166" t="str">
        <f t="shared" si="186"/>
        <v/>
      </c>
      <c r="AS345" s="166" t="str">
        <f t="shared" si="187"/>
        <v/>
      </c>
      <c r="AT345" s="166" t="str">
        <f t="shared" si="188"/>
        <v/>
      </c>
      <c r="AU345" s="166" t="str">
        <f t="shared" si="189"/>
        <v/>
      </c>
      <c r="AV345" s="166" t="str">
        <f t="shared" si="190"/>
        <v/>
      </c>
      <c r="AW345" s="167" t="str">
        <f t="shared" si="191"/>
        <v/>
      </c>
      <c r="AX345" s="166" t="str">
        <f>IF(N345&lt;&gt;1, IF(SUM(N345:$N$504)&lt;&gt;0, "| Laat geen witruimte tussen ingevulde rijen.", ""), "")</f>
        <v/>
      </c>
      <c r="AZ345" s="75" t="str">
        <f t="shared" ca="1" si="192"/>
        <v/>
      </c>
    </row>
    <row r="346" spans="1:52" s="166" customFormat="1" ht="14.45" customHeight="1" x14ac:dyDescent="0.25">
      <c r="A346" s="172" t="str">
        <f t="shared" ca="1" si="166"/>
        <v/>
      </c>
      <c r="B346" s="164" t="str">
        <f t="shared" si="162"/>
        <v/>
      </c>
      <c r="C346" s="176" t="str">
        <f t="shared" si="163"/>
        <v/>
      </c>
      <c r="D346" s="177"/>
      <c r="E346" s="178"/>
      <c r="F346" s="178"/>
      <c r="G346" s="179"/>
      <c r="H346" s="180"/>
      <c r="I346" s="179"/>
      <c r="J346" s="181"/>
      <c r="K346" s="182"/>
      <c r="L346" s="183"/>
      <c r="M346" s="165" t="s">
        <v>85</v>
      </c>
      <c r="N346" s="166">
        <f t="shared" si="167"/>
        <v>0</v>
      </c>
      <c r="O346" s="167" t="s">
        <v>387</v>
      </c>
      <c r="P346" s="166" t="str">
        <f t="shared" si="168"/>
        <v/>
      </c>
      <c r="Q346" s="166" t="str">
        <f t="shared" si="169"/>
        <v/>
      </c>
      <c r="R346" s="166" t="str">
        <f t="shared" si="170"/>
        <v/>
      </c>
      <c r="S346" s="167">
        <f t="shared" si="171"/>
        <v>0</v>
      </c>
      <c r="T346" s="166">
        <f t="shared" si="172"/>
        <v>0</v>
      </c>
      <c r="U346" s="166">
        <f t="shared" si="173"/>
        <v>0</v>
      </c>
      <c r="V346" s="166">
        <f t="shared" si="174"/>
        <v>0</v>
      </c>
      <c r="W346" s="166">
        <f t="shared" si="175"/>
        <v>0</v>
      </c>
      <c r="X346" s="166">
        <f t="shared" si="176"/>
        <v>0</v>
      </c>
      <c r="Y346" s="166">
        <f t="shared" si="177"/>
        <v>0</v>
      </c>
      <c r="Z346" s="166">
        <f t="shared" si="178"/>
        <v>0</v>
      </c>
      <c r="AA346" s="166">
        <f t="shared" si="179"/>
        <v>0</v>
      </c>
      <c r="AB346" s="166">
        <f t="shared" si="180"/>
        <v>0</v>
      </c>
      <c r="AC346" s="167"/>
      <c r="AE346" s="166" t="str" cm="1">
        <f t="array" ref="AE346">IF($E346&lt;&gt;"", IF(ISTEXT(E346), "| Veld '"&amp;AE$4&amp;ROW()&amp;"': "&amp;Fout_datum, IF(F346&lt;&gt;"", IF(E346&gt;F346, "| Velden '"&amp;$AE$4&amp;ROW()&amp;"' en '"&amp;$AF$4&amp;ROW()&amp;"': De datum uit dienst mag niet voor de datum in dienst vallen.", ""), IF(E346&gt;Datum_werkingsjaar_einde, "| Veld '"&amp;$AE$4&amp;ROW()&amp;"': De datum in dienst mag niet na 31/12/"&amp;Datum_werkingsjaar&amp;" vallen.  ", ""))), "")</f>
        <v/>
      </c>
      <c r="AF346" s="166" t="str" cm="1">
        <f t="array" ref="AF346">IF($F346&lt;&gt;"", IF(ISTEXT(F346), "| Veld '"&amp;AF$4&amp;ROW()&amp;"': "&amp;Fout_datum, IF(E346&gt;F346, IF(F346&lt;&gt;"", "  ", ""), IF(F346&lt;&gt;"", IF(F346&lt;Datum_werkingsjaar_begin, "| Veld '"&amp;$AF$4&amp;ROW()&amp;"': De datum uit dienst mag niet vóór 1/01/"&amp;Datum_werkingsjaar&amp;" vallen.  ", ""), ""))), "")</f>
        <v/>
      </c>
      <c r="AG346" s="166" t="str">
        <f ca="1">IF(W346&lt;0, "", IF(G346&lt;&gt;"", _xlfn.IFNA(IF(MATCH(G346, OFFSET(Keuzelijsten!$A$1, 0, MATCH(O346, Keuzelijsten!$A$1:$AA$1, 0)-1, 50, 1), 0)&lt;&gt;"", ""), "| Veld '"&amp;AG$4&amp;ROW()&amp;"': de selectie komt niet overeen met een keuze in een afhankelijk veld.  "), ""))</f>
        <v/>
      </c>
      <c r="AH346" s="166" t="str">
        <f ca="1">IF(X346&lt;0, "", IF(H346&lt;&gt;"", _xlfn.IFNA(IF(MATCH(H346, OFFSET(Keuzelijsten!$A$1, 0, MATCH(P346, Keuzelijsten!$A$1:$AA$1, 0)-1, 50, 1), 0)&lt;&gt;"", ""), "| Veld '"&amp;AH$4&amp;ROW()&amp;"': de selectie komt niet overeen met een keuze in een afhankelijk veld.  "), ""))</f>
        <v/>
      </c>
      <c r="AI346" s="166" t="str">
        <f ca="1">IF(Y346&lt;0, "", IF(I346&lt;&gt;"", _xlfn.IFNA(IF(MATCH(I346, OFFSET(Keuzelijsten!$A$1, 0, MATCH(Q346, Keuzelijsten!$A$1:$AA$1, 0)-1, 50, 1), 0)&lt;&gt;"", ""), "| Veld '"&amp;AI$4&amp;ROW()&amp;"': de selectie komt niet overeen met een keuze in een afhankelijk veld.  "), ""))</f>
        <v/>
      </c>
      <c r="AJ346" s="166" t="str">
        <f ca="1">IF(Z346&lt;0, "", IF(J346&lt;&gt;"", _xlfn.IFNA(IF(MATCH(J346, OFFSET(Keuzelijsten!$A$1, 0, MATCH(R346, Keuzelijsten!$A$1:$AA$1, 0)-1, 50, 1), 0)&lt;&gt;"", ""), "| Veld '"&amp;AJ$4&amp;ROW()&amp;"': de selectie komt niet overeen met een keuze in een afhankelijk veld.  "), ""))</f>
        <v/>
      </c>
      <c r="AK346" s="166" t="str">
        <f t="shared" si="164"/>
        <v/>
      </c>
      <c r="AL346" s="166" t="str">
        <f t="shared" si="165"/>
        <v/>
      </c>
      <c r="AM346" s="167" t="str">
        <f t="shared" si="181"/>
        <v/>
      </c>
      <c r="AN346" s="166" t="str">
        <f t="shared" si="182"/>
        <v/>
      </c>
      <c r="AO346" s="166" t="str">
        <f t="shared" si="183"/>
        <v/>
      </c>
      <c r="AP346" s="166" t="str">
        <f t="shared" si="184"/>
        <v/>
      </c>
      <c r="AQ346" s="166" t="str">
        <f t="shared" si="185"/>
        <v/>
      </c>
      <c r="AR346" s="166" t="str">
        <f t="shared" si="186"/>
        <v/>
      </c>
      <c r="AS346" s="166" t="str">
        <f t="shared" si="187"/>
        <v/>
      </c>
      <c r="AT346" s="166" t="str">
        <f t="shared" si="188"/>
        <v/>
      </c>
      <c r="AU346" s="166" t="str">
        <f t="shared" si="189"/>
        <v/>
      </c>
      <c r="AV346" s="166" t="str">
        <f t="shared" si="190"/>
        <v/>
      </c>
      <c r="AW346" s="167" t="str">
        <f t="shared" si="191"/>
        <v/>
      </c>
      <c r="AX346" s="166" t="str">
        <f>IF(N346&lt;&gt;1, IF(SUM(N346:$N$504)&lt;&gt;0, "| Laat geen witruimte tussen ingevulde rijen.", ""), "")</f>
        <v/>
      </c>
      <c r="AZ346" s="75" t="str">
        <f t="shared" ca="1" si="192"/>
        <v/>
      </c>
    </row>
    <row r="347" spans="1:52" s="166" customFormat="1" ht="14.45" customHeight="1" x14ac:dyDescent="0.25">
      <c r="A347" s="172" t="str">
        <f t="shared" ca="1" si="166"/>
        <v/>
      </c>
      <c r="B347" s="164" t="str">
        <f t="shared" si="162"/>
        <v/>
      </c>
      <c r="C347" s="176" t="str">
        <f t="shared" si="163"/>
        <v/>
      </c>
      <c r="D347" s="177"/>
      <c r="E347" s="178"/>
      <c r="F347" s="178"/>
      <c r="G347" s="179"/>
      <c r="H347" s="180"/>
      <c r="I347" s="179"/>
      <c r="J347" s="181"/>
      <c r="K347" s="182"/>
      <c r="L347" s="183"/>
      <c r="M347" s="165" t="s">
        <v>85</v>
      </c>
      <c r="N347" s="166">
        <f t="shared" si="167"/>
        <v>0</v>
      </c>
      <c r="O347" s="167" t="s">
        <v>387</v>
      </c>
      <c r="P347" s="166" t="str">
        <f t="shared" si="168"/>
        <v/>
      </c>
      <c r="Q347" s="166" t="str">
        <f t="shared" si="169"/>
        <v/>
      </c>
      <c r="R347" s="166" t="str">
        <f t="shared" si="170"/>
        <v/>
      </c>
      <c r="S347" s="167">
        <f t="shared" si="171"/>
        <v>0</v>
      </c>
      <c r="T347" s="166">
        <f t="shared" si="172"/>
        <v>0</v>
      </c>
      <c r="U347" s="166">
        <f t="shared" si="173"/>
        <v>0</v>
      </c>
      <c r="V347" s="166">
        <f t="shared" si="174"/>
        <v>0</v>
      </c>
      <c r="W347" s="166">
        <f t="shared" si="175"/>
        <v>0</v>
      </c>
      <c r="X347" s="166">
        <f t="shared" si="176"/>
        <v>0</v>
      </c>
      <c r="Y347" s="166">
        <f t="shared" si="177"/>
        <v>0</v>
      </c>
      <c r="Z347" s="166">
        <f t="shared" si="178"/>
        <v>0</v>
      </c>
      <c r="AA347" s="166">
        <f t="shared" si="179"/>
        <v>0</v>
      </c>
      <c r="AB347" s="166">
        <f t="shared" si="180"/>
        <v>0</v>
      </c>
      <c r="AC347" s="167"/>
      <c r="AE347" s="166" t="str" cm="1">
        <f t="array" ref="AE347">IF($E347&lt;&gt;"", IF(ISTEXT(E347), "| Veld '"&amp;AE$4&amp;ROW()&amp;"': "&amp;Fout_datum, IF(F347&lt;&gt;"", IF(E347&gt;F347, "| Velden '"&amp;$AE$4&amp;ROW()&amp;"' en '"&amp;$AF$4&amp;ROW()&amp;"': De datum uit dienst mag niet voor de datum in dienst vallen.", ""), IF(E347&gt;Datum_werkingsjaar_einde, "| Veld '"&amp;$AE$4&amp;ROW()&amp;"': De datum in dienst mag niet na 31/12/"&amp;Datum_werkingsjaar&amp;" vallen.  ", ""))), "")</f>
        <v/>
      </c>
      <c r="AF347" s="166" t="str" cm="1">
        <f t="array" ref="AF347">IF($F347&lt;&gt;"", IF(ISTEXT(F347), "| Veld '"&amp;AF$4&amp;ROW()&amp;"': "&amp;Fout_datum, IF(E347&gt;F347, IF(F347&lt;&gt;"", "  ", ""), IF(F347&lt;&gt;"", IF(F347&lt;Datum_werkingsjaar_begin, "| Veld '"&amp;$AF$4&amp;ROW()&amp;"': De datum uit dienst mag niet vóór 1/01/"&amp;Datum_werkingsjaar&amp;" vallen.  ", ""), ""))), "")</f>
        <v/>
      </c>
      <c r="AG347" s="166" t="str">
        <f ca="1">IF(W347&lt;0, "", IF(G347&lt;&gt;"", _xlfn.IFNA(IF(MATCH(G347, OFFSET(Keuzelijsten!$A$1, 0, MATCH(O347, Keuzelijsten!$A$1:$AA$1, 0)-1, 50, 1), 0)&lt;&gt;"", ""), "| Veld '"&amp;AG$4&amp;ROW()&amp;"': de selectie komt niet overeen met een keuze in een afhankelijk veld.  "), ""))</f>
        <v/>
      </c>
      <c r="AH347" s="166" t="str">
        <f ca="1">IF(X347&lt;0, "", IF(H347&lt;&gt;"", _xlfn.IFNA(IF(MATCH(H347, OFFSET(Keuzelijsten!$A$1, 0, MATCH(P347, Keuzelijsten!$A$1:$AA$1, 0)-1, 50, 1), 0)&lt;&gt;"", ""), "| Veld '"&amp;AH$4&amp;ROW()&amp;"': de selectie komt niet overeen met een keuze in een afhankelijk veld.  "), ""))</f>
        <v/>
      </c>
      <c r="AI347" s="166" t="str">
        <f ca="1">IF(Y347&lt;0, "", IF(I347&lt;&gt;"", _xlfn.IFNA(IF(MATCH(I347, OFFSET(Keuzelijsten!$A$1, 0, MATCH(Q347, Keuzelijsten!$A$1:$AA$1, 0)-1, 50, 1), 0)&lt;&gt;"", ""), "| Veld '"&amp;AI$4&amp;ROW()&amp;"': de selectie komt niet overeen met een keuze in een afhankelijk veld.  "), ""))</f>
        <v/>
      </c>
      <c r="AJ347" s="166" t="str">
        <f ca="1">IF(Z347&lt;0, "", IF(J347&lt;&gt;"", _xlfn.IFNA(IF(MATCH(J347, OFFSET(Keuzelijsten!$A$1, 0, MATCH(R347, Keuzelijsten!$A$1:$AA$1, 0)-1, 50, 1), 0)&lt;&gt;"", ""), "| Veld '"&amp;AJ$4&amp;ROW()&amp;"': de selectie komt niet overeen met een keuze in een afhankelijk veld.  "), ""))</f>
        <v/>
      </c>
      <c r="AK347" s="166" t="str">
        <f t="shared" si="164"/>
        <v/>
      </c>
      <c r="AL347" s="166" t="str">
        <f t="shared" si="165"/>
        <v/>
      </c>
      <c r="AM347" s="167" t="str">
        <f t="shared" si="181"/>
        <v/>
      </c>
      <c r="AN347" s="166" t="str">
        <f t="shared" si="182"/>
        <v/>
      </c>
      <c r="AO347" s="166" t="str">
        <f t="shared" si="183"/>
        <v/>
      </c>
      <c r="AP347" s="166" t="str">
        <f t="shared" si="184"/>
        <v/>
      </c>
      <c r="AQ347" s="166" t="str">
        <f t="shared" si="185"/>
        <v/>
      </c>
      <c r="AR347" s="166" t="str">
        <f t="shared" si="186"/>
        <v/>
      </c>
      <c r="AS347" s="166" t="str">
        <f t="shared" si="187"/>
        <v/>
      </c>
      <c r="AT347" s="166" t="str">
        <f t="shared" si="188"/>
        <v/>
      </c>
      <c r="AU347" s="166" t="str">
        <f t="shared" si="189"/>
        <v/>
      </c>
      <c r="AV347" s="166" t="str">
        <f t="shared" si="190"/>
        <v/>
      </c>
      <c r="AW347" s="167" t="str">
        <f t="shared" si="191"/>
        <v/>
      </c>
      <c r="AX347" s="166" t="str">
        <f>IF(N347&lt;&gt;1, IF(SUM(N347:$N$504)&lt;&gt;0, "| Laat geen witruimte tussen ingevulde rijen.", ""), "")</f>
        <v/>
      </c>
      <c r="AZ347" s="75" t="str">
        <f t="shared" ca="1" si="192"/>
        <v/>
      </c>
    </row>
    <row r="348" spans="1:52" s="166" customFormat="1" ht="14.45" customHeight="1" x14ac:dyDescent="0.25">
      <c r="A348" s="172" t="str">
        <f t="shared" ca="1" si="166"/>
        <v/>
      </c>
      <c r="B348" s="164" t="str">
        <f t="shared" si="162"/>
        <v/>
      </c>
      <c r="C348" s="176" t="str">
        <f t="shared" si="163"/>
        <v/>
      </c>
      <c r="D348" s="177"/>
      <c r="E348" s="178"/>
      <c r="F348" s="178"/>
      <c r="G348" s="179"/>
      <c r="H348" s="180"/>
      <c r="I348" s="179"/>
      <c r="J348" s="181"/>
      <c r="K348" s="182"/>
      <c r="L348" s="183"/>
      <c r="M348" s="165" t="s">
        <v>85</v>
      </c>
      <c r="N348" s="166">
        <f t="shared" si="167"/>
        <v>0</v>
      </c>
      <c r="O348" s="167" t="s">
        <v>387</v>
      </c>
      <c r="P348" s="166" t="str">
        <f t="shared" si="168"/>
        <v/>
      </c>
      <c r="Q348" s="166" t="str">
        <f t="shared" si="169"/>
        <v/>
      </c>
      <c r="R348" s="166" t="str">
        <f t="shared" si="170"/>
        <v/>
      </c>
      <c r="S348" s="167">
        <f t="shared" si="171"/>
        <v>0</v>
      </c>
      <c r="T348" s="166">
        <f t="shared" si="172"/>
        <v>0</v>
      </c>
      <c r="U348" s="166">
        <f t="shared" si="173"/>
        <v>0</v>
      </c>
      <c r="V348" s="166">
        <f t="shared" si="174"/>
        <v>0</v>
      </c>
      <c r="W348" s="166">
        <f t="shared" si="175"/>
        <v>0</v>
      </c>
      <c r="X348" s="166">
        <f t="shared" si="176"/>
        <v>0</v>
      </c>
      <c r="Y348" s="166">
        <f t="shared" si="177"/>
        <v>0</v>
      </c>
      <c r="Z348" s="166">
        <f t="shared" si="178"/>
        <v>0</v>
      </c>
      <c r="AA348" s="166">
        <f t="shared" si="179"/>
        <v>0</v>
      </c>
      <c r="AB348" s="166">
        <f t="shared" si="180"/>
        <v>0</v>
      </c>
      <c r="AC348" s="167"/>
      <c r="AE348" s="166" t="str" cm="1">
        <f t="array" ref="AE348">IF($E348&lt;&gt;"", IF(ISTEXT(E348), "| Veld '"&amp;AE$4&amp;ROW()&amp;"': "&amp;Fout_datum, IF(F348&lt;&gt;"", IF(E348&gt;F348, "| Velden '"&amp;$AE$4&amp;ROW()&amp;"' en '"&amp;$AF$4&amp;ROW()&amp;"': De datum uit dienst mag niet voor de datum in dienst vallen.", ""), IF(E348&gt;Datum_werkingsjaar_einde, "| Veld '"&amp;$AE$4&amp;ROW()&amp;"': De datum in dienst mag niet na 31/12/"&amp;Datum_werkingsjaar&amp;" vallen.  ", ""))), "")</f>
        <v/>
      </c>
      <c r="AF348" s="166" t="str" cm="1">
        <f t="array" ref="AF348">IF($F348&lt;&gt;"", IF(ISTEXT(F348), "| Veld '"&amp;AF$4&amp;ROW()&amp;"': "&amp;Fout_datum, IF(E348&gt;F348, IF(F348&lt;&gt;"", "  ", ""), IF(F348&lt;&gt;"", IF(F348&lt;Datum_werkingsjaar_begin, "| Veld '"&amp;$AF$4&amp;ROW()&amp;"': De datum uit dienst mag niet vóór 1/01/"&amp;Datum_werkingsjaar&amp;" vallen.  ", ""), ""))), "")</f>
        <v/>
      </c>
      <c r="AG348" s="166" t="str">
        <f ca="1">IF(W348&lt;0, "", IF(G348&lt;&gt;"", _xlfn.IFNA(IF(MATCH(G348, OFFSET(Keuzelijsten!$A$1, 0, MATCH(O348, Keuzelijsten!$A$1:$AA$1, 0)-1, 50, 1), 0)&lt;&gt;"", ""), "| Veld '"&amp;AG$4&amp;ROW()&amp;"': de selectie komt niet overeen met een keuze in een afhankelijk veld.  "), ""))</f>
        <v/>
      </c>
      <c r="AH348" s="166" t="str">
        <f ca="1">IF(X348&lt;0, "", IF(H348&lt;&gt;"", _xlfn.IFNA(IF(MATCH(H348, OFFSET(Keuzelijsten!$A$1, 0, MATCH(P348, Keuzelijsten!$A$1:$AA$1, 0)-1, 50, 1), 0)&lt;&gt;"", ""), "| Veld '"&amp;AH$4&amp;ROW()&amp;"': de selectie komt niet overeen met een keuze in een afhankelijk veld.  "), ""))</f>
        <v/>
      </c>
      <c r="AI348" s="166" t="str">
        <f ca="1">IF(Y348&lt;0, "", IF(I348&lt;&gt;"", _xlfn.IFNA(IF(MATCH(I348, OFFSET(Keuzelijsten!$A$1, 0, MATCH(Q348, Keuzelijsten!$A$1:$AA$1, 0)-1, 50, 1), 0)&lt;&gt;"", ""), "| Veld '"&amp;AI$4&amp;ROW()&amp;"': de selectie komt niet overeen met een keuze in een afhankelijk veld.  "), ""))</f>
        <v/>
      </c>
      <c r="AJ348" s="166" t="str">
        <f ca="1">IF(Z348&lt;0, "", IF(J348&lt;&gt;"", _xlfn.IFNA(IF(MATCH(J348, OFFSET(Keuzelijsten!$A$1, 0, MATCH(R348, Keuzelijsten!$A$1:$AA$1, 0)-1, 50, 1), 0)&lt;&gt;"", ""), "| Veld '"&amp;AJ$4&amp;ROW()&amp;"': de selectie komt niet overeen met een keuze in een afhankelijk veld.  "), ""))</f>
        <v/>
      </c>
      <c r="AK348" s="166" t="str">
        <f t="shared" si="164"/>
        <v/>
      </c>
      <c r="AL348" s="166" t="str">
        <f t="shared" si="165"/>
        <v/>
      </c>
      <c r="AM348" s="167" t="str">
        <f t="shared" si="181"/>
        <v/>
      </c>
      <c r="AN348" s="166" t="str">
        <f t="shared" si="182"/>
        <v/>
      </c>
      <c r="AO348" s="166" t="str">
        <f t="shared" si="183"/>
        <v/>
      </c>
      <c r="AP348" s="166" t="str">
        <f t="shared" si="184"/>
        <v/>
      </c>
      <c r="AQ348" s="166" t="str">
        <f t="shared" si="185"/>
        <v/>
      </c>
      <c r="AR348" s="166" t="str">
        <f t="shared" si="186"/>
        <v/>
      </c>
      <c r="AS348" s="166" t="str">
        <f t="shared" si="187"/>
        <v/>
      </c>
      <c r="AT348" s="166" t="str">
        <f t="shared" si="188"/>
        <v/>
      </c>
      <c r="AU348" s="166" t="str">
        <f t="shared" si="189"/>
        <v/>
      </c>
      <c r="AV348" s="166" t="str">
        <f t="shared" si="190"/>
        <v/>
      </c>
      <c r="AW348" s="167" t="str">
        <f t="shared" si="191"/>
        <v/>
      </c>
      <c r="AX348" s="166" t="str">
        <f>IF(N348&lt;&gt;1, IF(SUM(N348:$N$504)&lt;&gt;0, "| Laat geen witruimte tussen ingevulde rijen.", ""), "")</f>
        <v/>
      </c>
      <c r="AZ348" s="75" t="str">
        <f t="shared" ca="1" si="192"/>
        <v/>
      </c>
    </row>
    <row r="349" spans="1:52" s="166" customFormat="1" ht="14.45" customHeight="1" x14ac:dyDescent="0.25">
      <c r="A349" s="172" t="str">
        <f t="shared" ca="1" si="166"/>
        <v/>
      </c>
      <c r="B349" s="164" t="str">
        <f t="shared" si="162"/>
        <v/>
      </c>
      <c r="C349" s="176" t="str">
        <f t="shared" si="163"/>
        <v/>
      </c>
      <c r="D349" s="177"/>
      <c r="E349" s="178"/>
      <c r="F349" s="178"/>
      <c r="G349" s="179"/>
      <c r="H349" s="180"/>
      <c r="I349" s="179"/>
      <c r="J349" s="181"/>
      <c r="K349" s="182"/>
      <c r="L349" s="183"/>
      <c r="M349" s="165" t="s">
        <v>85</v>
      </c>
      <c r="N349" s="166">
        <f t="shared" si="167"/>
        <v>0</v>
      </c>
      <c r="O349" s="167" t="s">
        <v>387</v>
      </c>
      <c r="P349" s="166" t="str">
        <f t="shared" si="168"/>
        <v/>
      </c>
      <c r="Q349" s="166" t="str">
        <f t="shared" si="169"/>
        <v/>
      </c>
      <c r="R349" s="166" t="str">
        <f t="shared" si="170"/>
        <v/>
      </c>
      <c r="S349" s="167">
        <f t="shared" si="171"/>
        <v>0</v>
      </c>
      <c r="T349" s="166">
        <f t="shared" si="172"/>
        <v>0</v>
      </c>
      <c r="U349" s="166">
        <f t="shared" si="173"/>
        <v>0</v>
      </c>
      <c r="V349" s="166">
        <f t="shared" si="174"/>
        <v>0</v>
      </c>
      <c r="W349" s="166">
        <f t="shared" si="175"/>
        <v>0</v>
      </c>
      <c r="X349" s="166">
        <f t="shared" si="176"/>
        <v>0</v>
      </c>
      <c r="Y349" s="166">
        <f t="shared" si="177"/>
        <v>0</v>
      </c>
      <c r="Z349" s="166">
        <f t="shared" si="178"/>
        <v>0</v>
      </c>
      <c r="AA349" s="166">
        <f t="shared" si="179"/>
        <v>0</v>
      </c>
      <c r="AB349" s="166">
        <f t="shared" si="180"/>
        <v>0</v>
      </c>
      <c r="AC349" s="167"/>
      <c r="AE349" s="166" t="str" cm="1">
        <f t="array" ref="AE349">IF($E349&lt;&gt;"", IF(ISTEXT(E349), "| Veld '"&amp;AE$4&amp;ROW()&amp;"': "&amp;Fout_datum, IF(F349&lt;&gt;"", IF(E349&gt;F349, "| Velden '"&amp;$AE$4&amp;ROW()&amp;"' en '"&amp;$AF$4&amp;ROW()&amp;"': De datum uit dienst mag niet voor de datum in dienst vallen.", ""), IF(E349&gt;Datum_werkingsjaar_einde, "| Veld '"&amp;$AE$4&amp;ROW()&amp;"': De datum in dienst mag niet na 31/12/"&amp;Datum_werkingsjaar&amp;" vallen.  ", ""))), "")</f>
        <v/>
      </c>
      <c r="AF349" s="166" t="str" cm="1">
        <f t="array" ref="AF349">IF($F349&lt;&gt;"", IF(ISTEXT(F349), "| Veld '"&amp;AF$4&amp;ROW()&amp;"': "&amp;Fout_datum, IF(E349&gt;F349, IF(F349&lt;&gt;"", "  ", ""), IF(F349&lt;&gt;"", IF(F349&lt;Datum_werkingsjaar_begin, "| Veld '"&amp;$AF$4&amp;ROW()&amp;"': De datum uit dienst mag niet vóór 1/01/"&amp;Datum_werkingsjaar&amp;" vallen.  ", ""), ""))), "")</f>
        <v/>
      </c>
      <c r="AG349" s="166" t="str">
        <f ca="1">IF(W349&lt;0, "", IF(G349&lt;&gt;"", _xlfn.IFNA(IF(MATCH(G349, OFFSET(Keuzelijsten!$A$1, 0, MATCH(O349, Keuzelijsten!$A$1:$AA$1, 0)-1, 50, 1), 0)&lt;&gt;"", ""), "| Veld '"&amp;AG$4&amp;ROW()&amp;"': de selectie komt niet overeen met een keuze in een afhankelijk veld.  "), ""))</f>
        <v/>
      </c>
      <c r="AH349" s="166" t="str">
        <f ca="1">IF(X349&lt;0, "", IF(H349&lt;&gt;"", _xlfn.IFNA(IF(MATCH(H349, OFFSET(Keuzelijsten!$A$1, 0, MATCH(P349, Keuzelijsten!$A$1:$AA$1, 0)-1, 50, 1), 0)&lt;&gt;"", ""), "| Veld '"&amp;AH$4&amp;ROW()&amp;"': de selectie komt niet overeen met een keuze in een afhankelijk veld.  "), ""))</f>
        <v/>
      </c>
      <c r="AI349" s="166" t="str">
        <f ca="1">IF(Y349&lt;0, "", IF(I349&lt;&gt;"", _xlfn.IFNA(IF(MATCH(I349, OFFSET(Keuzelijsten!$A$1, 0, MATCH(Q349, Keuzelijsten!$A$1:$AA$1, 0)-1, 50, 1), 0)&lt;&gt;"", ""), "| Veld '"&amp;AI$4&amp;ROW()&amp;"': de selectie komt niet overeen met een keuze in een afhankelijk veld.  "), ""))</f>
        <v/>
      </c>
      <c r="AJ349" s="166" t="str">
        <f ca="1">IF(Z349&lt;0, "", IF(J349&lt;&gt;"", _xlfn.IFNA(IF(MATCH(J349, OFFSET(Keuzelijsten!$A$1, 0, MATCH(R349, Keuzelijsten!$A$1:$AA$1, 0)-1, 50, 1), 0)&lt;&gt;"", ""), "| Veld '"&amp;AJ$4&amp;ROW()&amp;"': de selectie komt niet overeen met een keuze in een afhankelijk veld.  "), ""))</f>
        <v/>
      </c>
      <c r="AK349" s="166" t="str">
        <f t="shared" si="164"/>
        <v/>
      </c>
      <c r="AL349" s="166" t="str">
        <f t="shared" si="165"/>
        <v/>
      </c>
      <c r="AM349" s="167" t="str">
        <f t="shared" si="181"/>
        <v/>
      </c>
      <c r="AN349" s="166" t="str">
        <f t="shared" si="182"/>
        <v/>
      </c>
      <c r="AO349" s="166" t="str">
        <f t="shared" si="183"/>
        <v/>
      </c>
      <c r="AP349" s="166" t="str">
        <f t="shared" si="184"/>
        <v/>
      </c>
      <c r="AQ349" s="166" t="str">
        <f t="shared" si="185"/>
        <v/>
      </c>
      <c r="AR349" s="166" t="str">
        <f t="shared" si="186"/>
        <v/>
      </c>
      <c r="AS349" s="166" t="str">
        <f t="shared" si="187"/>
        <v/>
      </c>
      <c r="AT349" s="166" t="str">
        <f t="shared" si="188"/>
        <v/>
      </c>
      <c r="AU349" s="166" t="str">
        <f t="shared" si="189"/>
        <v/>
      </c>
      <c r="AV349" s="166" t="str">
        <f t="shared" si="190"/>
        <v/>
      </c>
      <c r="AW349" s="167" t="str">
        <f t="shared" si="191"/>
        <v/>
      </c>
      <c r="AX349" s="166" t="str">
        <f>IF(N349&lt;&gt;1, IF(SUM(N349:$N$504)&lt;&gt;0, "| Laat geen witruimte tussen ingevulde rijen.", ""), "")</f>
        <v/>
      </c>
      <c r="AZ349" s="75" t="str">
        <f t="shared" ca="1" si="192"/>
        <v/>
      </c>
    </row>
    <row r="350" spans="1:52" s="166" customFormat="1" ht="14.45" customHeight="1" x14ac:dyDescent="0.25">
      <c r="A350" s="172" t="str">
        <f t="shared" ca="1" si="166"/>
        <v/>
      </c>
      <c r="B350" s="164" t="str">
        <f t="shared" si="162"/>
        <v/>
      </c>
      <c r="C350" s="176" t="str">
        <f t="shared" si="163"/>
        <v/>
      </c>
      <c r="D350" s="177"/>
      <c r="E350" s="178"/>
      <c r="F350" s="178"/>
      <c r="G350" s="179"/>
      <c r="H350" s="180"/>
      <c r="I350" s="179"/>
      <c r="J350" s="181"/>
      <c r="K350" s="182"/>
      <c r="L350" s="183"/>
      <c r="M350" s="165" t="s">
        <v>85</v>
      </c>
      <c r="N350" s="166">
        <f t="shared" si="167"/>
        <v>0</v>
      </c>
      <c r="O350" s="167" t="s">
        <v>387</v>
      </c>
      <c r="P350" s="166" t="str">
        <f t="shared" si="168"/>
        <v/>
      </c>
      <c r="Q350" s="166" t="str">
        <f t="shared" si="169"/>
        <v/>
      </c>
      <c r="R350" s="166" t="str">
        <f t="shared" si="170"/>
        <v/>
      </c>
      <c r="S350" s="167">
        <f t="shared" si="171"/>
        <v>0</v>
      </c>
      <c r="T350" s="166">
        <f t="shared" si="172"/>
        <v>0</v>
      </c>
      <c r="U350" s="166">
        <f t="shared" si="173"/>
        <v>0</v>
      </c>
      <c r="V350" s="166">
        <f t="shared" si="174"/>
        <v>0</v>
      </c>
      <c r="W350" s="166">
        <f t="shared" si="175"/>
        <v>0</v>
      </c>
      <c r="X350" s="166">
        <f t="shared" si="176"/>
        <v>0</v>
      </c>
      <c r="Y350" s="166">
        <f t="shared" si="177"/>
        <v>0</v>
      </c>
      <c r="Z350" s="166">
        <f t="shared" si="178"/>
        <v>0</v>
      </c>
      <c r="AA350" s="166">
        <f t="shared" si="179"/>
        <v>0</v>
      </c>
      <c r="AB350" s="166">
        <f t="shared" si="180"/>
        <v>0</v>
      </c>
      <c r="AC350" s="167"/>
      <c r="AE350" s="166" t="str" cm="1">
        <f t="array" ref="AE350">IF($E350&lt;&gt;"", IF(ISTEXT(E350), "| Veld '"&amp;AE$4&amp;ROW()&amp;"': "&amp;Fout_datum, IF(F350&lt;&gt;"", IF(E350&gt;F350, "| Velden '"&amp;$AE$4&amp;ROW()&amp;"' en '"&amp;$AF$4&amp;ROW()&amp;"': De datum uit dienst mag niet voor de datum in dienst vallen.", ""), IF(E350&gt;Datum_werkingsjaar_einde, "| Veld '"&amp;$AE$4&amp;ROW()&amp;"': De datum in dienst mag niet na 31/12/"&amp;Datum_werkingsjaar&amp;" vallen.  ", ""))), "")</f>
        <v/>
      </c>
      <c r="AF350" s="166" t="str" cm="1">
        <f t="array" ref="AF350">IF($F350&lt;&gt;"", IF(ISTEXT(F350), "| Veld '"&amp;AF$4&amp;ROW()&amp;"': "&amp;Fout_datum, IF(E350&gt;F350, IF(F350&lt;&gt;"", "  ", ""), IF(F350&lt;&gt;"", IF(F350&lt;Datum_werkingsjaar_begin, "| Veld '"&amp;$AF$4&amp;ROW()&amp;"': De datum uit dienst mag niet vóór 1/01/"&amp;Datum_werkingsjaar&amp;" vallen.  ", ""), ""))), "")</f>
        <v/>
      </c>
      <c r="AG350" s="166" t="str">
        <f ca="1">IF(W350&lt;0, "", IF(G350&lt;&gt;"", _xlfn.IFNA(IF(MATCH(G350, OFFSET(Keuzelijsten!$A$1, 0, MATCH(O350, Keuzelijsten!$A$1:$AA$1, 0)-1, 50, 1), 0)&lt;&gt;"", ""), "| Veld '"&amp;AG$4&amp;ROW()&amp;"': de selectie komt niet overeen met een keuze in een afhankelijk veld.  "), ""))</f>
        <v/>
      </c>
      <c r="AH350" s="166" t="str">
        <f ca="1">IF(X350&lt;0, "", IF(H350&lt;&gt;"", _xlfn.IFNA(IF(MATCH(H350, OFFSET(Keuzelijsten!$A$1, 0, MATCH(P350, Keuzelijsten!$A$1:$AA$1, 0)-1, 50, 1), 0)&lt;&gt;"", ""), "| Veld '"&amp;AH$4&amp;ROW()&amp;"': de selectie komt niet overeen met een keuze in een afhankelijk veld.  "), ""))</f>
        <v/>
      </c>
      <c r="AI350" s="166" t="str">
        <f ca="1">IF(Y350&lt;0, "", IF(I350&lt;&gt;"", _xlfn.IFNA(IF(MATCH(I350, OFFSET(Keuzelijsten!$A$1, 0, MATCH(Q350, Keuzelijsten!$A$1:$AA$1, 0)-1, 50, 1), 0)&lt;&gt;"", ""), "| Veld '"&amp;AI$4&amp;ROW()&amp;"': de selectie komt niet overeen met een keuze in een afhankelijk veld.  "), ""))</f>
        <v/>
      </c>
      <c r="AJ350" s="166" t="str">
        <f ca="1">IF(Z350&lt;0, "", IF(J350&lt;&gt;"", _xlfn.IFNA(IF(MATCH(J350, OFFSET(Keuzelijsten!$A$1, 0, MATCH(R350, Keuzelijsten!$A$1:$AA$1, 0)-1, 50, 1), 0)&lt;&gt;"", ""), "| Veld '"&amp;AJ$4&amp;ROW()&amp;"': de selectie komt niet overeen met een keuze in een afhankelijk veld.  "), ""))</f>
        <v/>
      </c>
      <c r="AK350" s="166" t="str">
        <f t="shared" si="164"/>
        <v/>
      </c>
      <c r="AL350" s="166" t="str">
        <f t="shared" si="165"/>
        <v/>
      </c>
      <c r="AM350" s="167" t="str">
        <f t="shared" si="181"/>
        <v/>
      </c>
      <c r="AN350" s="166" t="str">
        <f t="shared" si="182"/>
        <v/>
      </c>
      <c r="AO350" s="166" t="str">
        <f t="shared" si="183"/>
        <v/>
      </c>
      <c r="AP350" s="166" t="str">
        <f t="shared" si="184"/>
        <v/>
      </c>
      <c r="AQ350" s="166" t="str">
        <f t="shared" si="185"/>
        <v/>
      </c>
      <c r="AR350" s="166" t="str">
        <f t="shared" si="186"/>
        <v/>
      </c>
      <c r="AS350" s="166" t="str">
        <f t="shared" si="187"/>
        <v/>
      </c>
      <c r="AT350" s="166" t="str">
        <f t="shared" si="188"/>
        <v/>
      </c>
      <c r="AU350" s="166" t="str">
        <f t="shared" si="189"/>
        <v/>
      </c>
      <c r="AV350" s="166" t="str">
        <f t="shared" si="190"/>
        <v/>
      </c>
      <c r="AW350" s="167" t="str">
        <f t="shared" si="191"/>
        <v/>
      </c>
      <c r="AX350" s="166" t="str">
        <f>IF(N350&lt;&gt;1, IF(SUM(N350:$N$504)&lt;&gt;0, "| Laat geen witruimte tussen ingevulde rijen.", ""), "")</f>
        <v/>
      </c>
      <c r="AZ350" s="75" t="str">
        <f t="shared" ca="1" si="192"/>
        <v/>
      </c>
    </row>
    <row r="351" spans="1:52" s="166" customFormat="1" ht="14.45" customHeight="1" x14ac:dyDescent="0.25">
      <c r="A351" s="172" t="str">
        <f t="shared" ca="1" si="166"/>
        <v/>
      </c>
      <c r="B351" s="164" t="str">
        <f t="shared" si="162"/>
        <v/>
      </c>
      <c r="C351" s="176" t="str">
        <f t="shared" si="163"/>
        <v/>
      </c>
      <c r="D351" s="177"/>
      <c r="E351" s="178"/>
      <c r="F351" s="178"/>
      <c r="G351" s="179"/>
      <c r="H351" s="180"/>
      <c r="I351" s="179"/>
      <c r="J351" s="181"/>
      <c r="K351" s="182"/>
      <c r="L351" s="183"/>
      <c r="M351" s="165" t="s">
        <v>85</v>
      </c>
      <c r="N351" s="166">
        <f t="shared" si="167"/>
        <v>0</v>
      </c>
      <c r="O351" s="167" t="s">
        <v>387</v>
      </c>
      <c r="P351" s="166" t="str">
        <f t="shared" si="168"/>
        <v/>
      </c>
      <c r="Q351" s="166" t="str">
        <f t="shared" si="169"/>
        <v/>
      </c>
      <c r="R351" s="166" t="str">
        <f t="shared" si="170"/>
        <v/>
      </c>
      <c r="S351" s="167">
        <f t="shared" si="171"/>
        <v>0</v>
      </c>
      <c r="T351" s="166">
        <f t="shared" si="172"/>
        <v>0</v>
      </c>
      <c r="U351" s="166">
        <f t="shared" si="173"/>
        <v>0</v>
      </c>
      <c r="V351" s="166">
        <f t="shared" si="174"/>
        <v>0</v>
      </c>
      <c r="W351" s="166">
        <f t="shared" si="175"/>
        <v>0</v>
      </c>
      <c r="X351" s="166">
        <f t="shared" si="176"/>
        <v>0</v>
      </c>
      <c r="Y351" s="166">
        <f t="shared" si="177"/>
        <v>0</v>
      </c>
      <c r="Z351" s="166">
        <f t="shared" si="178"/>
        <v>0</v>
      </c>
      <c r="AA351" s="166">
        <f t="shared" si="179"/>
        <v>0</v>
      </c>
      <c r="AB351" s="166">
        <f t="shared" si="180"/>
        <v>0</v>
      </c>
      <c r="AC351" s="167"/>
      <c r="AE351" s="166" t="str" cm="1">
        <f t="array" ref="AE351">IF($E351&lt;&gt;"", IF(ISTEXT(E351), "| Veld '"&amp;AE$4&amp;ROW()&amp;"': "&amp;Fout_datum, IF(F351&lt;&gt;"", IF(E351&gt;F351, "| Velden '"&amp;$AE$4&amp;ROW()&amp;"' en '"&amp;$AF$4&amp;ROW()&amp;"': De datum uit dienst mag niet voor de datum in dienst vallen.", ""), IF(E351&gt;Datum_werkingsjaar_einde, "| Veld '"&amp;$AE$4&amp;ROW()&amp;"': De datum in dienst mag niet na 31/12/"&amp;Datum_werkingsjaar&amp;" vallen.  ", ""))), "")</f>
        <v/>
      </c>
      <c r="AF351" s="166" t="str" cm="1">
        <f t="array" ref="AF351">IF($F351&lt;&gt;"", IF(ISTEXT(F351), "| Veld '"&amp;AF$4&amp;ROW()&amp;"': "&amp;Fout_datum, IF(E351&gt;F351, IF(F351&lt;&gt;"", "  ", ""), IF(F351&lt;&gt;"", IF(F351&lt;Datum_werkingsjaar_begin, "| Veld '"&amp;$AF$4&amp;ROW()&amp;"': De datum uit dienst mag niet vóór 1/01/"&amp;Datum_werkingsjaar&amp;" vallen.  ", ""), ""))), "")</f>
        <v/>
      </c>
      <c r="AG351" s="166" t="str">
        <f ca="1">IF(W351&lt;0, "", IF(G351&lt;&gt;"", _xlfn.IFNA(IF(MATCH(G351, OFFSET(Keuzelijsten!$A$1, 0, MATCH(O351, Keuzelijsten!$A$1:$AA$1, 0)-1, 50, 1), 0)&lt;&gt;"", ""), "| Veld '"&amp;AG$4&amp;ROW()&amp;"': de selectie komt niet overeen met een keuze in een afhankelijk veld.  "), ""))</f>
        <v/>
      </c>
      <c r="AH351" s="166" t="str">
        <f ca="1">IF(X351&lt;0, "", IF(H351&lt;&gt;"", _xlfn.IFNA(IF(MATCH(H351, OFFSET(Keuzelijsten!$A$1, 0, MATCH(P351, Keuzelijsten!$A$1:$AA$1, 0)-1, 50, 1), 0)&lt;&gt;"", ""), "| Veld '"&amp;AH$4&amp;ROW()&amp;"': de selectie komt niet overeen met een keuze in een afhankelijk veld.  "), ""))</f>
        <v/>
      </c>
      <c r="AI351" s="166" t="str">
        <f ca="1">IF(Y351&lt;0, "", IF(I351&lt;&gt;"", _xlfn.IFNA(IF(MATCH(I351, OFFSET(Keuzelijsten!$A$1, 0, MATCH(Q351, Keuzelijsten!$A$1:$AA$1, 0)-1, 50, 1), 0)&lt;&gt;"", ""), "| Veld '"&amp;AI$4&amp;ROW()&amp;"': de selectie komt niet overeen met een keuze in een afhankelijk veld.  "), ""))</f>
        <v/>
      </c>
      <c r="AJ351" s="166" t="str">
        <f ca="1">IF(Z351&lt;0, "", IF(J351&lt;&gt;"", _xlfn.IFNA(IF(MATCH(J351, OFFSET(Keuzelijsten!$A$1, 0, MATCH(R351, Keuzelijsten!$A$1:$AA$1, 0)-1, 50, 1), 0)&lt;&gt;"", ""), "| Veld '"&amp;AJ$4&amp;ROW()&amp;"': de selectie komt niet overeen met een keuze in een afhankelijk veld.  "), ""))</f>
        <v/>
      </c>
      <c r="AK351" s="166" t="str">
        <f t="shared" si="164"/>
        <v/>
      </c>
      <c r="AL351" s="166" t="str">
        <f t="shared" si="165"/>
        <v/>
      </c>
      <c r="AM351" s="167" t="str">
        <f t="shared" si="181"/>
        <v/>
      </c>
      <c r="AN351" s="166" t="str">
        <f t="shared" si="182"/>
        <v/>
      </c>
      <c r="AO351" s="166" t="str">
        <f t="shared" si="183"/>
        <v/>
      </c>
      <c r="AP351" s="166" t="str">
        <f t="shared" si="184"/>
        <v/>
      </c>
      <c r="AQ351" s="166" t="str">
        <f t="shared" si="185"/>
        <v/>
      </c>
      <c r="AR351" s="166" t="str">
        <f t="shared" si="186"/>
        <v/>
      </c>
      <c r="AS351" s="166" t="str">
        <f t="shared" si="187"/>
        <v/>
      </c>
      <c r="AT351" s="166" t="str">
        <f t="shared" si="188"/>
        <v/>
      </c>
      <c r="AU351" s="166" t="str">
        <f t="shared" si="189"/>
        <v/>
      </c>
      <c r="AV351" s="166" t="str">
        <f t="shared" si="190"/>
        <v/>
      </c>
      <c r="AW351" s="167" t="str">
        <f t="shared" si="191"/>
        <v/>
      </c>
      <c r="AX351" s="166" t="str">
        <f>IF(N351&lt;&gt;1, IF(SUM(N351:$N$504)&lt;&gt;0, "| Laat geen witruimte tussen ingevulde rijen.", ""), "")</f>
        <v/>
      </c>
      <c r="AZ351" s="75" t="str">
        <f t="shared" ca="1" si="192"/>
        <v/>
      </c>
    </row>
    <row r="352" spans="1:52" s="166" customFormat="1" ht="14.45" customHeight="1" x14ac:dyDescent="0.25">
      <c r="A352" s="172" t="str">
        <f t="shared" ca="1" si="166"/>
        <v/>
      </c>
      <c r="B352" s="164" t="str">
        <f t="shared" si="162"/>
        <v/>
      </c>
      <c r="C352" s="176" t="str">
        <f t="shared" si="163"/>
        <v/>
      </c>
      <c r="D352" s="177"/>
      <c r="E352" s="178"/>
      <c r="F352" s="178"/>
      <c r="G352" s="179"/>
      <c r="H352" s="180"/>
      <c r="I352" s="179"/>
      <c r="J352" s="181"/>
      <c r="K352" s="182"/>
      <c r="L352" s="183"/>
      <c r="M352" s="165" t="s">
        <v>85</v>
      </c>
      <c r="N352" s="166">
        <f t="shared" si="167"/>
        <v>0</v>
      </c>
      <c r="O352" s="167" t="s">
        <v>387</v>
      </c>
      <c r="P352" s="166" t="str">
        <f t="shared" si="168"/>
        <v/>
      </c>
      <c r="Q352" s="166" t="str">
        <f t="shared" si="169"/>
        <v/>
      </c>
      <c r="R352" s="166" t="str">
        <f t="shared" si="170"/>
        <v/>
      </c>
      <c r="S352" s="167">
        <f t="shared" si="171"/>
        <v>0</v>
      </c>
      <c r="T352" s="166">
        <f t="shared" si="172"/>
        <v>0</v>
      </c>
      <c r="U352" s="166">
        <f t="shared" si="173"/>
        <v>0</v>
      </c>
      <c r="V352" s="166">
        <f t="shared" si="174"/>
        <v>0</v>
      </c>
      <c r="W352" s="166">
        <f t="shared" si="175"/>
        <v>0</v>
      </c>
      <c r="X352" s="166">
        <f t="shared" si="176"/>
        <v>0</v>
      </c>
      <c r="Y352" s="166">
        <f t="shared" si="177"/>
        <v>0</v>
      </c>
      <c r="Z352" s="166">
        <f t="shared" si="178"/>
        <v>0</v>
      </c>
      <c r="AA352" s="166">
        <f t="shared" si="179"/>
        <v>0</v>
      </c>
      <c r="AB352" s="166">
        <f t="shared" si="180"/>
        <v>0</v>
      </c>
      <c r="AC352" s="167"/>
      <c r="AE352" s="166" t="str" cm="1">
        <f t="array" ref="AE352">IF($E352&lt;&gt;"", IF(ISTEXT(E352), "| Veld '"&amp;AE$4&amp;ROW()&amp;"': "&amp;Fout_datum, IF(F352&lt;&gt;"", IF(E352&gt;F352, "| Velden '"&amp;$AE$4&amp;ROW()&amp;"' en '"&amp;$AF$4&amp;ROW()&amp;"': De datum uit dienst mag niet voor de datum in dienst vallen.", ""), IF(E352&gt;Datum_werkingsjaar_einde, "| Veld '"&amp;$AE$4&amp;ROW()&amp;"': De datum in dienst mag niet na 31/12/"&amp;Datum_werkingsjaar&amp;" vallen.  ", ""))), "")</f>
        <v/>
      </c>
      <c r="AF352" s="166" t="str" cm="1">
        <f t="array" ref="AF352">IF($F352&lt;&gt;"", IF(ISTEXT(F352), "| Veld '"&amp;AF$4&amp;ROW()&amp;"': "&amp;Fout_datum, IF(E352&gt;F352, IF(F352&lt;&gt;"", "  ", ""), IF(F352&lt;&gt;"", IF(F352&lt;Datum_werkingsjaar_begin, "| Veld '"&amp;$AF$4&amp;ROW()&amp;"': De datum uit dienst mag niet vóór 1/01/"&amp;Datum_werkingsjaar&amp;" vallen.  ", ""), ""))), "")</f>
        <v/>
      </c>
      <c r="AG352" s="166" t="str">
        <f ca="1">IF(W352&lt;0, "", IF(G352&lt;&gt;"", _xlfn.IFNA(IF(MATCH(G352, OFFSET(Keuzelijsten!$A$1, 0, MATCH(O352, Keuzelijsten!$A$1:$AA$1, 0)-1, 50, 1), 0)&lt;&gt;"", ""), "| Veld '"&amp;AG$4&amp;ROW()&amp;"': de selectie komt niet overeen met een keuze in een afhankelijk veld.  "), ""))</f>
        <v/>
      </c>
      <c r="AH352" s="166" t="str">
        <f ca="1">IF(X352&lt;0, "", IF(H352&lt;&gt;"", _xlfn.IFNA(IF(MATCH(H352, OFFSET(Keuzelijsten!$A$1, 0, MATCH(P352, Keuzelijsten!$A$1:$AA$1, 0)-1, 50, 1), 0)&lt;&gt;"", ""), "| Veld '"&amp;AH$4&amp;ROW()&amp;"': de selectie komt niet overeen met een keuze in een afhankelijk veld.  "), ""))</f>
        <v/>
      </c>
      <c r="AI352" s="166" t="str">
        <f ca="1">IF(Y352&lt;0, "", IF(I352&lt;&gt;"", _xlfn.IFNA(IF(MATCH(I352, OFFSET(Keuzelijsten!$A$1, 0, MATCH(Q352, Keuzelijsten!$A$1:$AA$1, 0)-1, 50, 1), 0)&lt;&gt;"", ""), "| Veld '"&amp;AI$4&amp;ROW()&amp;"': de selectie komt niet overeen met een keuze in een afhankelijk veld.  "), ""))</f>
        <v/>
      </c>
      <c r="AJ352" s="166" t="str">
        <f ca="1">IF(Z352&lt;0, "", IF(J352&lt;&gt;"", _xlfn.IFNA(IF(MATCH(J352, OFFSET(Keuzelijsten!$A$1, 0, MATCH(R352, Keuzelijsten!$A$1:$AA$1, 0)-1, 50, 1), 0)&lt;&gt;"", ""), "| Veld '"&amp;AJ$4&amp;ROW()&amp;"': de selectie komt niet overeen met een keuze in een afhankelijk veld.  "), ""))</f>
        <v/>
      </c>
      <c r="AK352" s="166" t="str">
        <f t="shared" si="164"/>
        <v/>
      </c>
      <c r="AL352" s="166" t="str">
        <f t="shared" si="165"/>
        <v/>
      </c>
      <c r="AM352" s="167" t="str">
        <f t="shared" si="181"/>
        <v/>
      </c>
      <c r="AN352" s="166" t="str">
        <f t="shared" si="182"/>
        <v/>
      </c>
      <c r="AO352" s="166" t="str">
        <f t="shared" si="183"/>
        <v/>
      </c>
      <c r="AP352" s="166" t="str">
        <f t="shared" si="184"/>
        <v/>
      </c>
      <c r="AQ352" s="166" t="str">
        <f t="shared" si="185"/>
        <v/>
      </c>
      <c r="AR352" s="166" t="str">
        <f t="shared" si="186"/>
        <v/>
      </c>
      <c r="AS352" s="166" t="str">
        <f t="shared" si="187"/>
        <v/>
      </c>
      <c r="AT352" s="166" t="str">
        <f t="shared" si="188"/>
        <v/>
      </c>
      <c r="AU352" s="166" t="str">
        <f t="shared" si="189"/>
        <v/>
      </c>
      <c r="AV352" s="166" t="str">
        <f t="shared" si="190"/>
        <v/>
      </c>
      <c r="AW352" s="167" t="str">
        <f t="shared" si="191"/>
        <v/>
      </c>
      <c r="AX352" s="166" t="str">
        <f>IF(N352&lt;&gt;1, IF(SUM(N352:$N$504)&lt;&gt;0, "| Laat geen witruimte tussen ingevulde rijen.", ""), "")</f>
        <v/>
      </c>
      <c r="AZ352" s="75" t="str">
        <f t="shared" ca="1" si="192"/>
        <v/>
      </c>
    </row>
    <row r="353" spans="1:52" s="166" customFormat="1" ht="14.45" customHeight="1" x14ac:dyDescent="0.25">
      <c r="A353" s="172" t="str">
        <f t="shared" ca="1" si="166"/>
        <v/>
      </c>
      <c r="B353" s="164" t="str">
        <f t="shared" si="162"/>
        <v/>
      </c>
      <c r="C353" s="176" t="str">
        <f t="shared" si="163"/>
        <v/>
      </c>
      <c r="D353" s="177"/>
      <c r="E353" s="178"/>
      <c r="F353" s="178"/>
      <c r="G353" s="179"/>
      <c r="H353" s="180"/>
      <c r="I353" s="179"/>
      <c r="J353" s="181"/>
      <c r="K353" s="182"/>
      <c r="L353" s="183"/>
      <c r="M353" s="165" t="s">
        <v>85</v>
      </c>
      <c r="N353" s="166">
        <f t="shared" si="167"/>
        <v>0</v>
      </c>
      <c r="O353" s="167" t="s">
        <v>387</v>
      </c>
      <c r="P353" s="166" t="str">
        <f t="shared" si="168"/>
        <v/>
      </c>
      <c r="Q353" s="166" t="str">
        <f t="shared" si="169"/>
        <v/>
      </c>
      <c r="R353" s="166" t="str">
        <f t="shared" si="170"/>
        <v/>
      </c>
      <c r="S353" s="167">
        <f t="shared" si="171"/>
        <v>0</v>
      </c>
      <c r="T353" s="166">
        <f t="shared" si="172"/>
        <v>0</v>
      </c>
      <c r="U353" s="166">
        <f t="shared" si="173"/>
        <v>0</v>
      </c>
      <c r="V353" s="166">
        <f t="shared" si="174"/>
        <v>0</v>
      </c>
      <c r="W353" s="166">
        <f t="shared" si="175"/>
        <v>0</v>
      </c>
      <c r="X353" s="166">
        <f t="shared" si="176"/>
        <v>0</v>
      </c>
      <c r="Y353" s="166">
        <f t="shared" si="177"/>
        <v>0</v>
      </c>
      <c r="Z353" s="166">
        <f t="shared" si="178"/>
        <v>0</v>
      </c>
      <c r="AA353" s="166">
        <f t="shared" si="179"/>
        <v>0</v>
      </c>
      <c r="AB353" s="166">
        <f t="shared" si="180"/>
        <v>0</v>
      </c>
      <c r="AC353" s="167"/>
      <c r="AE353" s="166" t="str" cm="1">
        <f t="array" ref="AE353">IF($E353&lt;&gt;"", IF(ISTEXT(E353), "| Veld '"&amp;AE$4&amp;ROW()&amp;"': "&amp;Fout_datum, IF(F353&lt;&gt;"", IF(E353&gt;F353, "| Velden '"&amp;$AE$4&amp;ROW()&amp;"' en '"&amp;$AF$4&amp;ROW()&amp;"': De datum uit dienst mag niet voor de datum in dienst vallen.", ""), IF(E353&gt;Datum_werkingsjaar_einde, "| Veld '"&amp;$AE$4&amp;ROW()&amp;"': De datum in dienst mag niet na 31/12/"&amp;Datum_werkingsjaar&amp;" vallen.  ", ""))), "")</f>
        <v/>
      </c>
      <c r="AF353" s="166" t="str" cm="1">
        <f t="array" ref="AF353">IF($F353&lt;&gt;"", IF(ISTEXT(F353), "| Veld '"&amp;AF$4&amp;ROW()&amp;"': "&amp;Fout_datum, IF(E353&gt;F353, IF(F353&lt;&gt;"", "  ", ""), IF(F353&lt;&gt;"", IF(F353&lt;Datum_werkingsjaar_begin, "| Veld '"&amp;$AF$4&amp;ROW()&amp;"': De datum uit dienst mag niet vóór 1/01/"&amp;Datum_werkingsjaar&amp;" vallen.  ", ""), ""))), "")</f>
        <v/>
      </c>
      <c r="AG353" s="166" t="str">
        <f ca="1">IF(W353&lt;0, "", IF(G353&lt;&gt;"", _xlfn.IFNA(IF(MATCH(G353, OFFSET(Keuzelijsten!$A$1, 0, MATCH(O353, Keuzelijsten!$A$1:$AA$1, 0)-1, 50, 1), 0)&lt;&gt;"", ""), "| Veld '"&amp;AG$4&amp;ROW()&amp;"': de selectie komt niet overeen met een keuze in een afhankelijk veld.  "), ""))</f>
        <v/>
      </c>
      <c r="AH353" s="166" t="str">
        <f ca="1">IF(X353&lt;0, "", IF(H353&lt;&gt;"", _xlfn.IFNA(IF(MATCH(H353, OFFSET(Keuzelijsten!$A$1, 0, MATCH(P353, Keuzelijsten!$A$1:$AA$1, 0)-1, 50, 1), 0)&lt;&gt;"", ""), "| Veld '"&amp;AH$4&amp;ROW()&amp;"': de selectie komt niet overeen met een keuze in een afhankelijk veld.  "), ""))</f>
        <v/>
      </c>
      <c r="AI353" s="166" t="str">
        <f ca="1">IF(Y353&lt;0, "", IF(I353&lt;&gt;"", _xlfn.IFNA(IF(MATCH(I353, OFFSET(Keuzelijsten!$A$1, 0, MATCH(Q353, Keuzelijsten!$A$1:$AA$1, 0)-1, 50, 1), 0)&lt;&gt;"", ""), "| Veld '"&amp;AI$4&amp;ROW()&amp;"': de selectie komt niet overeen met een keuze in een afhankelijk veld.  "), ""))</f>
        <v/>
      </c>
      <c r="AJ353" s="166" t="str">
        <f ca="1">IF(Z353&lt;0, "", IF(J353&lt;&gt;"", _xlfn.IFNA(IF(MATCH(J353, OFFSET(Keuzelijsten!$A$1, 0, MATCH(R353, Keuzelijsten!$A$1:$AA$1, 0)-1, 50, 1), 0)&lt;&gt;"", ""), "| Veld '"&amp;AJ$4&amp;ROW()&amp;"': de selectie komt niet overeen met een keuze in een afhankelijk veld.  "), ""))</f>
        <v/>
      </c>
      <c r="AK353" s="166" t="str">
        <f t="shared" si="164"/>
        <v/>
      </c>
      <c r="AL353" s="166" t="str">
        <f t="shared" si="165"/>
        <v/>
      </c>
      <c r="AM353" s="167" t="str">
        <f t="shared" si="181"/>
        <v/>
      </c>
      <c r="AN353" s="166" t="str">
        <f t="shared" si="182"/>
        <v/>
      </c>
      <c r="AO353" s="166" t="str">
        <f t="shared" si="183"/>
        <v/>
      </c>
      <c r="AP353" s="166" t="str">
        <f t="shared" si="184"/>
        <v/>
      </c>
      <c r="AQ353" s="166" t="str">
        <f t="shared" si="185"/>
        <v/>
      </c>
      <c r="AR353" s="166" t="str">
        <f t="shared" si="186"/>
        <v/>
      </c>
      <c r="AS353" s="166" t="str">
        <f t="shared" si="187"/>
        <v/>
      </c>
      <c r="AT353" s="166" t="str">
        <f t="shared" si="188"/>
        <v/>
      </c>
      <c r="AU353" s="166" t="str">
        <f t="shared" si="189"/>
        <v/>
      </c>
      <c r="AV353" s="166" t="str">
        <f t="shared" si="190"/>
        <v/>
      </c>
      <c r="AW353" s="167" t="str">
        <f t="shared" si="191"/>
        <v/>
      </c>
      <c r="AX353" s="166" t="str">
        <f>IF(N353&lt;&gt;1, IF(SUM(N353:$N$504)&lt;&gt;0, "| Laat geen witruimte tussen ingevulde rijen.", ""), "")</f>
        <v/>
      </c>
      <c r="AZ353" s="75" t="str">
        <f t="shared" ca="1" si="192"/>
        <v/>
      </c>
    </row>
    <row r="354" spans="1:52" s="166" customFormat="1" ht="14.45" customHeight="1" x14ac:dyDescent="0.25">
      <c r="A354" s="172" t="str">
        <f t="shared" ca="1" si="166"/>
        <v/>
      </c>
      <c r="B354" s="164" t="str">
        <f t="shared" si="162"/>
        <v/>
      </c>
      <c r="C354" s="176" t="str">
        <f t="shared" si="163"/>
        <v/>
      </c>
      <c r="D354" s="177"/>
      <c r="E354" s="178"/>
      <c r="F354" s="178"/>
      <c r="G354" s="179"/>
      <c r="H354" s="180"/>
      <c r="I354" s="179"/>
      <c r="J354" s="181"/>
      <c r="K354" s="182"/>
      <c r="L354" s="183"/>
      <c r="M354" s="165" t="s">
        <v>85</v>
      </c>
      <c r="N354" s="166">
        <f t="shared" si="167"/>
        <v>0</v>
      </c>
      <c r="O354" s="167" t="s">
        <v>387</v>
      </c>
      <c r="P354" s="166" t="str">
        <f t="shared" si="168"/>
        <v/>
      </c>
      <c r="Q354" s="166" t="str">
        <f t="shared" si="169"/>
        <v/>
      </c>
      <c r="R354" s="166" t="str">
        <f t="shared" si="170"/>
        <v/>
      </c>
      <c r="S354" s="167">
        <f t="shared" si="171"/>
        <v>0</v>
      </c>
      <c r="T354" s="166">
        <f t="shared" si="172"/>
        <v>0</v>
      </c>
      <c r="U354" s="166">
        <f t="shared" si="173"/>
        <v>0</v>
      </c>
      <c r="V354" s="166">
        <f t="shared" si="174"/>
        <v>0</v>
      </c>
      <c r="W354" s="166">
        <f t="shared" si="175"/>
        <v>0</v>
      </c>
      <c r="X354" s="166">
        <f t="shared" si="176"/>
        <v>0</v>
      </c>
      <c r="Y354" s="166">
        <f t="shared" si="177"/>
        <v>0</v>
      </c>
      <c r="Z354" s="166">
        <f t="shared" si="178"/>
        <v>0</v>
      </c>
      <c r="AA354" s="166">
        <f t="shared" si="179"/>
        <v>0</v>
      </c>
      <c r="AB354" s="166">
        <f t="shared" si="180"/>
        <v>0</v>
      </c>
      <c r="AC354" s="167"/>
      <c r="AE354" s="166" t="str" cm="1">
        <f t="array" ref="AE354">IF($E354&lt;&gt;"", IF(ISTEXT(E354), "| Veld '"&amp;AE$4&amp;ROW()&amp;"': "&amp;Fout_datum, IF(F354&lt;&gt;"", IF(E354&gt;F354, "| Velden '"&amp;$AE$4&amp;ROW()&amp;"' en '"&amp;$AF$4&amp;ROW()&amp;"': De datum uit dienst mag niet voor de datum in dienst vallen.", ""), IF(E354&gt;Datum_werkingsjaar_einde, "| Veld '"&amp;$AE$4&amp;ROW()&amp;"': De datum in dienst mag niet na 31/12/"&amp;Datum_werkingsjaar&amp;" vallen.  ", ""))), "")</f>
        <v/>
      </c>
      <c r="AF354" s="166" t="str" cm="1">
        <f t="array" ref="AF354">IF($F354&lt;&gt;"", IF(ISTEXT(F354), "| Veld '"&amp;AF$4&amp;ROW()&amp;"': "&amp;Fout_datum, IF(E354&gt;F354, IF(F354&lt;&gt;"", "  ", ""), IF(F354&lt;&gt;"", IF(F354&lt;Datum_werkingsjaar_begin, "| Veld '"&amp;$AF$4&amp;ROW()&amp;"': De datum uit dienst mag niet vóór 1/01/"&amp;Datum_werkingsjaar&amp;" vallen.  ", ""), ""))), "")</f>
        <v/>
      </c>
      <c r="AG354" s="166" t="str">
        <f ca="1">IF(W354&lt;0, "", IF(G354&lt;&gt;"", _xlfn.IFNA(IF(MATCH(G354, OFFSET(Keuzelijsten!$A$1, 0, MATCH(O354, Keuzelijsten!$A$1:$AA$1, 0)-1, 50, 1), 0)&lt;&gt;"", ""), "| Veld '"&amp;AG$4&amp;ROW()&amp;"': de selectie komt niet overeen met een keuze in een afhankelijk veld.  "), ""))</f>
        <v/>
      </c>
      <c r="AH354" s="166" t="str">
        <f ca="1">IF(X354&lt;0, "", IF(H354&lt;&gt;"", _xlfn.IFNA(IF(MATCH(H354, OFFSET(Keuzelijsten!$A$1, 0, MATCH(P354, Keuzelijsten!$A$1:$AA$1, 0)-1, 50, 1), 0)&lt;&gt;"", ""), "| Veld '"&amp;AH$4&amp;ROW()&amp;"': de selectie komt niet overeen met een keuze in een afhankelijk veld.  "), ""))</f>
        <v/>
      </c>
      <c r="AI354" s="166" t="str">
        <f ca="1">IF(Y354&lt;0, "", IF(I354&lt;&gt;"", _xlfn.IFNA(IF(MATCH(I354, OFFSET(Keuzelijsten!$A$1, 0, MATCH(Q354, Keuzelijsten!$A$1:$AA$1, 0)-1, 50, 1), 0)&lt;&gt;"", ""), "| Veld '"&amp;AI$4&amp;ROW()&amp;"': de selectie komt niet overeen met een keuze in een afhankelijk veld.  "), ""))</f>
        <v/>
      </c>
      <c r="AJ354" s="166" t="str">
        <f ca="1">IF(Z354&lt;0, "", IF(J354&lt;&gt;"", _xlfn.IFNA(IF(MATCH(J354, OFFSET(Keuzelijsten!$A$1, 0, MATCH(R354, Keuzelijsten!$A$1:$AA$1, 0)-1, 50, 1), 0)&lt;&gt;"", ""), "| Veld '"&amp;AJ$4&amp;ROW()&amp;"': de selectie komt niet overeen met een keuze in een afhankelijk veld.  "), ""))</f>
        <v/>
      </c>
      <c r="AK354" s="166" t="str">
        <f t="shared" si="164"/>
        <v/>
      </c>
      <c r="AL354" s="166" t="str">
        <f t="shared" si="165"/>
        <v/>
      </c>
      <c r="AM354" s="167" t="str">
        <f t="shared" si="181"/>
        <v/>
      </c>
      <c r="AN354" s="166" t="str">
        <f t="shared" si="182"/>
        <v/>
      </c>
      <c r="AO354" s="166" t="str">
        <f t="shared" si="183"/>
        <v/>
      </c>
      <c r="AP354" s="166" t="str">
        <f t="shared" si="184"/>
        <v/>
      </c>
      <c r="AQ354" s="166" t="str">
        <f t="shared" si="185"/>
        <v/>
      </c>
      <c r="AR354" s="166" t="str">
        <f t="shared" si="186"/>
        <v/>
      </c>
      <c r="AS354" s="166" t="str">
        <f t="shared" si="187"/>
        <v/>
      </c>
      <c r="AT354" s="166" t="str">
        <f t="shared" si="188"/>
        <v/>
      </c>
      <c r="AU354" s="166" t="str">
        <f t="shared" si="189"/>
        <v/>
      </c>
      <c r="AV354" s="166" t="str">
        <f t="shared" si="190"/>
        <v/>
      </c>
      <c r="AW354" s="167" t="str">
        <f t="shared" si="191"/>
        <v/>
      </c>
      <c r="AX354" s="166" t="str">
        <f>IF(N354&lt;&gt;1, IF(SUM(N354:$N$504)&lt;&gt;0, "| Laat geen witruimte tussen ingevulde rijen.", ""), "")</f>
        <v/>
      </c>
      <c r="AZ354" s="75" t="str">
        <f t="shared" ca="1" si="192"/>
        <v/>
      </c>
    </row>
    <row r="355" spans="1:52" s="166" customFormat="1" ht="14.45" customHeight="1" x14ac:dyDescent="0.25">
      <c r="A355" s="172" t="str">
        <f t="shared" ca="1" si="166"/>
        <v/>
      </c>
      <c r="B355" s="164" t="str">
        <f t="shared" si="162"/>
        <v/>
      </c>
      <c r="C355" s="176" t="str">
        <f t="shared" si="163"/>
        <v/>
      </c>
      <c r="D355" s="177"/>
      <c r="E355" s="178"/>
      <c r="F355" s="178"/>
      <c r="G355" s="179"/>
      <c r="H355" s="180"/>
      <c r="I355" s="179"/>
      <c r="J355" s="181"/>
      <c r="K355" s="182"/>
      <c r="L355" s="183"/>
      <c r="M355" s="165" t="s">
        <v>85</v>
      </c>
      <c r="N355" s="166">
        <f t="shared" si="167"/>
        <v>0</v>
      </c>
      <c r="O355" s="167" t="s">
        <v>387</v>
      </c>
      <c r="P355" s="166" t="str">
        <f t="shared" si="168"/>
        <v/>
      </c>
      <c r="Q355" s="166" t="str">
        <f t="shared" si="169"/>
        <v/>
      </c>
      <c r="R355" s="166" t="str">
        <f t="shared" si="170"/>
        <v/>
      </c>
      <c r="S355" s="167">
        <f t="shared" si="171"/>
        <v>0</v>
      </c>
      <c r="T355" s="166">
        <f t="shared" si="172"/>
        <v>0</v>
      </c>
      <c r="U355" s="166">
        <f t="shared" si="173"/>
        <v>0</v>
      </c>
      <c r="V355" s="166">
        <f t="shared" si="174"/>
        <v>0</v>
      </c>
      <c r="W355" s="166">
        <f t="shared" si="175"/>
        <v>0</v>
      </c>
      <c r="X355" s="166">
        <f t="shared" si="176"/>
        <v>0</v>
      </c>
      <c r="Y355" s="166">
        <f t="shared" si="177"/>
        <v>0</v>
      </c>
      <c r="Z355" s="166">
        <f t="shared" si="178"/>
        <v>0</v>
      </c>
      <c r="AA355" s="166">
        <f t="shared" si="179"/>
        <v>0</v>
      </c>
      <c r="AB355" s="166">
        <f t="shared" si="180"/>
        <v>0</v>
      </c>
      <c r="AC355" s="167"/>
      <c r="AE355" s="166" t="str" cm="1">
        <f t="array" ref="AE355">IF($E355&lt;&gt;"", IF(ISTEXT(E355), "| Veld '"&amp;AE$4&amp;ROW()&amp;"': "&amp;Fout_datum, IF(F355&lt;&gt;"", IF(E355&gt;F355, "| Velden '"&amp;$AE$4&amp;ROW()&amp;"' en '"&amp;$AF$4&amp;ROW()&amp;"': De datum uit dienst mag niet voor de datum in dienst vallen.", ""), IF(E355&gt;Datum_werkingsjaar_einde, "| Veld '"&amp;$AE$4&amp;ROW()&amp;"': De datum in dienst mag niet na 31/12/"&amp;Datum_werkingsjaar&amp;" vallen.  ", ""))), "")</f>
        <v/>
      </c>
      <c r="AF355" s="166" t="str" cm="1">
        <f t="array" ref="AF355">IF($F355&lt;&gt;"", IF(ISTEXT(F355), "| Veld '"&amp;AF$4&amp;ROW()&amp;"': "&amp;Fout_datum, IF(E355&gt;F355, IF(F355&lt;&gt;"", "  ", ""), IF(F355&lt;&gt;"", IF(F355&lt;Datum_werkingsjaar_begin, "| Veld '"&amp;$AF$4&amp;ROW()&amp;"': De datum uit dienst mag niet vóór 1/01/"&amp;Datum_werkingsjaar&amp;" vallen.  ", ""), ""))), "")</f>
        <v/>
      </c>
      <c r="AG355" s="166" t="str">
        <f ca="1">IF(W355&lt;0, "", IF(G355&lt;&gt;"", _xlfn.IFNA(IF(MATCH(G355, OFFSET(Keuzelijsten!$A$1, 0, MATCH(O355, Keuzelijsten!$A$1:$AA$1, 0)-1, 50, 1), 0)&lt;&gt;"", ""), "| Veld '"&amp;AG$4&amp;ROW()&amp;"': de selectie komt niet overeen met een keuze in een afhankelijk veld.  "), ""))</f>
        <v/>
      </c>
      <c r="AH355" s="166" t="str">
        <f ca="1">IF(X355&lt;0, "", IF(H355&lt;&gt;"", _xlfn.IFNA(IF(MATCH(H355, OFFSET(Keuzelijsten!$A$1, 0, MATCH(P355, Keuzelijsten!$A$1:$AA$1, 0)-1, 50, 1), 0)&lt;&gt;"", ""), "| Veld '"&amp;AH$4&amp;ROW()&amp;"': de selectie komt niet overeen met een keuze in een afhankelijk veld.  "), ""))</f>
        <v/>
      </c>
      <c r="AI355" s="166" t="str">
        <f ca="1">IF(Y355&lt;0, "", IF(I355&lt;&gt;"", _xlfn.IFNA(IF(MATCH(I355, OFFSET(Keuzelijsten!$A$1, 0, MATCH(Q355, Keuzelijsten!$A$1:$AA$1, 0)-1, 50, 1), 0)&lt;&gt;"", ""), "| Veld '"&amp;AI$4&amp;ROW()&amp;"': de selectie komt niet overeen met een keuze in een afhankelijk veld.  "), ""))</f>
        <v/>
      </c>
      <c r="AJ355" s="166" t="str">
        <f ca="1">IF(Z355&lt;0, "", IF(J355&lt;&gt;"", _xlfn.IFNA(IF(MATCH(J355, OFFSET(Keuzelijsten!$A$1, 0, MATCH(R355, Keuzelijsten!$A$1:$AA$1, 0)-1, 50, 1), 0)&lt;&gt;"", ""), "| Veld '"&amp;AJ$4&amp;ROW()&amp;"': de selectie komt niet overeen met een keuze in een afhankelijk veld.  "), ""))</f>
        <v/>
      </c>
      <c r="AK355" s="166" t="str">
        <f t="shared" si="164"/>
        <v/>
      </c>
      <c r="AL355" s="166" t="str">
        <f t="shared" si="165"/>
        <v/>
      </c>
      <c r="AM355" s="167" t="str">
        <f t="shared" si="181"/>
        <v/>
      </c>
      <c r="AN355" s="166" t="str">
        <f t="shared" si="182"/>
        <v/>
      </c>
      <c r="AO355" s="166" t="str">
        <f t="shared" si="183"/>
        <v/>
      </c>
      <c r="AP355" s="166" t="str">
        <f t="shared" si="184"/>
        <v/>
      </c>
      <c r="AQ355" s="166" t="str">
        <f t="shared" si="185"/>
        <v/>
      </c>
      <c r="AR355" s="166" t="str">
        <f t="shared" si="186"/>
        <v/>
      </c>
      <c r="AS355" s="166" t="str">
        <f t="shared" si="187"/>
        <v/>
      </c>
      <c r="AT355" s="166" t="str">
        <f t="shared" si="188"/>
        <v/>
      </c>
      <c r="AU355" s="166" t="str">
        <f t="shared" si="189"/>
        <v/>
      </c>
      <c r="AV355" s="166" t="str">
        <f t="shared" si="190"/>
        <v/>
      </c>
      <c r="AW355" s="167" t="str">
        <f t="shared" si="191"/>
        <v/>
      </c>
      <c r="AX355" s="166" t="str">
        <f>IF(N355&lt;&gt;1, IF(SUM(N355:$N$504)&lt;&gt;0, "| Laat geen witruimte tussen ingevulde rijen.", ""), "")</f>
        <v/>
      </c>
      <c r="AZ355" s="75" t="str">
        <f t="shared" ca="1" si="192"/>
        <v/>
      </c>
    </row>
    <row r="356" spans="1:52" s="166" customFormat="1" ht="14.45" customHeight="1" x14ac:dyDescent="0.25">
      <c r="A356" s="172" t="str">
        <f t="shared" ca="1" si="166"/>
        <v/>
      </c>
      <c r="B356" s="164" t="str">
        <f t="shared" si="162"/>
        <v/>
      </c>
      <c r="C356" s="176" t="str">
        <f t="shared" si="163"/>
        <v/>
      </c>
      <c r="D356" s="177"/>
      <c r="E356" s="178"/>
      <c r="F356" s="178"/>
      <c r="G356" s="179"/>
      <c r="H356" s="180"/>
      <c r="I356" s="179"/>
      <c r="J356" s="181"/>
      <c r="K356" s="182"/>
      <c r="L356" s="183"/>
      <c r="M356" s="165" t="s">
        <v>85</v>
      </c>
      <c r="N356" s="166">
        <f t="shared" si="167"/>
        <v>0</v>
      </c>
      <c r="O356" s="167" t="s">
        <v>387</v>
      </c>
      <c r="P356" s="166" t="str">
        <f t="shared" si="168"/>
        <v/>
      </c>
      <c r="Q356" s="166" t="str">
        <f t="shared" si="169"/>
        <v/>
      </c>
      <c r="R356" s="166" t="str">
        <f t="shared" si="170"/>
        <v/>
      </c>
      <c r="S356" s="167">
        <f t="shared" si="171"/>
        <v>0</v>
      </c>
      <c r="T356" s="166">
        <f t="shared" si="172"/>
        <v>0</v>
      </c>
      <c r="U356" s="166">
        <f t="shared" si="173"/>
        <v>0</v>
      </c>
      <c r="V356" s="166">
        <f t="shared" si="174"/>
        <v>0</v>
      </c>
      <c r="W356" s="166">
        <f t="shared" si="175"/>
        <v>0</v>
      </c>
      <c r="X356" s="166">
        <f t="shared" si="176"/>
        <v>0</v>
      </c>
      <c r="Y356" s="166">
        <f t="shared" si="177"/>
        <v>0</v>
      </c>
      <c r="Z356" s="166">
        <f t="shared" si="178"/>
        <v>0</v>
      </c>
      <c r="AA356" s="166">
        <f t="shared" si="179"/>
        <v>0</v>
      </c>
      <c r="AB356" s="166">
        <f t="shared" si="180"/>
        <v>0</v>
      </c>
      <c r="AC356" s="167"/>
      <c r="AE356" s="166" t="str" cm="1">
        <f t="array" ref="AE356">IF($E356&lt;&gt;"", IF(ISTEXT(E356), "| Veld '"&amp;AE$4&amp;ROW()&amp;"': "&amp;Fout_datum, IF(F356&lt;&gt;"", IF(E356&gt;F356, "| Velden '"&amp;$AE$4&amp;ROW()&amp;"' en '"&amp;$AF$4&amp;ROW()&amp;"': De datum uit dienst mag niet voor de datum in dienst vallen.", ""), IF(E356&gt;Datum_werkingsjaar_einde, "| Veld '"&amp;$AE$4&amp;ROW()&amp;"': De datum in dienst mag niet na 31/12/"&amp;Datum_werkingsjaar&amp;" vallen.  ", ""))), "")</f>
        <v/>
      </c>
      <c r="AF356" s="166" t="str" cm="1">
        <f t="array" ref="AF356">IF($F356&lt;&gt;"", IF(ISTEXT(F356), "| Veld '"&amp;AF$4&amp;ROW()&amp;"': "&amp;Fout_datum, IF(E356&gt;F356, IF(F356&lt;&gt;"", "  ", ""), IF(F356&lt;&gt;"", IF(F356&lt;Datum_werkingsjaar_begin, "| Veld '"&amp;$AF$4&amp;ROW()&amp;"': De datum uit dienst mag niet vóór 1/01/"&amp;Datum_werkingsjaar&amp;" vallen.  ", ""), ""))), "")</f>
        <v/>
      </c>
      <c r="AG356" s="166" t="str">
        <f ca="1">IF(W356&lt;0, "", IF(G356&lt;&gt;"", _xlfn.IFNA(IF(MATCH(G356, OFFSET(Keuzelijsten!$A$1, 0, MATCH(O356, Keuzelijsten!$A$1:$AA$1, 0)-1, 50, 1), 0)&lt;&gt;"", ""), "| Veld '"&amp;AG$4&amp;ROW()&amp;"': de selectie komt niet overeen met een keuze in een afhankelijk veld.  "), ""))</f>
        <v/>
      </c>
      <c r="AH356" s="166" t="str">
        <f ca="1">IF(X356&lt;0, "", IF(H356&lt;&gt;"", _xlfn.IFNA(IF(MATCH(H356, OFFSET(Keuzelijsten!$A$1, 0, MATCH(P356, Keuzelijsten!$A$1:$AA$1, 0)-1, 50, 1), 0)&lt;&gt;"", ""), "| Veld '"&amp;AH$4&amp;ROW()&amp;"': de selectie komt niet overeen met een keuze in een afhankelijk veld.  "), ""))</f>
        <v/>
      </c>
      <c r="AI356" s="166" t="str">
        <f ca="1">IF(Y356&lt;0, "", IF(I356&lt;&gt;"", _xlfn.IFNA(IF(MATCH(I356, OFFSET(Keuzelijsten!$A$1, 0, MATCH(Q356, Keuzelijsten!$A$1:$AA$1, 0)-1, 50, 1), 0)&lt;&gt;"", ""), "| Veld '"&amp;AI$4&amp;ROW()&amp;"': de selectie komt niet overeen met een keuze in een afhankelijk veld.  "), ""))</f>
        <v/>
      </c>
      <c r="AJ356" s="166" t="str">
        <f ca="1">IF(Z356&lt;0, "", IF(J356&lt;&gt;"", _xlfn.IFNA(IF(MATCH(J356, OFFSET(Keuzelijsten!$A$1, 0, MATCH(R356, Keuzelijsten!$A$1:$AA$1, 0)-1, 50, 1), 0)&lt;&gt;"", ""), "| Veld '"&amp;AJ$4&amp;ROW()&amp;"': de selectie komt niet overeen met een keuze in een afhankelijk veld.  "), ""))</f>
        <v/>
      </c>
      <c r="AK356" s="166" t="str">
        <f t="shared" si="164"/>
        <v/>
      </c>
      <c r="AL356" s="166" t="str">
        <f t="shared" si="165"/>
        <v/>
      </c>
      <c r="AM356" s="167" t="str">
        <f t="shared" si="181"/>
        <v/>
      </c>
      <c r="AN356" s="166" t="str">
        <f t="shared" si="182"/>
        <v/>
      </c>
      <c r="AO356" s="166" t="str">
        <f t="shared" si="183"/>
        <v/>
      </c>
      <c r="AP356" s="166" t="str">
        <f t="shared" si="184"/>
        <v/>
      </c>
      <c r="AQ356" s="166" t="str">
        <f t="shared" si="185"/>
        <v/>
      </c>
      <c r="AR356" s="166" t="str">
        <f t="shared" si="186"/>
        <v/>
      </c>
      <c r="AS356" s="166" t="str">
        <f t="shared" si="187"/>
        <v/>
      </c>
      <c r="AT356" s="166" t="str">
        <f t="shared" si="188"/>
        <v/>
      </c>
      <c r="AU356" s="166" t="str">
        <f t="shared" si="189"/>
        <v/>
      </c>
      <c r="AV356" s="166" t="str">
        <f t="shared" si="190"/>
        <v/>
      </c>
      <c r="AW356" s="167" t="str">
        <f t="shared" si="191"/>
        <v/>
      </c>
      <c r="AX356" s="166" t="str">
        <f>IF(N356&lt;&gt;1, IF(SUM(N356:$N$504)&lt;&gt;0, "| Laat geen witruimte tussen ingevulde rijen.", ""), "")</f>
        <v/>
      </c>
      <c r="AZ356" s="75" t="str">
        <f t="shared" ca="1" si="192"/>
        <v/>
      </c>
    </row>
    <row r="357" spans="1:52" s="166" customFormat="1" ht="14.45" customHeight="1" x14ac:dyDescent="0.25">
      <c r="A357" s="172" t="str">
        <f t="shared" ca="1" si="166"/>
        <v/>
      </c>
      <c r="B357" s="164" t="str">
        <f t="shared" si="162"/>
        <v/>
      </c>
      <c r="C357" s="176" t="str">
        <f t="shared" si="163"/>
        <v/>
      </c>
      <c r="D357" s="177"/>
      <c r="E357" s="178"/>
      <c r="F357" s="178"/>
      <c r="G357" s="179"/>
      <c r="H357" s="180"/>
      <c r="I357" s="179"/>
      <c r="J357" s="181"/>
      <c r="K357" s="182"/>
      <c r="L357" s="183"/>
      <c r="M357" s="165" t="s">
        <v>85</v>
      </c>
      <c r="N357" s="166">
        <f t="shared" si="167"/>
        <v>0</v>
      </c>
      <c r="O357" s="167" t="s">
        <v>387</v>
      </c>
      <c r="P357" s="166" t="str">
        <f t="shared" si="168"/>
        <v/>
      </c>
      <c r="Q357" s="166" t="str">
        <f t="shared" si="169"/>
        <v/>
      </c>
      <c r="R357" s="166" t="str">
        <f t="shared" si="170"/>
        <v/>
      </c>
      <c r="S357" s="167">
        <f t="shared" si="171"/>
        <v>0</v>
      </c>
      <c r="T357" s="166">
        <f t="shared" si="172"/>
        <v>0</v>
      </c>
      <c r="U357" s="166">
        <f t="shared" si="173"/>
        <v>0</v>
      </c>
      <c r="V357" s="166">
        <f t="shared" si="174"/>
        <v>0</v>
      </c>
      <c r="W357" s="166">
        <f t="shared" si="175"/>
        <v>0</v>
      </c>
      <c r="X357" s="166">
        <f t="shared" si="176"/>
        <v>0</v>
      </c>
      <c r="Y357" s="166">
        <f t="shared" si="177"/>
        <v>0</v>
      </c>
      <c r="Z357" s="166">
        <f t="shared" si="178"/>
        <v>0</v>
      </c>
      <c r="AA357" s="166">
        <f t="shared" si="179"/>
        <v>0</v>
      </c>
      <c r="AB357" s="166">
        <f t="shared" si="180"/>
        <v>0</v>
      </c>
      <c r="AC357" s="167"/>
      <c r="AE357" s="166" t="str" cm="1">
        <f t="array" ref="AE357">IF($E357&lt;&gt;"", IF(ISTEXT(E357), "| Veld '"&amp;AE$4&amp;ROW()&amp;"': "&amp;Fout_datum, IF(F357&lt;&gt;"", IF(E357&gt;F357, "| Velden '"&amp;$AE$4&amp;ROW()&amp;"' en '"&amp;$AF$4&amp;ROW()&amp;"': De datum uit dienst mag niet voor de datum in dienst vallen.", ""), IF(E357&gt;Datum_werkingsjaar_einde, "| Veld '"&amp;$AE$4&amp;ROW()&amp;"': De datum in dienst mag niet na 31/12/"&amp;Datum_werkingsjaar&amp;" vallen.  ", ""))), "")</f>
        <v/>
      </c>
      <c r="AF357" s="166" t="str" cm="1">
        <f t="array" ref="AF357">IF($F357&lt;&gt;"", IF(ISTEXT(F357), "| Veld '"&amp;AF$4&amp;ROW()&amp;"': "&amp;Fout_datum, IF(E357&gt;F357, IF(F357&lt;&gt;"", "  ", ""), IF(F357&lt;&gt;"", IF(F357&lt;Datum_werkingsjaar_begin, "| Veld '"&amp;$AF$4&amp;ROW()&amp;"': De datum uit dienst mag niet vóór 1/01/"&amp;Datum_werkingsjaar&amp;" vallen.  ", ""), ""))), "")</f>
        <v/>
      </c>
      <c r="AG357" s="166" t="str">
        <f ca="1">IF(W357&lt;0, "", IF(G357&lt;&gt;"", _xlfn.IFNA(IF(MATCH(G357, OFFSET(Keuzelijsten!$A$1, 0, MATCH(O357, Keuzelijsten!$A$1:$AA$1, 0)-1, 50, 1), 0)&lt;&gt;"", ""), "| Veld '"&amp;AG$4&amp;ROW()&amp;"': de selectie komt niet overeen met een keuze in een afhankelijk veld.  "), ""))</f>
        <v/>
      </c>
      <c r="AH357" s="166" t="str">
        <f ca="1">IF(X357&lt;0, "", IF(H357&lt;&gt;"", _xlfn.IFNA(IF(MATCH(H357, OFFSET(Keuzelijsten!$A$1, 0, MATCH(P357, Keuzelijsten!$A$1:$AA$1, 0)-1, 50, 1), 0)&lt;&gt;"", ""), "| Veld '"&amp;AH$4&amp;ROW()&amp;"': de selectie komt niet overeen met een keuze in een afhankelijk veld.  "), ""))</f>
        <v/>
      </c>
      <c r="AI357" s="166" t="str">
        <f ca="1">IF(Y357&lt;0, "", IF(I357&lt;&gt;"", _xlfn.IFNA(IF(MATCH(I357, OFFSET(Keuzelijsten!$A$1, 0, MATCH(Q357, Keuzelijsten!$A$1:$AA$1, 0)-1, 50, 1), 0)&lt;&gt;"", ""), "| Veld '"&amp;AI$4&amp;ROW()&amp;"': de selectie komt niet overeen met een keuze in een afhankelijk veld.  "), ""))</f>
        <v/>
      </c>
      <c r="AJ357" s="166" t="str">
        <f ca="1">IF(Z357&lt;0, "", IF(J357&lt;&gt;"", _xlfn.IFNA(IF(MATCH(J357, OFFSET(Keuzelijsten!$A$1, 0, MATCH(R357, Keuzelijsten!$A$1:$AA$1, 0)-1, 50, 1), 0)&lt;&gt;"", ""), "| Veld '"&amp;AJ$4&amp;ROW()&amp;"': de selectie komt niet overeen met een keuze in een afhankelijk veld.  "), ""))</f>
        <v/>
      </c>
      <c r="AK357" s="166" t="str">
        <f t="shared" si="164"/>
        <v/>
      </c>
      <c r="AL357" s="166" t="str">
        <f t="shared" si="165"/>
        <v/>
      </c>
      <c r="AM357" s="167" t="str">
        <f t="shared" si="181"/>
        <v/>
      </c>
      <c r="AN357" s="166" t="str">
        <f t="shared" si="182"/>
        <v/>
      </c>
      <c r="AO357" s="166" t="str">
        <f t="shared" si="183"/>
        <v/>
      </c>
      <c r="AP357" s="166" t="str">
        <f t="shared" si="184"/>
        <v/>
      </c>
      <c r="AQ357" s="166" t="str">
        <f t="shared" si="185"/>
        <v/>
      </c>
      <c r="AR357" s="166" t="str">
        <f t="shared" si="186"/>
        <v/>
      </c>
      <c r="AS357" s="166" t="str">
        <f t="shared" si="187"/>
        <v/>
      </c>
      <c r="AT357" s="166" t="str">
        <f t="shared" si="188"/>
        <v/>
      </c>
      <c r="AU357" s="166" t="str">
        <f t="shared" si="189"/>
        <v/>
      </c>
      <c r="AV357" s="166" t="str">
        <f t="shared" si="190"/>
        <v/>
      </c>
      <c r="AW357" s="167" t="str">
        <f t="shared" si="191"/>
        <v/>
      </c>
      <c r="AX357" s="166" t="str">
        <f>IF(N357&lt;&gt;1, IF(SUM(N357:$N$504)&lt;&gt;0, "| Laat geen witruimte tussen ingevulde rijen.", ""), "")</f>
        <v/>
      </c>
      <c r="AZ357" s="75" t="str">
        <f t="shared" ca="1" si="192"/>
        <v/>
      </c>
    </row>
    <row r="358" spans="1:52" s="166" customFormat="1" ht="14.45" customHeight="1" x14ac:dyDescent="0.25">
      <c r="A358" s="172" t="str">
        <f t="shared" ca="1" si="166"/>
        <v/>
      </c>
      <c r="B358" s="164" t="str">
        <f t="shared" si="162"/>
        <v/>
      </c>
      <c r="C358" s="176" t="str">
        <f t="shared" si="163"/>
        <v/>
      </c>
      <c r="D358" s="177"/>
      <c r="E358" s="178"/>
      <c r="F358" s="178"/>
      <c r="G358" s="179"/>
      <c r="H358" s="180"/>
      <c r="I358" s="179"/>
      <c r="J358" s="181"/>
      <c r="K358" s="182"/>
      <c r="L358" s="183"/>
      <c r="M358" s="165" t="s">
        <v>85</v>
      </c>
      <c r="N358" s="166">
        <f t="shared" si="167"/>
        <v>0</v>
      </c>
      <c r="O358" s="167" t="s">
        <v>387</v>
      </c>
      <c r="P358" s="166" t="str">
        <f t="shared" si="168"/>
        <v/>
      </c>
      <c r="Q358" s="166" t="str">
        <f t="shared" si="169"/>
        <v/>
      </c>
      <c r="R358" s="166" t="str">
        <f t="shared" si="170"/>
        <v/>
      </c>
      <c r="S358" s="167">
        <f t="shared" si="171"/>
        <v>0</v>
      </c>
      <c r="T358" s="166">
        <f t="shared" si="172"/>
        <v>0</v>
      </c>
      <c r="U358" s="166">
        <f t="shared" si="173"/>
        <v>0</v>
      </c>
      <c r="V358" s="166">
        <f t="shared" si="174"/>
        <v>0</v>
      </c>
      <c r="W358" s="166">
        <f t="shared" si="175"/>
        <v>0</v>
      </c>
      <c r="X358" s="166">
        <f t="shared" si="176"/>
        <v>0</v>
      </c>
      <c r="Y358" s="166">
        <f t="shared" si="177"/>
        <v>0</v>
      </c>
      <c r="Z358" s="166">
        <f t="shared" si="178"/>
        <v>0</v>
      </c>
      <c r="AA358" s="166">
        <f t="shared" si="179"/>
        <v>0</v>
      </c>
      <c r="AB358" s="166">
        <f t="shared" si="180"/>
        <v>0</v>
      </c>
      <c r="AC358" s="167"/>
      <c r="AE358" s="166" t="str" cm="1">
        <f t="array" ref="AE358">IF($E358&lt;&gt;"", IF(ISTEXT(E358), "| Veld '"&amp;AE$4&amp;ROW()&amp;"': "&amp;Fout_datum, IF(F358&lt;&gt;"", IF(E358&gt;F358, "| Velden '"&amp;$AE$4&amp;ROW()&amp;"' en '"&amp;$AF$4&amp;ROW()&amp;"': De datum uit dienst mag niet voor de datum in dienst vallen.", ""), IF(E358&gt;Datum_werkingsjaar_einde, "| Veld '"&amp;$AE$4&amp;ROW()&amp;"': De datum in dienst mag niet na 31/12/"&amp;Datum_werkingsjaar&amp;" vallen.  ", ""))), "")</f>
        <v/>
      </c>
      <c r="AF358" s="166" t="str" cm="1">
        <f t="array" ref="AF358">IF($F358&lt;&gt;"", IF(ISTEXT(F358), "| Veld '"&amp;AF$4&amp;ROW()&amp;"': "&amp;Fout_datum, IF(E358&gt;F358, IF(F358&lt;&gt;"", "  ", ""), IF(F358&lt;&gt;"", IF(F358&lt;Datum_werkingsjaar_begin, "| Veld '"&amp;$AF$4&amp;ROW()&amp;"': De datum uit dienst mag niet vóór 1/01/"&amp;Datum_werkingsjaar&amp;" vallen.  ", ""), ""))), "")</f>
        <v/>
      </c>
      <c r="AG358" s="166" t="str">
        <f ca="1">IF(W358&lt;0, "", IF(G358&lt;&gt;"", _xlfn.IFNA(IF(MATCH(G358, OFFSET(Keuzelijsten!$A$1, 0, MATCH(O358, Keuzelijsten!$A$1:$AA$1, 0)-1, 50, 1), 0)&lt;&gt;"", ""), "| Veld '"&amp;AG$4&amp;ROW()&amp;"': de selectie komt niet overeen met een keuze in een afhankelijk veld.  "), ""))</f>
        <v/>
      </c>
      <c r="AH358" s="166" t="str">
        <f ca="1">IF(X358&lt;0, "", IF(H358&lt;&gt;"", _xlfn.IFNA(IF(MATCH(H358, OFFSET(Keuzelijsten!$A$1, 0, MATCH(P358, Keuzelijsten!$A$1:$AA$1, 0)-1, 50, 1), 0)&lt;&gt;"", ""), "| Veld '"&amp;AH$4&amp;ROW()&amp;"': de selectie komt niet overeen met een keuze in een afhankelijk veld.  "), ""))</f>
        <v/>
      </c>
      <c r="AI358" s="166" t="str">
        <f ca="1">IF(Y358&lt;0, "", IF(I358&lt;&gt;"", _xlfn.IFNA(IF(MATCH(I358, OFFSET(Keuzelijsten!$A$1, 0, MATCH(Q358, Keuzelijsten!$A$1:$AA$1, 0)-1, 50, 1), 0)&lt;&gt;"", ""), "| Veld '"&amp;AI$4&amp;ROW()&amp;"': de selectie komt niet overeen met een keuze in een afhankelijk veld.  "), ""))</f>
        <v/>
      </c>
      <c r="AJ358" s="166" t="str">
        <f ca="1">IF(Z358&lt;0, "", IF(J358&lt;&gt;"", _xlfn.IFNA(IF(MATCH(J358, OFFSET(Keuzelijsten!$A$1, 0, MATCH(R358, Keuzelijsten!$A$1:$AA$1, 0)-1, 50, 1), 0)&lt;&gt;"", ""), "| Veld '"&amp;AJ$4&amp;ROW()&amp;"': de selectie komt niet overeen met een keuze in een afhankelijk veld.  "), ""))</f>
        <v/>
      </c>
      <c r="AK358" s="166" t="str">
        <f t="shared" si="164"/>
        <v/>
      </c>
      <c r="AL358" s="166" t="str">
        <f t="shared" si="165"/>
        <v/>
      </c>
      <c r="AM358" s="167" t="str">
        <f t="shared" si="181"/>
        <v/>
      </c>
      <c r="AN358" s="166" t="str">
        <f t="shared" si="182"/>
        <v/>
      </c>
      <c r="AO358" s="166" t="str">
        <f t="shared" si="183"/>
        <v/>
      </c>
      <c r="AP358" s="166" t="str">
        <f t="shared" si="184"/>
        <v/>
      </c>
      <c r="AQ358" s="166" t="str">
        <f t="shared" si="185"/>
        <v/>
      </c>
      <c r="AR358" s="166" t="str">
        <f t="shared" si="186"/>
        <v/>
      </c>
      <c r="AS358" s="166" t="str">
        <f t="shared" si="187"/>
        <v/>
      </c>
      <c r="AT358" s="166" t="str">
        <f t="shared" si="188"/>
        <v/>
      </c>
      <c r="AU358" s="166" t="str">
        <f t="shared" si="189"/>
        <v/>
      </c>
      <c r="AV358" s="166" t="str">
        <f t="shared" si="190"/>
        <v/>
      </c>
      <c r="AW358" s="167" t="str">
        <f t="shared" si="191"/>
        <v/>
      </c>
      <c r="AX358" s="166" t="str">
        <f>IF(N358&lt;&gt;1, IF(SUM(N358:$N$504)&lt;&gt;0, "| Laat geen witruimte tussen ingevulde rijen.", ""), "")</f>
        <v/>
      </c>
      <c r="AZ358" s="75" t="str">
        <f t="shared" ca="1" si="192"/>
        <v/>
      </c>
    </row>
    <row r="359" spans="1:52" s="166" customFormat="1" ht="14.45" customHeight="1" x14ac:dyDescent="0.25">
      <c r="A359" s="172" t="str">
        <f t="shared" ca="1" si="166"/>
        <v/>
      </c>
      <c r="B359" s="164" t="str">
        <f t="shared" si="162"/>
        <v/>
      </c>
      <c r="C359" s="176" t="str">
        <f t="shared" si="163"/>
        <v/>
      </c>
      <c r="D359" s="177"/>
      <c r="E359" s="178"/>
      <c r="F359" s="178"/>
      <c r="G359" s="179"/>
      <c r="H359" s="180"/>
      <c r="I359" s="179"/>
      <c r="J359" s="181"/>
      <c r="K359" s="182"/>
      <c r="L359" s="183"/>
      <c r="M359" s="165" t="s">
        <v>85</v>
      </c>
      <c r="N359" s="166">
        <f t="shared" si="167"/>
        <v>0</v>
      </c>
      <c r="O359" s="167" t="s">
        <v>387</v>
      </c>
      <c r="P359" s="166" t="str">
        <f t="shared" si="168"/>
        <v/>
      </c>
      <c r="Q359" s="166" t="str">
        <f t="shared" si="169"/>
        <v/>
      </c>
      <c r="R359" s="166" t="str">
        <f t="shared" si="170"/>
        <v/>
      </c>
      <c r="S359" s="167">
        <f t="shared" si="171"/>
        <v>0</v>
      </c>
      <c r="T359" s="166">
        <f t="shared" si="172"/>
        <v>0</v>
      </c>
      <c r="U359" s="166">
        <f t="shared" si="173"/>
        <v>0</v>
      </c>
      <c r="V359" s="166">
        <f t="shared" si="174"/>
        <v>0</v>
      </c>
      <c r="W359" s="166">
        <f t="shared" si="175"/>
        <v>0</v>
      </c>
      <c r="X359" s="166">
        <f t="shared" si="176"/>
        <v>0</v>
      </c>
      <c r="Y359" s="166">
        <f t="shared" si="177"/>
        <v>0</v>
      </c>
      <c r="Z359" s="166">
        <f t="shared" si="178"/>
        <v>0</v>
      </c>
      <c r="AA359" s="166">
        <f t="shared" si="179"/>
        <v>0</v>
      </c>
      <c r="AB359" s="166">
        <f t="shared" si="180"/>
        <v>0</v>
      </c>
      <c r="AC359" s="167"/>
      <c r="AE359" s="166" t="str" cm="1">
        <f t="array" ref="AE359">IF($E359&lt;&gt;"", IF(ISTEXT(E359), "| Veld '"&amp;AE$4&amp;ROW()&amp;"': "&amp;Fout_datum, IF(F359&lt;&gt;"", IF(E359&gt;F359, "| Velden '"&amp;$AE$4&amp;ROW()&amp;"' en '"&amp;$AF$4&amp;ROW()&amp;"': De datum uit dienst mag niet voor de datum in dienst vallen.", ""), IF(E359&gt;Datum_werkingsjaar_einde, "| Veld '"&amp;$AE$4&amp;ROW()&amp;"': De datum in dienst mag niet na 31/12/"&amp;Datum_werkingsjaar&amp;" vallen.  ", ""))), "")</f>
        <v/>
      </c>
      <c r="AF359" s="166" t="str" cm="1">
        <f t="array" ref="AF359">IF($F359&lt;&gt;"", IF(ISTEXT(F359), "| Veld '"&amp;AF$4&amp;ROW()&amp;"': "&amp;Fout_datum, IF(E359&gt;F359, IF(F359&lt;&gt;"", "  ", ""), IF(F359&lt;&gt;"", IF(F359&lt;Datum_werkingsjaar_begin, "| Veld '"&amp;$AF$4&amp;ROW()&amp;"': De datum uit dienst mag niet vóór 1/01/"&amp;Datum_werkingsjaar&amp;" vallen.  ", ""), ""))), "")</f>
        <v/>
      </c>
      <c r="AG359" s="166" t="str">
        <f ca="1">IF(W359&lt;0, "", IF(G359&lt;&gt;"", _xlfn.IFNA(IF(MATCH(G359, OFFSET(Keuzelijsten!$A$1, 0, MATCH(O359, Keuzelijsten!$A$1:$AA$1, 0)-1, 50, 1), 0)&lt;&gt;"", ""), "| Veld '"&amp;AG$4&amp;ROW()&amp;"': de selectie komt niet overeen met een keuze in een afhankelijk veld.  "), ""))</f>
        <v/>
      </c>
      <c r="AH359" s="166" t="str">
        <f ca="1">IF(X359&lt;0, "", IF(H359&lt;&gt;"", _xlfn.IFNA(IF(MATCH(H359, OFFSET(Keuzelijsten!$A$1, 0, MATCH(P359, Keuzelijsten!$A$1:$AA$1, 0)-1, 50, 1), 0)&lt;&gt;"", ""), "| Veld '"&amp;AH$4&amp;ROW()&amp;"': de selectie komt niet overeen met een keuze in een afhankelijk veld.  "), ""))</f>
        <v/>
      </c>
      <c r="AI359" s="166" t="str">
        <f ca="1">IF(Y359&lt;0, "", IF(I359&lt;&gt;"", _xlfn.IFNA(IF(MATCH(I359, OFFSET(Keuzelijsten!$A$1, 0, MATCH(Q359, Keuzelijsten!$A$1:$AA$1, 0)-1, 50, 1), 0)&lt;&gt;"", ""), "| Veld '"&amp;AI$4&amp;ROW()&amp;"': de selectie komt niet overeen met een keuze in een afhankelijk veld.  "), ""))</f>
        <v/>
      </c>
      <c r="AJ359" s="166" t="str">
        <f ca="1">IF(Z359&lt;0, "", IF(J359&lt;&gt;"", _xlfn.IFNA(IF(MATCH(J359, OFFSET(Keuzelijsten!$A$1, 0, MATCH(R359, Keuzelijsten!$A$1:$AA$1, 0)-1, 50, 1), 0)&lt;&gt;"", ""), "| Veld '"&amp;AJ$4&amp;ROW()&amp;"': de selectie komt niet overeen met een keuze in een afhankelijk veld.  "), ""))</f>
        <v/>
      </c>
      <c r="AK359" s="166" t="str">
        <f t="shared" si="164"/>
        <v/>
      </c>
      <c r="AL359" s="166" t="str">
        <f t="shared" si="165"/>
        <v/>
      </c>
      <c r="AM359" s="167" t="str">
        <f t="shared" si="181"/>
        <v/>
      </c>
      <c r="AN359" s="166" t="str">
        <f t="shared" si="182"/>
        <v/>
      </c>
      <c r="AO359" s="166" t="str">
        <f t="shared" si="183"/>
        <v/>
      </c>
      <c r="AP359" s="166" t="str">
        <f t="shared" si="184"/>
        <v/>
      </c>
      <c r="AQ359" s="166" t="str">
        <f t="shared" si="185"/>
        <v/>
      </c>
      <c r="AR359" s="166" t="str">
        <f t="shared" si="186"/>
        <v/>
      </c>
      <c r="AS359" s="166" t="str">
        <f t="shared" si="187"/>
        <v/>
      </c>
      <c r="AT359" s="166" t="str">
        <f t="shared" si="188"/>
        <v/>
      </c>
      <c r="AU359" s="166" t="str">
        <f t="shared" si="189"/>
        <v/>
      </c>
      <c r="AV359" s="166" t="str">
        <f t="shared" si="190"/>
        <v/>
      </c>
      <c r="AW359" s="167" t="str">
        <f t="shared" si="191"/>
        <v/>
      </c>
      <c r="AX359" s="166" t="str">
        <f>IF(N359&lt;&gt;1, IF(SUM(N359:$N$504)&lt;&gt;0, "| Laat geen witruimte tussen ingevulde rijen.", ""), "")</f>
        <v/>
      </c>
      <c r="AZ359" s="75" t="str">
        <f t="shared" ca="1" si="192"/>
        <v/>
      </c>
    </row>
    <row r="360" spans="1:52" s="166" customFormat="1" ht="14.45" customHeight="1" x14ac:dyDescent="0.25">
      <c r="A360" s="172" t="str">
        <f t="shared" ca="1" si="166"/>
        <v/>
      </c>
      <c r="B360" s="164" t="str">
        <f t="shared" si="162"/>
        <v/>
      </c>
      <c r="C360" s="176" t="str">
        <f t="shared" si="163"/>
        <v/>
      </c>
      <c r="D360" s="177"/>
      <c r="E360" s="178"/>
      <c r="F360" s="178"/>
      <c r="G360" s="179"/>
      <c r="H360" s="180"/>
      <c r="I360" s="179"/>
      <c r="J360" s="181"/>
      <c r="K360" s="182"/>
      <c r="L360" s="183"/>
      <c r="M360" s="165" t="s">
        <v>85</v>
      </c>
      <c r="N360" s="166">
        <f t="shared" si="167"/>
        <v>0</v>
      </c>
      <c r="O360" s="167" t="s">
        <v>387</v>
      </c>
      <c r="P360" s="166" t="str">
        <f t="shared" si="168"/>
        <v/>
      </c>
      <c r="Q360" s="166" t="str">
        <f t="shared" si="169"/>
        <v/>
      </c>
      <c r="R360" s="166" t="str">
        <f t="shared" si="170"/>
        <v/>
      </c>
      <c r="S360" s="167">
        <f t="shared" si="171"/>
        <v>0</v>
      </c>
      <c r="T360" s="166">
        <f t="shared" si="172"/>
        <v>0</v>
      </c>
      <c r="U360" s="166">
        <f t="shared" si="173"/>
        <v>0</v>
      </c>
      <c r="V360" s="166">
        <f t="shared" si="174"/>
        <v>0</v>
      </c>
      <c r="W360" s="166">
        <f t="shared" si="175"/>
        <v>0</v>
      </c>
      <c r="X360" s="166">
        <f t="shared" si="176"/>
        <v>0</v>
      </c>
      <c r="Y360" s="166">
        <f t="shared" si="177"/>
        <v>0</v>
      </c>
      <c r="Z360" s="166">
        <f t="shared" si="178"/>
        <v>0</v>
      </c>
      <c r="AA360" s="166">
        <f t="shared" si="179"/>
        <v>0</v>
      </c>
      <c r="AB360" s="166">
        <f t="shared" si="180"/>
        <v>0</v>
      </c>
      <c r="AC360" s="167"/>
      <c r="AE360" s="166" t="str" cm="1">
        <f t="array" ref="AE360">IF($E360&lt;&gt;"", IF(ISTEXT(E360), "| Veld '"&amp;AE$4&amp;ROW()&amp;"': "&amp;Fout_datum, IF(F360&lt;&gt;"", IF(E360&gt;F360, "| Velden '"&amp;$AE$4&amp;ROW()&amp;"' en '"&amp;$AF$4&amp;ROW()&amp;"': De datum uit dienst mag niet voor de datum in dienst vallen.", ""), IF(E360&gt;Datum_werkingsjaar_einde, "| Veld '"&amp;$AE$4&amp;ROW()&amp;"': De datum in dienst mag niet na 31/12/"&amp;Datum_werkingsjaar&amp;" vallen.  ", ""))), "")</f>
        <v/>
      </c>
      <c r="AF360" s="166" t="str" cm="1">
        <f t="array" ref="AF360">IF($F360&lt;&gt;"", IF(ISTEXT(F360), "| Veld '"&amp;AF$4&amp;ROW()&amp;"': "&amp;Fout_datum, IF(E360&gt;F360, IF(F360&lt;&gt;"", "  ", ""), IF(F360&lt;&gt;"", IF(F360&lt;Datum_werkingsjaar_begin, "| Veld '"&amp;$AF$4&amp;ROW()&amp;"': De datum uit dienst mag niet vóór 1/01/"&amp;Datum_werkingsjaar&amp;" vallen.  ", ""), ""))), "")</f>
        <v/>
      </c>
      <c r="AG360" s="166" t="str">
        <f ca="1">IF(W360&lt;0, "", IF(G360&lt;&gt;"", _xlfn.IFNA(IF(MATCH(G360, OFFSET(Keuzelijsten!$A$1, 0, MATCH(O360, Keuzelijsten!$A$1:$AA$1, 0)-1, 50, 1), 0)&lt;&gt;"", ""), "| Veld '"&amp;AG$4&amp;ROW()&amp;"': de selectie komt niet overeen met een keuze in een afhankelijk veld.  "), ""))</f>
        <v/>
      </c>
      <c r="AH360" s="166" t="str">
        <f ca="1">IF(X360&lt;0, "", IF(H360&lt;&gt;"", _xlfn.IFNA(IF(MATCH(H360, OFFSET(Keuzelijsten!$A$1, 0, MATCH(P360, Keuzelijsten!$A$1:$AA$1, 0)-1, 50, 1), 0)&lt;&gt;"", ""), "| Veld '"&amp;AH$4&amp;ROW()&amp;"': de selectie komt niet overeen met een keuze in een afhankelijk veld.  "), ""))</f>
        <v/>
      </c>
      <c r="AI360" s="166" t="str">
        <f ca="1">IF(Y360&lt;0, "", IF(I360&lt;&gt;"", _xlfn.IFNA(IF(MATCH(I360, OFFSET(Keuzelijsten!$A$1, 0, MATCH(Q360, Keuzelijsten!$A$1:$AA$1, 0)-1, 50, 1), 0)&lt;&gt;"", ""), "| Veld '"&amp;AI$4&amp;ROW()&amp;"': de selectie komt niet overeen met een keuze in een afhankelijk veld.  "), ""))</f>
        <v/>
      </c>
      <c r="AJ360" s="166" t="str">
        <f ca="1">IF(Z360&lt;0, "", IF(J360&lt;&gt;"", _xlfn.IFNA(IF(MATCH(J360, OFFSET(Keuzelijsten!$A$1, 0, MATCH(R360, Keuzelijsten!$A$1:$AA$1, 0)-1, 50, 1), 0)&lt;&gt;"", ""), "| Veld '"&amp;AJ$4&amp;ROW()&amp;"': de selectie komt niet overeen met een keuze in een afhankelijk veld.  "), ""))</f>
        <v/>
      </c>
      <c r="AK360" s="166" t="str">
        <f t="shared" si="164"/>
        <v/>
      </c>
      <c r="AL360" s="166" t="str">
        <f t="shared" si="165"/>
        <v/>
      </c>
      <c r="AM360" s="167" t="str">
        <f t="shared" si="181"/>
        <v/>
      </c>
      <c r="AN360" s="166" t="str">
        <f t="shared" si="182"/>
        <v/>
      </c>
      <c r="AO360" s="166" t="str">
        <f t="shared" si="183"/>
        <v/>
      </c>
      <c r="AP360" s="166" t="str">
        <f t="shared" si="184"/>
        <v/>
      </c>
      <c r="AQ360" s="166" t="str">
        <f t="shared" si="185"/>
        <v/>
      </c>
      <c r="AR360" s="166" t="str">
        <f t="shared" si="186"/>
        <v/>
      </c>
      <c r="AS360" s="166" t="str">
        <f t="shared" si="187"/>
        <v/>
      </c>
      <c r="AT360" s="166" t="str">
        <f t="shared" si="188"/>
        <v/>
      </c>
      <c r="AU360" s="166" t="str">
        <f t="shared" si="189"/>
        <v/>
      </c>
      <c r="AV360" s="166" t="str">
        <f t="shared" si="190"/>
        <v/>
      </c>
      <c r="AW360" s="167" t="str">
        <f t="shared" si="191"/>
        <v/>
      </c>
      <c r="AX360" s="166" t="str">
        <f>IF(N360&lt;&gt;1, IF(SUM(N360:$N$504)&lt;&gt;0, "| Laat geen witruimte tussen ingevulde rijen.", ""), "")</f>
        <v/>
      </c>
      <c r="AZ360" s="75" t="str">
        <f t="shared" ca="1" si="192"/>
        <v/>
      </c>
    </row>
    <row r="361" spans="1:52" s="166" customFormat="1" ht="14.45" customHeight="1" x14ac:dyDescent="0.25">
      <c r="A361" s="172" t="str">
        <f t="shared" ca="1" si="166"/>
        <v/>
      </c>
      <c r="B361" s="164" t="str">
        <f t="shared" si="162"/>
        <v/>
      </c>
      <c r="C361" s="176" t="str">
        <f t="shared" si="163"/>
        <v/>
      </c>
      <c r="D361" s="177"/>
      <c r="E361" s="178"/>
      <c r="F361" s="178"/>
      <c r="G361" s="179"/>
      <c r="H361" s="180"/>
      <c r="I361" s="179"/>
      <c r="J361" s="181"/>
      <c r="K361" s="182"/>
      <c r="L361" s="183"/>
      <c r="M361" s="165" t="s">
        <v>85</v>
      </c>
      <c r="N361" s="166">
        <f t="shared" si="167"/>
        <v>0</v>
      </c>
      <c r="O361" s="167" t="s">
        <v>387</v>
      </c>
      <c r="P361" s="166" t="str">
        <f t="shared" si="168"/>
        <v/>
      </c>
      <c r="Q361" s="166" t="str">
        <f t="shared" si="169"/>
        <v/>
      </c>
      <c r="R361" s="166" t="str">
        <f t="shared" si="170"/>
        <v/>
      </c>
      <c r="S361" s="167">
        <f t="shared" si="171"/>
        <v>0</v>
      </c>
      <c r="T361" s="166">
        <f t="shared" si="172"/>
        <v>0</v>
      </c>
      <c r="U361" s="166">
        <f t="shared" si="173"/>
        <v>0</v>
      </c>
      <c r="V361" s="166">
        <f t="shared" si="174"/>
        <v>0</v>
      </c>
      <c r="W361" s="166">
        <f t="shared" si="175"/>
        <v>0</v>
      </c>
      <c r="X361" s="166">
        <f t="shared" si="176"/>
        <v>0</v>
      </c>
      <c r="Y361" s="166">
        <f t="shared" si="177"/>
        <v>0</v>
      </c>
      <c r="Z361" s="166">
        <f t="shared" si="178"/>
        <v>0</v>
      </c>
      <c r="AA361" s="166">
        <f t="shared" si="179"/>
        <v>0</v>
      </c>
      <c r="AB361" s="166">
        <f t="shared" si="180"/>
        <v>0</v>
      </c>
      <c r="AC361" s="167"/>
      <c r="AE361" s="166" t="str" cm="1">
        <f t="array" ref="AE361">IF($E361&lt;&gt;"", IF(ISTEXT(E361), "| Veld '"&amp;AE$4&amp;ROW()&amp;"': "&amp;Fout_datum, IF(F361&lt;&gt;"", IF(E361&gt;F361, "| Velden '"&amp;$AE$4&amp;ROW()&amp;"' en '"&amp;$AF$4&amp;ROW()&amp;"': De datum uit dienst mag niet voor de datum in dienst vallen.", ""), IF(E361&gt;Datum_werkingsjaar_einde, "| Veld '"&amp;$AE$4&amp;ROW()&amp;"': De datum in dienst mag niet na 31/12/"&amp;Datum_werkingsjaar&amp;" vallen.  ", ""))), "")</f>
        <v/>
      </c>
      <c r="AF361" s="166" t="str" cm="1">
        <f t="array" ref="AF361">IF($F361&lt;&gt;"", IF(ISTEXT(F361), "| Veld '"&amp;AF$4&amp;ROW()&amp;"': "&amp;Fout_datum, IF(E361&gt;F361, IF(F361&lt;&gt;"", "  ", ""), IF(F361&lt;&gt;"", IF(F361&lt;Datum_werkingsjaar_begin, "| Veld '"&amp;$AF$4&amp;ROW()&amp;"': De datum uit dienst mag niet vóór 1/01/"&amp;Datum_werkingsjaar&amp;" vallen.  ", ""), ""))), "")</f>
        <v/>
      </c>
      <c r="AG361" s="166" t="str">
        <f ca="1">IF(W361&lt;0, "", IF(G361&lt;&gt;"", _xlfn.IFNA(IF(MATCH(G361, OFFSET(Keuzelijsten!$A$1, 0, MATCH(O361, Keuzelijsten!$A$1:$AA$1, 0)-1, 50, 1), 0)&lt;&gt;"", ""), "| Veld '"&amp;AG$4&amp;ROW()&amp;"': de selectie komt niet overeen met een keuze in een afhankelijk veld.  "), ""))</f>
        <v/>
      </c>
      <c r="AH361" s="166" t="str">
        <f ca="1">IF(X361&lt;0, "", IF(H361&lt;&gt;"", _xlfn.IFNA(IF(MATCH(H361, OFFSET(Keuzelijsten!$A$1, 0, MATCH(P361, Keuzelijsten!$A$1:$AA$1, 0)-1, 50, 1), 0)&lt;&gt;"", ""), "| Veld '"&amp;AH$4&amp;ROW()&amp;"': de selectie komt niet overeen met een keuze in een afhankelijk veld.  "), ""))</f>
        <v/>
      </c>
      <c r="AI361" s="166" t="str">
        <f ca="1">IF(Y361&lt;0, "", IF(I361&lt;&gt;"", _xlfn.IFNA(IF(MATCH(I361, OFFSET(Keuzelijsten!$A$1, 0, MATCH(Q361, Keuzelijsten!$A$1:$AA$1, 0)-1, 50, 1), 0)&lt;&gt;"", ""), "| Veld '"&amp;AI$4&amp;ROW()&amp;"': de selectie komt niet overeen met een keuze in een afhankelijk veld.  "), ""))</f>
        <v/>
      </c>
      <c r="AJ361" s="166" t="str">
        <f ca="1">IF(Z361&lt;0, "", IF(J361&lt;&gt;"", _xlfn.IFNA(IF(MATCH(J361, OFFSET(Keuzelijsten!$A$1, 0, MATCH(R361, Keuzelijsten!$A$1:$AA$1, 0)-1, 50, 1), 0)&lt;&gt;"", ""), "| Veld '"&amp;AJ$4&amp;ROW()&amp;"': de selectie komt niet overeen met een keuze in een afhankelijk veld.  "), ""))</f>
        <v/>
      </c>
      <c r="AK361" s="166" t="str">
        <f t="shared" si="164"/>
        <v/>
      </c>
      <c r="AL361" s="166" t="str">
        <f t="shared" si="165"/>
        <v/>
      </c>
      <c r="AM361" s="167" t="str">
        <f t="shared" si="181"/>
        <v/>
      </c>
      <c r="AN361" s="166" t="str">
        <f t="shared" si="182"/>
        <v/>
      </c>
      <c r="AO361" s="166" t="str">
        <f t="shared" si="183"/>
        <v/>
      </c>
      <c r="AP361" s="166" t="str">
        <f t="shared" si="184"/>
        <v/>
      </c>
      <c r="AQ361" s="166" t="str">
        <f t="shared" si="185"/>
        <v/>
      </c>
      <c r="AR361" s="166" t="str">
        <f t="shared" si="186"/>
        <v/>
      </c>
      <c r="AS361" s="166" t="str">
        <f t="shared" si="187"/>
        <v/>
      </c>
      <c r="AT361" s="166" t="str">
        <f t="shared" si="188"/>
        <v/>
      </c>
      <c r="AU361" s="166" t="str">
        <f t="shared" si="189"/>
        <v/>
      </c>
      <c r="AV361" s="166" t="str">
        <f t="shared" si="190"/>
        <v/>
      </c>
      <c r="AW361" s="167" t="str">
        <f t="shared" si="191"/>
        <v/>
      </c>
      <c r="AX361" s="166" t="str">
        <f>IF(N361&lt;&gt;1, IF(SUM(N361:$N$504)&lt;&gt;0, "| Laat geen witruimte tussen ingevulde rijen.", ""), "")</f>
        <v/>
      </c>
      <c r="AZ361" s="75" t="str">
        <f t="shared" ca="1" si="192"/>
        <v/>
      </c>
    </row>
    <row r="362" spans="1:52" s="166" customFormat="1" ht="14.45" customHeight="1" x14ac:dyDescent="0.25">
      <c r="A362" s="172" t="str">
        <f t="shared" ca="1" si="166"/>
        <v/>
      </c>
      <c r="B362" s="164" t="str">
        <f t="shared" si="162"/>
        <v/>
      </c>
      <c r="C362" s="176" t="str">
        <f t="shared" si="163"/>
        <v/>
      </c>
      <c r="D362" s="177"/>
      <c r="E362" s="178"/>
      <c r="F362" s="178"/>
      <c r="G362" s="179"/>
      <c r="H362" s="180"/>
      <c r="I362" s="179"/>
      <c r="J362" s="181"/>
      <c r="K362" s="182"/>
      <c r="L362" s="183"/>
      <c r="M362" s="165" t="s">
        <v>85</v>
      </c>
      <c r="N362" s="166">
        <f t="shared" si="167"/>
        <v>0</v>
      </c>
      <c r="O362" s="167" t="s">
        <v>387</v>
      </c>
      <c r="P362" s="166" t="str">
        <f t="shared" si="168"/>
        <v/>
      </c>
      <c r="Q362" s="166" t="str">
        <f t="shared" si="169"/>
        <v/>
      </c>
      <c r="R362" s="166" t="str">
        <f t="shared" si="170"/>
        <v/>
      </c>
      <c r="S362" s="167">
        <f t="shared" si="171"/>
        <v>0</v>
      </c>
      <c r="T362" s="166">
        <f t="shared" si="172"/>
        <v>0</v>
      </c>
      <c r="U362" s="166">
        <f t="shared" si="173"/>
        <v>0</v>
      </c>
      <c r="V362" s="166">
        <f t="shared" si="174"/>
        <v>0</v>
      </c>
      <c r="W362" s="166">
        <f t="shared" si="175"/>
        <v>0</v>
      </c>
      <c r="X362" s="166">
        <f t="shared" si="176"/>
        <v>0</v>
      </c>
      <c r="Y362" s="166">
        <f t="shared" si="177"/>
        <v>0</v>
      </c>
      <c r="Z362" s="166">
        <f t="shared" si="178"/>
        <v>0</v>
      </c>
      <c r="AA362" s="166">
        <f t="shared" si="179"/>
        <v>0</v>
      </c>
      <c r="AB362" s="166">
        <f t="shared" si="180"/>
        <v>0</v>
      </c>
      <c r="AC362" s="167"/>
      <c r="AE362" s="166" t="str" cm="1">
        <f t="array" ref="AE362">IF($E362&lt;&gt;"", IF(ISTEXT(E362), "| Veld '"&amp;AE$4&amp;ROW()&amp;"': "&amp;Fout_datum, IF(F362&lt;&gt;"", IF(E362&gt;F362, "| Velden '"&amp;$AE$4&amp;ROW()&amp;"' en '"&amp;$AF$4&amp;ROW()&amp;"': De datum uit dienst mag niet voor de datum in dienst vallen.", ""), IF(E362&gt;Datum_werkingsjaar_einde, "| Veld '"&amp;$AE$4&amp;ROW()&amp;"': De datum in dienst mag niet na 31/12/"&amp;Datum_werkingsjaar&amp;" vallen.  ", ""))), "")</f>
        <v/>
      </c>
      <c r="AF362" s="166" t="str" cm="1">
        <f t="array" ref="AF362">IF($F362&lt;&gt;"", IF(ISTEXT(F362), "| Veld '"&amp;AF$4&amp;ROW()&amp;"': "&amp;Fout_datum, IF(E362&gt;F362, IF(F362&lt;&gt;"", "  ", ""), IF(F362&lt;&gt;"", IF(F362&lt;Datum_werkingsjaar_begin, "| Veld '"&amp;$AF$4&amp;ROW()&amp;"': De datum uit dienst mag niet vóór 1/01/"&amp;Datum_werkingsjaar&amp;" vallen.  ", ""), ""))), "")</f>
        <v/>
      </c>
      <c r="AG362" s="166" t="str">
        <f ca="1">IF(W362&lt;0, "", IF(G362&lt;&gt;"", _xlfn.IFNA(IF(MATCH(G362, OFFSET(Keuzelijsten!$A$1, 0, MATCH(O362, Keuzelijsten!$A$1:$AA$1, 0)-1, 50, 1), 0)&lt;&gt;"", ""), "| Veld '"&amp;AG$4&amp;ROW()&amp;"': de selectie komt niet overeen met een keuze in een afhankelijk veld.  "), ""))</f>
        <v/>
      </c>
      <c r="AH362" s="166" t="str">
        <f ca="1">IF(X362&lt;0, "", IF(H362&lt;&gt;"", _xlfn.IFNA(IF(MATCH(H362, OFFSET(Keuzelijsten!$A$1, 0, MATCH(P362, Keuzelijsten!$A$1:$AA$1, 0)-1, 50, 1), 0)&lt;&gt;"", ""), "| Veld '"&amp;AH$4&amp;ROW()&amp;"': de selectie komt niet overeen met een keuze in een afhankelijk veld.  "), ""))</f>
        <v/>
      </c>
      <c r="AI362" s="166" t="str">
        <f ca="1">IF(Y362&lt;0, "", IF(I362&lt;&gt;"", _xlfn.IFNA(IF(MATCH(I362, OFFSET(Keuzelijsten!$A$1, 0, MATCH(Q362, Keuzelijsten!$A$1:$AA$1, 0)-1, 50, 1), 0)&lt;&gt;"", ""), "| Veld '"&amp;AI$4&amp;ROW()&amp;"': de selectie komt niet overeen met een keuze in een afhankelijk veld.  "), ""))</f>
        <v/>
      </c>
      <c r="AJ362" s="166" t="str">
        <f ca="1">IF(Z362&lt;0, "", IF(J362&lt;&gt;"", _xlfn.IFNA(IF(MATCH(J362, OFFSET(Keuzelijsten!$A$1, 0, MATCH(R362, Keuzelijsten!$A$1:$AA$1, 0)-1, 50, 1), 0)&lt;&gt;"", ""), "| Veld '"&amp;AJ$4&amp;ROW()&amp;"': de selectie komt niet overeen met een keuze in een afhankelijk veld.  "), ""))</f>
        <v/>
      </c>
      <c r="AK362" s="166" t="str">
        <f t="shared" si="164"/>
        <v/>
      </c>
      <c r="AL362" s="166" t="str">
        <f t="shared" si="165"/>
        <v/>
      </c>
      <c r="AM362" s="167" t="str">
        <f t="shared" si="181"/>
        <v/>
      </c>
      <c r="AN362" s="166" t="str">
        <f t="shared" si="182"/>
        <v/>
      </c>
      <c r="AO362" s="166" t="str">
        <f t="shared" si="183"/>
        <v/>
      </c>
      <c r="AP362" s="166" t="str">
        <f t="shared" si="184"/>
        <v/>
      </c>
      <c r="AQ362" s="166" t="str">
        <f t="shared" si="185"/>
        <v/>
      </c>
      <c r="AR362" s="166" t="str">
        <f t="shared" si="186"/>
        <v/>
      </c>
      <c r="AS362" s="166" t="str">
        <f t="shared" si="187"/>
        <v/>
      </c>
      <c r="AT362" s="166" t="str">
        <f t="shared" si="188"/>
        <v/>
      </c>
      <c r="AU362" s="166" t="str">
        <f t="shared" si="189"/>
        <v/>
      </c>
      <c r="AV362" s="166" t="str">
        <f t="shared" si="190"/>
        <v/>
      </c>
      <c r="AW362" s="167" t="str">
        <f t="shared" si="191"/>
        <v/>
      </c>
      <c r="AX362" s="166" t="str">
        <f>IF(N362&lt;&gt;1, IF(SUM(N362:$N$504)&lt;&gt;0, "| Laat geen witruimte tussen ingevulde rijen.", ""), "")</f>
        <v/>
      </c>
      <c r="AZ362" s="75" t="str">
        <f t="shared" ca="1" si="192"/>
        <v/>
      </c>
    </row>
    <row r="363" spans="1:52" s="166" customFormat="1" ht="14.45" customHeight="1" x14ac:dyDescent="0.25">
      <c r="A363" s="172" t="str">
        <f t="shared" ca="1" si="166"/>
        <v/>
      </c>
      <c r="B363" s="164" t="str">
        <f t="shared" si="162"/>
        <v/>
      </c>
      <c r="C363" s="176" t="str">
        <f t="shared" si="163"/>
        <v/>
      </c>
      <c r="D363" s="177"/>
      <c r="E363" s="178"/>
      <c r="F363" s="178"/>
      <c r="G363" s="179"/>
      <c r="H363" s="180"/>
      <c r="I363" s="179"/>
      <c r="J363" s="181"/>
      <c r="K363" s="182"/>
      <c r="L363" s="183"/>
      <c r="M363" s="165" t="s">
        <v>85</v>
      </c>
      <c r="N363" s="166">
        <f t="shared" si="167"/>
        <v>0</v>
      </c>
      <c r="O363" s="167" t="s">
        <v>387</v>
      </c>
      <c r="P363" s="166" t="str">
        <f t="shared" si="168"/>
        <v/>
      </c>
      <c r="Q363" s="166" t="str">
        <f t="shared" si="169"/>
        <v/>
      </c>
      <c r="R363" s="166" t="str">
        <f t="shared" si="170"/>
        <v/>
      </c>
      <c r="S363" s="167">
        <f t="shared" si="171"/>
        <v>0</v>
      </c>
      <c r="T363" s="166">
        <f t="shared" si="172"/>
        <v>0</v>
      </c>
      <c r="U363" s="166">
        <f t="shared" si="173"/>
        <v>0</v>
      </c>
      <c r="V363" s="166">
        <f t="shared" si="174"/>
        <v>0</v>
      </c>
      <c r="W363" s="166">
        <f t="shared" si="175"/>
        <v>0</v>
      </c>
      <c r="X363" s="166">
        <f t="shared" si="176"/>
        <v>0</v>
      </c>
      <c r="Y363" s="166">
        <f t="shared" si="177"/>
        <v>0</v>
      </c>
      <c r="Z363" s="166">
        <f t="shared" si="178"/>
        <v>0</v>
      </c>
      <c r="AA363" s="166">
        <f t="shared" si="179"/>
        <v>0</v>
      </c>
      <c r="AB363" s="166">
        <f t="shared" si="180"/>
        <v>0</v>
      </c>
      <c r="AC363" s="167"/>
      <c r="AE363" s="166" t="str" cm="1">
        <f t="array" ref="AE363">IF($E363&lt;&gt;"", IF(ISTEXT(E363), "| Veld '"&amp;AE$4&amp;ROW()&amp;"': "&amp;Fout_datum, IF(F363&lt;&gt;"", IF(E363&gt;F363, "| Velden '"&amp;$AE$4&amp;ROW()&amp;"' en '"&amp;$AF$4&amp;ROW()&amp;"': De datum uit dienst mag niet voor de datum in dienst vallen.", ""), IF(E363&gt;Datum_werkingsjaar_einde, "| Veld '"&amp;$AE$4&amp;ROW()&amp;"': De datum in dienst mag niet na 31/12/"&amp;Datum_werkingsjaar&amp;" vallen.  ", ""))), "")</f>
        <v/>
      </c>
      <c r="AF363" s="166" t="str" cm="1">
        <f t="array" ref="AF363">IF($F363&lt;&gt;"", IF(ISTEXT(F363), "| Veld '"&amp;AF$4&amp;ROW()&amp;"': "&amp;Fout_datum, IF(E363&gt;F363, IF(F363&lt;&gt;"", "  ", ""), IF(F363&lt;&gt;"", IF(F363&lt;Datum_werkingsjaar_begin, "| Veld '"&amp;$AF$4&amp;ROW()&amp;"': De datum uit dienst mag niet vóór 1/01/"&amp;Datum_werkingsjaar&amp;" vallen.  ", ""), ""))), "")</f>
        <v/>
      </c>
      <c r="AG363" s="166" t="str">
        <f ca="1">IF(W363&lt;0, "", IF(G363&lt;&gt;"", _xlfn.IFNA(IF(MATCH(G363, OFFSET(Keuzelijsten!$A$1, 0, MATCH(O363, Keuzelijsten!$A$1:$AA$1, 0)-1, 50, 1), 0)&lt;&gt;"", ""), "| Veld '"&amp;AG$4&amp;ROW()&amp;"': de selectie komt niet overeen met een keuze in een afhankelijk veld.  "), ""))</f>
        <v/>
      </c>
      <c r="AH363" s="166" t="str">
        <f ca="1">IF(X363&lt;0, "", IF(H363&lt;&gt;"", _xlfn.IFNA(IF(MATCH(H363, OFFSET(Keuzelijsten!$A$1, 0, MATCH(P363, Keuzelijsten!$A$1:$AA$1, 0)-1, 50, 1), 0)&lt;&gt;"", ""), "| Veld '"&amp;AH$4&amp;ROW()&amp;"': de selectie komt niet overeen met een keuze in een afhankelijk veld.  "), ""))</f>
        <v/>
      </c>
      <c r="AI363" s="166" t="str">
        <f ca="1">IF(Y363&lt;0, "", IF(I363&lt;&gt;"", _xlfn.IFNA(IF(MATCH(I363, OFFSET(Keuzelijsten!$A$1, 0, MATCH(Q363, Keuzelijsten!$A$1:$AA$1, 0)-1, 50, 1), 0)&lt;&gt;"", ""), "| Veld '"&amp;AI$4&amp;ROW()&amp;"': de selectie komt niet overeen met een keuze in een afhankelijk veld.  "), ""))</f>
        <v/>
      </c>
      <c r="AJ363" s="166" t="str">
        <f ca="1">IF(Z363&lt;0, "", IF(J363&lt;&gt;"", _xlfn.IFNA(IF(MATCH(J363, OFFSET(Keuzelijsten!$A$1, 0, MATCH(R363, Keuzelijsten!$A$1:$AA$1, 0)-1, 50, 1), 0)&lt;&gt;"", ""), "| Veld '"&amp;AJ$4&amp;ROW()&amp;"': de selectie komt niet overeen met een keuze in een afhankelijk veld.  "), ""))</f>
        <v/>
      </c>
      <c r="AK363" s="166" t="str">
        <f t="shared" si="164"/>
        <v/>
      </c>
      <c r="AL363" s="166" t="str">
        <f t="shared" si="165"/>
        <v/>
      </c>
      <c r="AM363" s="167" t="str">
        <f t="shared" si="181"/>
        <v/>
      </c>
      <c r="AN363" s="166" t="str">
        <f t="shared" si="182"/>
        <v/>
      </c>
      <c r="AO363" s="166" t="str">
        <f t="shared" si="183"/>
        <v/>
      </c>
      <c r="AP363" s="166" t="str">
        <f t="shared" si="184"/>
        <v/>
      </c>
      <c r="AQ363" s="166" t="str">
        <f t="shared" si="185"/>
        <v/>
      </c>
      <c r="AR363" s="166" t="str">
        <f t="shared" si="186"/>
        <v/>
      </c>
      <c r="AS363" s="166" t="str">
        <f t="shared" si="187"/>
        <v/>
      </c>
      <c r="AT363" s="166" t="str">
        <f t="shared" si="188"/>
        <v/>
      </c>
      <c r="AU363" s="166" t="str">
        <f t="shared" si="189"/>
        <v/>
      </c>
      <c r="AV363" s="166" t="str">
        <f t="shared" si="190"/>
        <v/>
      </c>
      <c r="AW363" s="167" t="str">
        <f t="shared" si="191"/>
        <v/>
      </c>
      <c r="AX363" s="166" t="str">
        <f>IF(N363&lt;&gt;1, IF(SUM(N363:$N$504)&lt;&gt;0, "| Laat geen witruimte tussen ingevulde rijen.", ""), "")</f>
        <v/>
      </c>
      <c r="AZ363" s="75" t="str">
        <f t="shared" ca="1" si="192"/>
        <v/>
      </c>
    </row>
    <row r="364" spans="1:52" s="166" customFormat="1" ht="14.45" customHeight="1" x14ac:dyDescent="0.25">
      <c r="A364" s="172" t="str">
        <f t="shared" ca="1" si="166"/>
        <v/>
      </c>
      <c r="B364" s="164" t="str">
        <f t="shared" si="162"/>
        <v/>
      </c>
      <c r="C364" s="176" t="str">
        <f t="shared" si="163"/>
        <v/>
      </c>
      <c r="D364" s="177"/>
      <c r="E364" s="178"/>
      <c r="F364" s="178"/>
      <c r="G364" s="179"/>
      <c r="H364" s="180"/>
      <c r="I364" s="179"/>
      <c r="J364" s="181"/>
      <c r="K364" s="182"/>
      <c r="L364" s="183"/>
      <c r="M364" s="165" t="s">
        <v>85</v>
      </c>
      <c r="N364" s="166">
        <f t="shared" si="167"/>
        <v>0</v>
      </c>
      <c r="O364" s="167" t="s">
        <v>387</v>
      </c>
      <c r="P364" s="166" t="str">
        <f t="shared" si="168"/>
        <v/>
      </c>
      <c r="Q364" s="166" t="str">
        <f t="shared" si="169"/>
        <v/>
      </c>
      <c r="R364" s="166" t="str">
        <f t="shared" si="170"/>
        <v/>
      </c>
      <c r="S364" s="167">
        <f t="shared" si="171"/>
        <v>0</v>
      </c>
      <c r="T364" s="166">
        <f t="shared" si="172"/>
        <v>0</v>
      </c>
      <c r="U364" s="166">
        <f t="shared" si="173"/>
        <v>0</v>
      </c>
      <c r="V364" s="166">
        <f t="shared" si="174"/>
        <v>0</v>
      </c>
      <c r="W364" s="166">
        <f t="shared" si="175"/>
        <v>0</v>
      </c>
      <c r="X364" s="166">
        <f t="shared" si="176"/>
        <v>0</v>
      </c>
      <c r="Y364" s="166">
        <f t="shared" si="177"/>
        <v>0</v>
      </c>
      <c r="Z364" s="166">
        <f t="shared" si="178"/>
        <v>0</v>
      </c>
      <c r="AA364" s="166">
        <f t="shared" si="179"/>
        <v>0</v>
      </c>
      <c r="AB364" s="166">
        <f t="shared" si="180"/>
        <v>0</v>
      </c>
      <c r="AC364" s="167"/>
      <c r="AE364" s="166" t="str" cm="1">
        <f t="array" ref="AE364">IF($E364&lt;&gt;"", IF(ISTEXT(E364), "| Veld '"&amp;AE$4&amp;ROW()&amp;"': "&amp;Fout_datum, IF(F364&lt;&gt;"", IF(E364&gt;F364, "| Velden '"&amp;$AE$4&amp;ROW()&amp;"' en '"&amp;$AF$4&amp;ROW()&amp;"': De datum uit dienst mag niet voor de datum in dienst vallen.", ""), IF(E364&gt;Datum_werkingsjaar_einde, "| Veld '"&amp;$AE$4&amp;ROW()&amp;"': De datum in dienst mag niet na 31/12/"&amp;Datum_werkingsjaar&amp;" vallen.  ", ""))), "")</f>
        <v/>
      </c>
      <c r="AF364" s="166" t="str" cm="1">
        <f t="array" ref="AF364">IF($F364&lt;&gt;"", IF(ISTEXT(F364), "| Veld '"&amp;AF$4&amp;ROW()&amp;"': "&amp;Fout_datum, IF(E364&gt;F364, IF(F364&lt;&gt;"", "  ", ""), IF(F364&lt;&gt;"", IF(F364&lt;Datum_werkingsjaar_begin, "| Veld '"&amp;$AF$4&amp;ROW()&amp;"': De datum uit dienst mag niet vóór 1/01/"&amp;Datum_werkingsjaar&amp;" vallen.  ", ""), ""))), "")</f>
        <v/>
      </c>
      <c r="AG364" s="166" t="str">
        <f ca="1">IF(W364&lt;0, "", IF(G364&lt;&gt;"", _xlfn.IFNA(IF(MATCH(G364, OFFSET(Keuzelijsten!$A$1, 0, MATCH(O364, Keuzelijsten!$A$1:$AA$1, 0)-1, 50, 1), 0)&lt;&gt;"", ""), "| Veld '"&amp;AG$4&amp;ROW()&amp;"': de selectie komt niet overeen met een keuze in een afhankelijk veld.  "), ""))</f>
        <v/>
      </c>
      <c r="AH364" s="166" t="str">
        <f ca="1">IF(X364&lt;0, "", IF(H364&lt;&gt;"", _xlfn.IFNA(IF(MATCH(H364, OFFSET(Keuzelijsten!$A$1, 0, MATCH(P364, Keuzelijsten!$A$1:$AA$1, 0)-1, 50, 1), 0)&lt;&gt;"", ""), "| Veld '"&amp;AH$4&amp;ROW()&amp;"': de selectie komt niet overeen met een keuze in een afhankelijk veld.  "), ""))</f>
        <v/>
      </c>
      <c r="AI364" s="166" t="str">
        <f ca="1">IF(Y364&lt;0, "", IF(I364&lt;&gt;"", _xlfn.IFNA(IF(MATCH(I364, OFFSET(Keuzelijsten!$A$1, 0, MATCH(Q364, Keuzelijsten!$A$1:$AA$1, 0)-1, 50, 1), 0)&lt;&gt;"", ""), "| Veld '"&amp;AI$4&amp;ROW()&amp;"': de selectie komt niet overeen met een keuze in een afhankelijk veld.  "), ""))</f>
        <v/>
      </c>
      <c r="AJ364" s="166" t="str">
        <f ca="1">IF(Z364&lt;0, "", IF(J364&lt;&gt;"", _xlfn.IFNA(IF(MATCH(J364, OFFSET(Keuzelijsten!$A$1, 0, MATCH(R364, Keuzelijsten!$A$1:$AA$1, 0)-1, 50, 1), 0)&lt;&gt;"", ""), "| Veld '"&amp;AJ$4&amp;ROW()&amp;"': de selectie komt niet overeen met een keuze in een afhankelijk veld.  "), ""))</f>
        <v/>
      </c>
      <c r="AK364" s="166" t="str">
        <f t="shared" si="164"/>
        <v/>
      </c>
      <c r="AL364" s="166" t="str">
        <f t="shared" si="165"/>
        <v/>
      </c>
      <c r="AM364" s="167" t="str">
        <f t="shared" si="181"/>
        <v/>
      </c>
      <c r="AN364" s="166" t="str">
        <f t="shared" si="182"/>
        <v/>
      </c>
      <c r="AO364" s="166" t="str">
        <f t="shared" si="183"/>
        <v/>
      </c>
      <c r="AP364" s="166" t="str">
        <f t="shared" si="184"/>
        <v/>
      </c>
      <c r="AQ364" s="166" t="str">
        <f t="shared" si="185"/>
        <v/>
      </c>
      <c r="AR364" s="166" t="str">
        <f t="shared" si="186"/>
        <v/>
      </c>
      <c r="AS364" s="166" t="str">
        <f t="shared" si="187"/>
        <v/>
      </c>
      <c r="AT364" s="166" t="str">
        <f t="shared" si="188"/>
        <v/>
      </c>
      <c r="AU364" s="166" t="str">
        <f t="shared" si="189"/>
        <v/>
      </c>
      <c r="AV364" s="166" t="str">
        <f t="shared" si="190"/>
        <v/>
      </c>
      <c r="AW364" s="167" t="str">
        <f t="shared" si="191"/>
        <v/>
      </c>
      <c r="AX364" s="166" t="str">
        <f>IF(N364&lt;&gt;1, IF(SUM(N364:$N$504)&lt;&gt;0, "| Laat geen witruimte tussen ingevulde rijen.", ""), "")</f>
        <v/>
      </c>
      <c r="AZ364" s="75" t="str">
        <f t="shared" ca="1" si="192"/>
        <v/>
      </c>
    </row>
    <row r="365" spans="1:52" s="166" customFormat="1" ht="14.45" customHeight="1" x14ac:dyDescent="0.25">
      <c r="A365" s="172" t="str">
        <f t="shared" ca="1" si="166"/>
        <v/>
      </c>
      <c r="B365" s="164" t="str">
        <f t="shared" si="162"/>
        <v/>
      </c>
      <c r="C365" s="176" t="str">
        <f t="shared" si="163"/>
        <v/>
      </c>
      <c r="D365" s="177"/>
      <c r="E365" s="178"/>
      <c r="F365" s="178"/>
      <c r="G365" s="179"/>
      <c r="H365" s="180"/>
      <c r="I365" s="179"/>
      <c r="J365" s="181"/>
      <c r="K365" s="182"/>
      <c r="L365" s="183"/>
      <c r="M365" s="165" t="s">
        <v>85</v>
      </c>
      <c r="N365" s="166">
        <f t="shared" si="167"/>
        <v>0</v>
      </c>
      <c r="O365" s="167" t="s">
        <v>387</v>
      </c>
      <c r="P365" s="166" t="str">
        <f t="shared" si="168"/>
        <v/>
      </c>
      <c r="Q365" s="166" t="str">
        <f t="shared" si="169"/>
        <v/>
      </c>
      <c r="R365" s="166" t="str">
        <f t="shared" si="170"/>
        <v/>
      </c>
      <c r="S365" s="167">
        <f t="shared" si="171"/>
        <v>0</v>
      </c>
      <c r="T365" s="166">
        <f t="shared" si="172"/>
        <v>0</v>
      </c>
      <c r="U365" s="166">
        <f t="shared" si="173"/>
        <v>0</v>
      </c>
      <c r="V365" s="166">
        <f t="shared" si="174"/>
        <v>0</v>
      </c>
      <c r="W365" s="166">
        <f t="shared" si="175"/>
        <v>0</v>
      </c>
      <c r="X365" s="166">
        <f t="shared" si="176"/>
        <v>0</v>
      </c>
      <c r="Y365" s="166">
        <f t="shared" si="177"/>
        <v>0</v>
      </c>
      <c r="Z365" s="166">
        <f t="shared" si="178"/>
        <v>0</v>
      </c>
      <c r="AA365" s="166">
        <f t="shared" si="179"/>
        <v>0</v>
      </c>
      <c r="AB365" s="166">
        <f t="shared" si="180"/>
        <v>0</v>
      </c>
      <c r="AC365" s="167"/>
      <c r="AE365" s="166" t="str" cm="1">
        <f t="array" ref="AE365">IF($E365&lt;&gt;"", IF(ISTEXT(E365), "| Veld '"&amp;AE$4&amp;ROW()&amp;"': "&amp;Fout_datum, IF(F365&lt;&gt;"", IF(E365&gt;F365, "| Velden '"&amp;$AE$4&amp;ROW()&amp;"' en '"&amp;$AF$4&amp;ROW()&amp;"': De datum uit dienst mag niet voor de datum in dienst vallen.", ""), IF(E365&gt;Datum_werkingsjaar_einde, "| Veld '"&amp;$AE$4&amp;ROW()&amp;"': De datum in dienst mag niet na 31/12/"&amp;Datum_werkingsjaar&amp;" vallen.  ", ""))), "")</f>
        <v/>
      </c>
      <c r="AF365" s="166" t="str" cm="1">
        <f t="array" ref="AF365">IF($F365&lt;&gt;"", IF(ISTEXT(F365), "| Veld '"&amp;AF$4&amp;ROW()&amp;"': "&amp;Fout_datum, IF(E365&gt;F365, IF(F365&lt;&gt;"", "  ", ""), IF(F365&lt;&gt;"", IF(F365&lt;Datum_werkingsjaar_begin, "| Veld '"&amp;$AF$4&amp;ROW()&amp;"': De datum uit dienst mag niet vóór 1/01/"&amp;Datum_werkingsjaar&amp;" vallen.  ", ""), ""))), "")</f>
        <v/>
      </c>
      <c r="AG365" s="166" t="str">
        <f ca="1">IF(W365&lt;0, "", IF(G365&lt;&gt;"", _xlfn.IFNA(IF(MATCH(G365, OFFSET(Keuzelijsten!$A$1, 0, MATCH(O365, Keuzelijsten!$A$1:$AA$1, 0)-1, 50, 1), 0)&lt;&gt;"", ""), "| Veld '"&amp;AG$4&amp;ROW()&amp;"': de selectie komt niet overeen met een keuze in een afhankelijk veld.  "), ""))</f>
        <v/>
      </c>
      <c r="AH365" s="166" t="str">
        <f ca="1">IF(X365&lt;0, "", IF(H365&lt;&gt;"", _xlfn.IFNA(IF(MATCH(H365, OFFSET(Keuzelijsten!$A$1, 0, MATCH(P365, Keuzelijsten!$A$1:$AA$1, 0)-1, 50, 1), 0)&lt;&gt;"", ""), "| Veld '"&amp;AH$4&amp;ROW()&amp;"': de selectie komt niet overeen met een keuze in een afhankelijk veld.  "), ""))</f>
        <v/>
      </c>
      <c r="AI365" s="166" t="str">
        <f ca="1">IF(Y365&lt;0, "", IF(I365&lt;&gt;"", _xlfn.IFNA(IF(MATCH(I365, OFFSET(Keuzelijsten!$A$1, 0, MATCH(Q365, Keuzelijsten!$A$1:$AA$1, 0)-1, 50, 1), 0)&lt;&gt;"", ""), "| Veld '"&amp;AI$4&amp;ROW()&amp;"': de selectie komt niet overeen met een keuze in een afhankelijk veld.  "), ""))</f>
        <v/>
      </c>
      <c r="AJ365" s="166" t="str">
        <f ca="1">IF(Z365&lt;0, "", IF(J365&lt;&gt;"", _xlfn.IFNA(IF(MATCH(J365, OFFSET(Keuzelijsten!$A$1, 0, MATCH(R365, Keuzelijsten!$A$1:$AA$1, 0)-1, 50, 1), 0)&lt;&gt;"", ""), "| Veld '"&amp;AJ$4&amp;ROW()&amp;"': de selectie komt niet overeen met een keuze in een afhankelijk veld.  "), ""))</f>
        <v/>
      </c>
      <c r="AK365" s="166" t="str">
        <f t="shared" si="164"/>
        <v/>
      </c>
      <c r="AL365" s="166" t="str">
        <f t="shared" si="165"/>
        <v/>
      </c>
      <c r="AM365" s="167" t="str">
        <f t="shared" si="181"/>
        <v/>
      </c>
      <c r="AN365" s="166" t="str">
        <f t="shared" si="182"/>
        <v/>
      </c>
      <c r="AO365" s="166" t="str">
        <f t="shared" si="183"/>
        <v/>
      </c>
      <c r="AP365" s="166" t="str">
        <f t="shared" si="184"/>
        <v/>
      </c>
      <c r="AQ365" s="166" t="str">
        <f t="shared" si="185"/>
        <v/>
      </c>
      <c r="AR365" s="166" t="str">
        <f t="shared" si="186"/>
        <v/>
      </c>
      <c r="AS365" s="166" t="str">
        <f t="shared" si="187"/>
        <v/>
      </c>
      <c r="AT365" s="166" t="str">
        <f t="shared" si="188"/>
        <v/>
      </c>
      <c r="AU365" s="166" t="str">
        <f t="shared" si="189"/>
        <v/>
      </c>
      <c r="AV365" s="166" t="str">
        <f t="shared" si="190"/>
        <v/>
      </c>
      <c r="AW365" s="167" t="str">
        <f t="shared" si="191"/>
        <v/>
      </c>
      <c r="AX365" s="166" t="str">
        <f>IF(N365&lt;&gt;1, IF(SUM(N365:$N$504)&lt;&gt;0, "| Laat geen witruimte tussen ingevulde rijen.", ""), "")</f>
        <v/>
      </c>
      <c r="AZ365" s="75" t="str">
        <f t="shared" ca="1" si="192"/>
        <v/>
      </c>
    </row>
    <row r="366" spans="1:52" s="166" customFormat="1" ht="14.45" customHeight="1" x14ac:dyDescent="0.25">
      <c r="A366" s="172" t="str">
        <f t="shared" ca="1" si="166"/>
        <v/>
      </c>
      <c r="B366" s="164" t="str">
        <f t="shared" si="162"/>
        <v/>
      </c>
      <c r="C366" s="176" t="str">
        <f t="shared" si="163"/>
        <v/>
      </c>
      <c r="D366" s="177"/>
      <c r="E366" s="178"/>
      <c r="F366" s="178"/>
      <c r="G366" s="179"/>
      <c r="H366" s="180"/>
      <c r="I366" s="179"/>
      <c r="J366" s="181"/>
      <c r="K366" s="182"/>
      <c r="L366" s="183"/>
      <c r="M366" s="165" t="s">
        <v>85</v>
      </c>
      <c r="N366" s="166">
        <f t="shared" si="167"/>
        <v>0</v>
      </c>
      <c r="O366" s="167" t="s">
        <v>387</v>
      </c>
      <c r="P366" s="166" t="str">
        <f t="shared" si="168"/>
        <v/>
      </c>
      <c r="Q366" s="166" t="str">
        <f t="shared" si="169"/>
        <v/>
      </c>
      <c r="R366" s="166" t="str">
        <f t="shared" si="170"/>
        <v/>
      </c>
      <c r="S366" s="167">
        <f t="shared" si="171"/>
        <v>0</v>
      </c>
      <c r="T366" s="166">
        <f t="shared" si="172"/>
        <v>0</v>
      </c>
      <c r="U366" s="166">
        <f t="shared" si="173"/>
        <v>0</v>
      </c>
      <c r="V366" s="166">
        <f t="shared" si="174"/>
        <v>0</v>
      </c>
      <c r="W366" s="166">
        <f t="shared" si="175"/>
        <v>0</v>
      </c>
      <c r="X366" s="166">
        <f t="shared" si="176"/>
        <v>0</v>
      </c>
      <c r="Y366" s="166">
        <f t="shared" si="177"/>
        <v>0</v>
      </c>
      <c r="Z366" s="166">
        <f t="shared" si="178"/>
        <v>0</v>
      </c>
      <c r="AA366" s="166">
        <f t="shared" si="179"/>
        <v>0</v>
      </c>
      <c r="AB366" s="166">
        <f t="shared" si="180"/>
        <v>0</v>
      </c>
      <c r="AC366" s="167"/>
      <c r="AE366" s="166" t="str" cm="1">
        <f t="array" ref="AE366">IF($E366&lt;&gt;"", IF(ISTEXT(E366), "| Veld '"&amp;AE$4&amp;ROW()&amp;"': "&amp;Fout_datum, IF(F366&lt;&gt;"", IF(E366&gt;F366, "| Velden '"&amp;$AE$4&amp;ROW()&amp;"' en '"&amp;$AF$4&amp;ROW()&amp;"': De datum uit dienst mag niet voor de datum in dienst vallen.", ""), IF(E366&gt;Datum_werkingsjaar_einde, "| Veld '"&amp;$AE$4&amp;ROW()&amp;"': De datum in dienst mag niet na 31/12/"&amp;Datum_werkingsjaar&amp;" vallen.  ", ""))), "")</f>
        <v/>
      </c>
      <c r="AF366" s="166" t="str" cm="1">
        <f t="array" ref="AF366">IF($F366&lt;&gt;"", IF(ISTEXT(F366), "| Veld '"&amp;AF$4&amp;ROW()&amp;"': "&amp;Fout_datum, IF(E366&gt;F366, IF(F366&lt;&gt;"", "  ", ""), IF(F366&lt;&gt;"", IF(F366&lt;Datum_werkingsjaar_begin, "| Veld '"&amp;$AF$4&amp;ROW()&amp;"': De datum uit dienst mag niet vóór 1/01/"&amp;Datum_werkingsjaar&amp;" vallen.  ", ""), ""))), "")</f>
        <v/>
      </c>
      <c r="AG366" s="166" t="str">
        <f ca="1">IF(W366&lt;0, "", IF(G366&lt;&gt;"", _xlfn.IFNA(IF(MATCH(G366, OFFSET(Keuzelijsten!$A$1, 0, MATCH(O366, Keuzelijsten!$A$1:$AA$1, 0)-1, 50, 1), 0)&lt;&gt;"", ""), "| Veld '"&amp;AG$4&amp;ROW()&amp;"': de selectie komt niet overeen met een keuze in een afhankelijk veld.  "), ""))</f>
        <v/>
      </c>
      <c r="AH366" s="166" t="str">
        <f ca="1">IF(X366&lt;0, "", IF(H366&lt;&gt;"", _xlfn.IFNA(IF(MATCH(H366, OFFSET(Keuzelijsten!$A$1, 0, MATCH(P366, Keuzelijsten!$A$1:$AA$1, 0)-1, 50, 1), 0)&lt;&gt;"", ""), "| Veld '"&amp;AH$4&amp;ROW()&amp;"': de selectie komt niet overeen met een keuze in een afhankelijk veld.  "), ""))</f>
        <v/>
      </c>
      <c r="AI366" s="166" t="str">
        <f ca="1">IF(Y366&lt;0, "", IF(I366&lt;&gt;"", _xlfn.IFNA(IF(MATCH(I366, OFFSET(Keuzelijsten!$A$1, 0, MATCH(Q366, Keuzelijsten!$A$1:$AA$1, 0)-1, 50, 1), 0)&lt;&gt;"", ""), "| Veld '"&amp;AI$4&amp;ROW()&amp;"': de selectie komt niet overeen met een keuze in een afhankelijk veld.  "), ""))</f>
        <v/>
      </c>
      <c r="AJ366" s="166" t="str">
        <f ca="1">IF(Z366&lt;0, "", IF(J366&lt;&gt;"", _xlfn.IFNA(IF(MATCH(J366, OFFSET(Keuzelijsten!$A$1, 0, MATCH(R366, Keuzelijsten!$A$1:$AA$1, 0)-1, 50, 1), 0)&lt;&gt;"", ""), "| Veld '"&amp;AJ$4&amp;ROW()&amp;"': de selectie komt niet overeen met een keuze in een afhankelijk veld.  "), ""))</f>
        <v/>
      </c>
      <c r="AK366" s="166" t="str">
        <f t="shared" si="164"/>
        <v/>
      </c>
      <c r="AL366" s="166" t="str">
        <f t="shared" si="165"/>
        <v/>
      </c>
      <c r="AM366" s="167" t="str">
        <f t="shared" si="181"/>
        <v/>
      </c>
      <c r="AN366" s="166" t="str">
        <f t="shared" si="182"/>
        <v/>
      </c>
      <c r="AO366" s="166" t="str">
        <f t="shared" si="183"/>
        <v/>
      </c>
      <c r="AP366" s="166" t="str">
        <f t="shared" si="184"/>
        <v/>
      </c>
      <c r="AQ366" s="166" t="str">
        <f t="shared" si="185"/>
        <v/>
      </c>
      <c r="AR366" s="166" t="str">
        <f t="shared" si="186"/>
        <v/>
      </c>
      <c r="AS366" s="166" t="str">
        <f t="shared" si="187"/>
        <v/>
      </c>
      <c r="AT366" s="166" t="str">
        <f t="shared" si="188"/>
        <v/>
      </c>
      <c r="AU366" s="166" t="str">
        <f t="shared" si="189"/>
        <v/>
      </c>
      <c r="AV366" s="166" t="str">
        <f t="shared" si="190"/>
        <v/>
      </c>
      <c r="AW366" s="167" t="str">
        <f t="shared" si="191"/>
        <v/>
      </c>
      <c r="AX366" s="166" t="str">
        <f>IF(N366&lt;&gt;1, IF(SUM(N366:$N$504)&lt;&gt;0, "| Laat geen witruimte tussen ingevulde rijen.", ""), "")</f>
        <v/>
      </c>
      <c r="AZ366" s="75" t="str">
        <f t="shared" ca="1" si="192"/>
        <v/>
      </c>
    </row>
    <row r="367" spans="1:52" s="166" customFormat="1" ht="14.45" customHeight="1" x14ac:dyDescent="0.25">
      <c r="A367" s="172" t="str">
        <f t="shared" ca="1" si="166"/>
        <v/>
      </c>
      <c r="B367" s="164" t="str">
        <f t="shared" si="162"/>
        <v/>
      </c>
      <c r="C367" s="176" t="str">
        <f t="shared" si="163"/>
        <v/>
      </c>
      <c r="D367" s="177"/>
      <c r="E367" s="178"/>
      <c r="F367" s="178"/>
      <c r="G367" s="179"/>
      <c r="H367" s="180"/>
      <c r="I367" s="179"/>
      <c r="J367" s="181"/>
      <c r="K367" s="182"/>
      <c r="L367" s="183"/>
      <c r="M367" s="165" t="s">
        <v>85</v>
      </c>
      <c r="N367" s="166">
        <f t="shared" si="167"/>
        <v>0</v>
      </c>
      <c r="O367" s="167" t="s">
        <v>387</v>
      </c>
      <c r="P367" s="166" t="str">
        <f t="shared" si="168"/>
        <v/>
      </c>
      <c r="Q367" s="166" t="str">
        <f t="shared" si="169"/>
        <v/>
      </c>
      <c r="R367" s="166" t="str">
        <f t="shared" si="170"/>
        <v/>
      </c>
      <c r="S367" s="167">
        <f t="shared" si="171"/>
        <v>0</v>
      </c>
      <c r="T367" s="166">
        <f t="shared" si="172"/>
        <v>0</v>
      </c>
      <c r="U367" s="166">
        <f t="shared" si="173"/>
        <v>0</v>
      </c>
      <c r="V367" s="166">
        <f t="shared" si="174"/>
        <v>0</v>
      </c>
      <c r="W367" s="166">
        <f t="shared" si="175"/>
        <v>0</v>
      </c>
      <c r="X367" s="166">
        <f t="shared" si="176"/>
        <v>0</v>
      </c>
      <c r="Y367" s="166">
        <f t="shared" si="177"/>
        <v>0</v>
      </c>
      <c r="Z367" s="166">
        <f t="shared" si="178"/>
        <v>0</v>
      </c>
      <c r="AA367" s="166">
        <f t="shared" si="179"/>
        <v>0</v>
      </c>
      <c r="AB367" s="166">
        <f t="shared" si="180"/>
        <v>0</v>
      </c>
      <c r="AC367" s="167"/>
      <c r="AE367" s="166" t="str" cm="1">
        <f t="array" ref="AE367">IF($E367&lt;&gt;"", IF(ISTEXT(E367), "| Veld '"&amp;AE$4&amp;ROW()&amp;"': "&amp;Fout_datum, IF(F367&lt;&gt;"", IF(E367&gt;F367, "| Velden '"&amp;$AE$4&amp;ROW()&amp;"' en '"&amp;$AF$4&amp;ROW()&amp;"': De datum uit dienst mag niet voor de datum in dienst vallen.", ""), IF(E367&gt;Datum_werkingsjaar_einde, "| Veld '"&amp;$AE$4&amp;ROW()&amp;"': De datum in dienst mag niet na 31/12/"&amp;Datum_werkingsjaar&amp;" vallen.  ", ""))), "")</f>
        <v/>
      </c>
      <c r="AF367" s="166" t="str" cm="1">
        <f t="array" ref="AF367">IF($F367&lt;&gt;"", IF(ISTEXT(F367), "| Veld '"&amp;AF$4&amp;ROW()&amp;"': "&amp;Fout_datum, IF(E367&gt;F367, IF(F367&lt;&gt;"", "  ", ""), IF(F367&lt;&gt;"", IF(F367&lt;Datum_werkingsjaar_begin, "| Veld '"&amp;$AF$4&amp;ROW()&amp;"': De datum uit dienst mag niet vóór 1/01/"&amp;Datum_werkingsjaar&amp;" vallen.  ", ""), ""))), "")</f>
        <v/>
      </c>
      <c r="AG367" s="166" t="str">
        <f ca="1">IF(W367&lt;0, "", IF(G367&lt;&gt;"", _xlfn.IFNA(IF(MATCH(G367, OFFSET(Keuzelijsten!$A$1, 0, MATCH(O367, Keuzelijsten!$A$1:$AA$1, 0)-1, 50, 1), 0)&lt;&gt;"", ""), "| Veld '"&amp;AG$4&amp;ROW()&amp;"': de selectie komt niet overeen met een keuze in een afhankelijk veld.  "), ""))</f>
        <v/>
      </c>
      <c r="AH367" s="166" t="str">
        <f ca="1">IF(X367&lt;0, "", IF(H367&lt;&gt;"", _xlfn.IFNA(IF(MATCH(H367, OFFSET(Keuzelijsten!$A$1, 0, MATCH(P367, Keuzelijsten!$A$1:$AA$1, 0)-1, 50, 1), 0)&lt;&gt;"", ""), "| Veld '"&amp;AH$4&amp;ROW()&amp;"': de selectie komt niet overeen met een keuze in een afhankelijk veld.  "), ""))</f>
        <v/>
      </c>
      <c r="AI367" s="166" t="str">
        <f ca="1">IF(Y367&lt;0, "", IF(I367&lt;&gt;"", _xlfn.IFNA(IF(MATCH(I367, OFFSET(Keuzelijsten!$A$1, 0, MATCH(Q367, Keuzelijsten!$A$1:$AA$1, 0)-1, 50, 1), 0)&lt;&gt;"", ""), "| Veld '"&amp;AI$4&amp;ROW()&amp;"': de selectie komt niet overeen met een keuze in een afhankelijk veld.  "), ""))</f>
        <v/>
      </c>
      <c r="AJ367" s="166" t="str">
        <f ca="1">IF(Z367&lt;0, "", IF(J367&lt;&gt;"", _xlfn.IFNA(IF(MATCH(J367, OFFSET(Keuzelijsten!$A$1, 0, MATCH(R367, Keuzelijsten!$A$1:$AA$1, 0)-1, 50, 1), 0)&lt;&gt;"", ""), "| Veld '"&amp;AJ$4&amp;ROW()&amp;"': de selectie komt niet overeen met een keuze in een afhankelijk veld.  "), ""))</f>
        <v/>
      </c>
      <c r="AK367" s="166" t="str">
        <f t="shared" si="164"/>
        <v/>
      </c>
      <c r="AL367" s="166" t="str">
        <f t="shared" si="165"/>
        <v/>
      </c>
      <c r="AM367" s="167" t="str">
        <f t="shared" si="181"/>
        <v/>
      </c>
      <c r="AN367" s="166" t="str">
        <f t="shared" si="182"/>
        <v/>
      </c>
      <c r="AO367" s="166" t="str">
        <f t="shared" si="183"/>
        <v/>
      </c>
      <c r="AP367" s="166" t="str">
        <f t="shared" si="184"/>
        <v/>
      </c>
      <c r="AQ367" s="166" t="str">
        <f t="shared" si="185"/>
        <v/>
      </c>
      <c r="AR367" s="166" t="str">
        <f t="shared" si="186"/>
        <v/>
      </c>
      <c r="AS367" s="166" t="str">
        <f t="shared" si="187"/>
        <v/>
      </c>
      <c r="AT367" s="166" t="str">
        <f t="shared" si="188"/>
        <v/>
      </c>
      <c r="AU367" s="166" t="str">
        <f t="shared" si="189"/>
        <v/>
      </c>
      <c r="AV367" s="166" t="str">
        <f t="shared" si="190"/>
        <v/>
      </c>
      <c r="AW367" s="167" t="str">
        <f t="shared" si="191"/>
        <v/>
      </c>
      <c r="AX367" s="166" t="str">
        <f>IF(N367&lt;&gt;1, IF(SUM(N367:$N$504)&lt;&gt;0, "| Laat geen witruimte tussen ingevulde rijen.", ""), "")</f>
        <v/>
      </c>
      <c r="AZ367" s="75" t="str">
        <f t="shared" ca="1" si="192"/>
        <v/>
      </c>
    </row>
    <row r="368" spans="1:52" s="166" customFormat="1" ht="14.45" customHeight="1" x14ac:dyDescent="0.25">
      <c r="A368" s="172" t="str">
        <f t="shared" ca="1" si="166"/>
        <v/>
      </c>
      <c r="B368" s="164" t="str">
        <f t="shared" si="162"/>
        <v/>
      </c>
      <c r="C368" s="176" t="str">
        <f t="shared" si="163"/>
        <v/>
      </c>
      <c r="D368" s="177"/>
      <c r="E368" s="178"/>
      <c r="F368" s="178"/>
      <c r="G368" s="179"/>
      <c r="H368" s="180"/>
      <c r="I368" s="179"/>
      <c r="J368" s="181"/>
      <c r="K368" s="182"/>
      <c r="L368" s="183"/>
      <c r="M368" s="165" t="s">
        <v>85</v>
      </c>
      <c r="N368" s="166">
        <f t="shared" si="167"/>
        <v>0</v>
      </c>
      <c r="O368" s="167" t="s">
        <v>387</v>
      </c>
      <c r="P368" s="166" t="str">
        <f t="shared" si="168"/>
        <v/>
      </c>
      <c r="Q368" s="166" t="str">
        <f t="shared" si="169"/>
        <v/>
      </c>
      <c r="R368" s="166" t="str">
        <f t="shared" si="170"/>
        <v/>
      </c>
      <c r="S368" s="167">
        <f t="shared" si="171"/>
        <v>0</v>
      </c>
      <c r="T368" s="166">
        <f t="shared" si="172"/>
        <v>0</v>
      </c>
      <c r="U368" s="166">
        <f t="shared" si="173"/>
        <v>0</v>
      </c>
      <c r="V368" s="166">
        <f t="shared" si="174"/>
        <v>0</v>
      </c>
      <c r="W368" s="166">
        <f t="shared" si="175"/>
        <v>0</v>
      </c>
      <c r="X368" s="166">
        <f t="shared" si="176"/>
        <v>0</v>
      </c>
      <c r="Y368" s="166">
        <f t="shared" si="177"/>
        <v>0</v>
      </c>
      <c r="Z368" s="166">
        <f t="shared" si="178"/>
        <v>0</v>
      </c>
      <c r="AA368" s="166">
        <f t="shared" si="179"/>
        <v>0</v>
      </c>
      <c r="AB368" s="166">
        <f t="shared" si="180"/>
        <v>0</v>
      </c>
      <c r="AC368" s="167"/>
      <c r="AE368" s="166" t="str" cm="1">
        <f t="array" ref="AE368">IF($E368&lt;&gt;"", IF(ISTEXT(E368), "| Veld '"&amp;AE$4&amp;ROW()&amp;"': "&amp;Fout_datum, IF(F368&lt;&gt;"", IF(E368&gt;F368, "| Velden '"&amp;$AE$4&amp;ROW()&amp;"' en '"&amp;$AF$4&amp;ROW()&amp;"': De datum uit dienst mag niet voor de datum in dienst vallen.", ""), IF(E368&gt;Datum_werkingsjaar_einde, "| Veld '"&amp;$AE$4&amp;ROW()&amp;"': De datum in dienst mag niet na 31/12/"&amp;Datum_werkingsjaar&amp;" vallen.  ", ""))), "")</f>
        <v/>
      </c>
      <c r="AF368" s="166" t="str" cm="1">
        <f t="array" ref="AF368">IF($F368&lt;&gt;"", IF(ISTEXT(F368), "| Veld '"&amp;AF$4&amp;ROW()&amp;"': "&amp;Fout_datum, IF(E368&gt;F368, IF(F368&lt;&gt;"", "  ", ""), IF(F368&lt;&gt;"", IF(F368&lt;Datum_werkingsjaar_begin, "| Veld '"&amp;$AF$4&amp;ROW()&amp;"': De datum uit dienst mag niet vóór 1/01/"&amp;Datum_werkingsjaar&amp;" vallen.  ", ""), ""))), "")</f>
        <v/>
      </c>
      <c r="AG368" s="166" t="str">
        <f ca="1">IF(W368&lt;0, "", IF(G368&lt;&gt;"", _xlfn.IFNA(IF(MATCH(G368, OFFSET(Keuzelijsten!$A$1, 0, MATCH(O368, Keuzelijsten!$A$1:$AA$1, 0)-1, 50, 1), 0)&lt;&gt;"", ""), "| Veld '"&amp;AG$4&amp;ROW()&amp;"': de selectie komt niet overeen met een keuze in een afhankelijk veld.  "), ""))</f>
        <v/>
      </c>
      <c r="AH368" s="166" t="str">
        <f ca="1">IF(X368&lt;0, "", IF(H368&lt;&gt;"", _xlfn.IFNA(IF(MATCH(H368, OFFSET(Keuzelijsten!$A$1, 0, MATCH(P368, Keuzelijsten!$A$1:$AA$1, 0)-1, 50, 1), 0)&lt;&gt;"", ""), "| Veld '"&amp;AH$4&amp;ROW()&amp;"': de selectie komt niet overeen met een keuze in een afhankelijk veld.  "), ""))</f>
        <v/>
      </c>
      <c r="AI368" s="166" t="str">
        <f ca="1">IF(Y368&lt;0, "", IF(I368&lt;&gt;"", _xlfn.IFNA(IF(MATCH(I368, OFFSET(Keuzelijsten!$A$1, 0, MATCH(Q368, Keuzelijsten!$A$1:$AA$1, 0)-1, 50, 1), 0)&lt;&gt;"", ""), "| Veld '"&amp;AI$4&amp;ROW()&amp;"': de selectie komt niet overeen met een keuze in een afhankelijk veld.  "), ""))</f>
        <v/>
      </c>
      <c r="AJ368" s="166" t="str">
        <f ca="1">IF(Z368&lt;0, "", IF(J368&lt;&gt;"", _xlfn.IFNA(IF(MATCH(J368, OFFSET(Keuzelijsten!$A$1, 0, MATCH(R368, Keuzelijsten!$A$1:$AA$1, 0)-1, 50, 1), 0)&lt;&gt;"", ""), "| Veld '"&amp;AJ$4&amp;ROW()&amp;"': de selectie komt niet overeen met een keuze in een afhankelijk veld.  "), ""))</f>
        <v/>
      </c>
      <c r="AK368" s="166" t="str">
        <f t="shared" si="164"/>
        <v/>
      </c>
      <c r="AL368" s="166" t="str">
        <f t="shared" si="165"/>
        <v/>
      </c>
      <c r="AM368" s="167" t="str">
        <f t="shared" si="181"/>
        <v/>
      </c>
      <c r="AN368" s="166" t="str">
        <f t="shared" si="182"/>
        <v/>
      </c>
      <c r="AO368" s="166" t="str">
        <f t="shared" si="183"/>
        <v/>
      </c>
      <c r="AP368" s="166" t="str">
        <f t="shared" si="184"/>
        <v/>
      </c>
      <c r="AQ368" s="166" t="str">
        <f t="shared" si="185"/>
        <v/>
      </c>
      <c r="AR368" s="166" t="str">
        <f t="shared" si="186"/>
        <v/>
      </c>
      <c r="AS368" s="166" t="str">
        <f t="shared" si="187"/>
        <v/>
      </c>
      <c r="AT368" s="166" t="str">
        <f t="shared" si="188"/>
        <v/>
      </c>
      <c r="AU368" s="166" t="str">
        <f t="shared" si="189"/>
        <v/>
      </c>
      <c r="AV368" s="166" t="str">
        <f t="shared" si="190"/>
        <v/>
      </c>
      <c r="AW368" s="167" t="str">
        <f t="shared" si="191"/>
        <v/>
      </c>
      <c r="AX368" s="166" t="str">
        <f>IF(N368&lt;&gt;1, IF(SUM(N368:$N$504)&lt;&gt;0, "| Laat geen witruimte tussen ingevulde rijen.", ""), "")</f>
        <v/>
      </c>
      <c r="AZ368" s="75" t="str">
        <f t="shared" ca="1" si="192"/>
        <v/>
      </c>
    </row>
    <row r="369" spans="1:52" s="166" customFormat="1" ht="14.45" customHeight="1" x14ac:dyDescent="0.25">
      <c r="A369" s="172" t="str">
        <f t="shared" ca="1" si="166"/>
        <v/>
      </c>
      <c r="B369" s="164" t="str">
        <f t="shared" si="162"/>
        <v/>
      </c>
      <c r="C369" s="176" t="str">
        <f t="shared" si="163"/>
        <v/>
      </c>
      <c r="D369" s="177"/>
      <c r="E369" s="178"/>
      <c r="F369" s="178"/>
      <c r="G369" s="179"/>
      <c r="H369" s="180"/>
      <c r="I369" s="179"/>
      <c r="J369" s="181"/>
      <c r="K369" s="182"/>
      <c r="L369" s="183"/>
      <c r="M369" s="165" t="s">
        <v>85</v>
      </c>
      <c r="N369" s="166">
        <f t="shared" si="167"/>
        <v>0</v>
      </c>
      <c r="O369" s="167" t="s">
        <v>387</v>
      </c>
      <c r="P369" s="166" t="str">
        <f t="shared" si="168"/>
        <v/>
      </c>
      <c r="Q369" s="166" t="str">
        <f t="shared" si="169"/>
        <v/>
      </c>
      <c r="R369" s="166" t="str">
        <f t="shared" si="170"/>
        <v/>
      </c>
      <c r="S369" s="167">
        <f t="shared" si="171"/>
        <v>0</v>
      </c>
      <c r="T369" s="166">
        <f t="shared" si="172"/>
        <v>0</v>
      </c>
      <c r="U369" s="166">
        <f t="shared" si="173"/>
        <v>0</v>
      </c>
      <c r="V369" s="166">
        <f t="shared" si="174"/>
        <v>0</v>
      </c>
      <c r="W369" s="166">
        <f t="shared" si="175"/>
        <v>0</v>
      </c>
      <c r="X369" s="166">
        <f t="shared" si="176"/>
        <v>0</v>
      </c>
      <c r="Y369" s="166">
        <f t="shared" si="177"/>
        <v>0</v>
      </c>
      <c r="Z369" s="166">
        <f t="shared" si="178"/>
        <v>0</v>
      </c>
      <c r="AA369" s="166">
        <f t="shared" si="179"/>
        <v>0</v>
      </c>
      <c r="AB369" s="166">
        <f t="shared" si="180"/>
        <v>0</v>
      </c>
      <c r="AC369" s="167"/>
      <c r="AE369" s="166" t="str" cm="1">
        <f t="array" ref="AE369">IF($E369&lt;&gt;"", IF(ISTEXT(E369), "| Veld '"&amp;AE$4&amp;ROW()&amp;"': "&amp;Fout_datum, IF(F369&lt;&gt;"", IF(E369&gt;F369, "| Velden '"&amp;$AE$4&amp;ROW()&amp;"' en '"&amp;$AF$4&amp;ROW()&amp;"': De datum uit dienst mag niet voor de datum in dienst vallen.", ""), IF(E369&gt;Datum_werkingsjaar_einde, "| Veld '"&amp;$AE$4&amp;ROW()&amp;"': De datum in dienst mag niet na 31/12/"&amp;Datum_werkingsjaar&amp;" vallen.  ", ""))), "")</f>
        <v/>
      </c>
      <c r="AF369" s="166" t="str" cm="1">
        <f t="array" ref="AF369">IF($F369&lt;&gt;"", IF(ISTEXT(F369), "| Veld '"&amp;AF$4&amp;ROW()&amp;"': "&amp;Fout_datum, IF(E369&gt;F369, IF(F369&lt;&gt;"", "  ", ""), IF(F369&lt;&gt;"", IF(F369&lt;Datum_werkingsjaar_begin, "| Veld '"&amp;$AF$4&amp;ROW()&amp;"': De datum uit dienst mag niet vóór 1/01/"&amp;Datum_werkingsjaar&amp;" vallen.  ", ""), ""))), "")</f>
        <v/>
      </c>
      <c r="AG369" s="166" t="str">
        <f ca="1">IF(W369&lt;0, "", IF(G369&lt;&gt;"", _xlfn.IFNA(IF(MATCH(G369, OFFSET(Keuzelijsten!$A$1, 0, MATCH(O369, Keuzelijsten!$A$1:$AA$1, 0)-1, 50, 1), 0)&lt;&gt;"", ""), "| Veld '"&amp;AG$4&amp;ROW()&amp;"': de selectie komt niet overeen met een keuze in een afhankelijk veld.  "), ""))</f>
        <v/>
      </c>
      <c r="AH369" s="166" t="str">
        <f ca="1">IF(X369&lt;0, "", IF(H369&lt;&gt;"", _xlfn.IFNA(IF(MATCH(H369, OFFSET(Keuzelijsten!$A$1, 0, MATCH(P369, Keuzelijsten!$A$1:$AA$1, 0)-1, 50, 1), 0)&lt;&gt;"", ""), "| Veld '"&amp;AH$4&amp;ROW()&amp;"': de selectie komt niet overeen met een keuze in een afhankelijk veld.  "), ""))</f>
        <v/>
      </c>
      <c r="AI369" s="166" t="str">
        <f ca="1">IF(Y369&lt;0, "", IF(I369&lt;&gt;"", _xlfn.IFNA(IF(MATCH(I369, OFFSET(Keuzelijsten!$A$1, 0, MATCH(Q369, Keuzelijsten!$A$1:$AA$1, 0)-1, 50, 1), 0)&lt;&gt;"", ""), "| Veld '"&amp;AI$4&amp;ROW()&amp;"': de selectie komt niet overeen met een keuze in een afhankelijk veld.  "), ""))</f>
        <v/>
      </c>
      <c r="AJ369" s="166" t="str">
        <f ca="1">IF(Z369&lt;0, "", IF(J369&lt;&gt;"", _xlfn.IFNA(IF(MATCH(J369, OFFSET(Keuzelijsten!$A$1, 0, MATCH(R369, Keuzelijsten!$A$1:$AA$1, 0)-1, 50, 1), 0)&lt;&gt;"", ""), "| Veld '"&amp;AJ$4&amp;ROW()&amp;"': de selectie komt niet overeen met een keuze in een afhankelijk veld.  "), ""))</f>
        <v/>
      </c>
      <c r="AK369" s="166" t="str">
        <f t="shared" si="164"/>
        <v/>
      </c>
      <c r="AL369" s="166" t="str">
        <f t="shared" si="165"/>
        <v/>
      </c>
      <c r="AM369" s="167" t="str">
        <f t="shared" si="181"/>
        <v/>
      </c>
      <c r="AN369" s="166" t="str">
        <f t="shared" si="182"/>
        <v/>
      </c>
      <c r="AO369" s="166" t="str">
        <f t="shared" si="183"/>
        <v/>
      </c>
      <c r="AP369" s="166" t="str">
        <f t="shared" si="184"/>
        <v/>
      </c>
      <c r="AQ369" s="166" t="str">
        <f t="shared" si="185"/>
        <v/>
      </c>
      <c r="AR369" s="166" t="str">
        <f t="shared" si="186"/>
        <v/>
      </c>
      <c r="AS369" s="166" t="str">
        <f t="shared" si="187"/>
        <v/>
      </c>
      <c r="AT369" s="166" t="str">
        <f t="shared" si="188"/>
        <v/>
      </c>
      <c r="AU369" s="166" t="str">
        <f t="shared" si="189"/>
        <v/>
      </c>
      <c r="AV369" s="166" t="str">
        <f t="shared" si="190"/>
        <v/>
      </c>
      <c r="AW369" s="167" t="str">
        <f t="shared" si="191"/>
        <v/>
      </c>
      <c r="AX369" s="166" t="str">
        <f>IF(N369&lt;&gt;1, IF(SUM(N369:$N$504)&lt;&gt;0, "| Laat geen witruimte tussen ingevulde rijen.", ""), "")</f>
        <v/>
      </c>
      <c r="AZ369" s="75" t="str">
        <f t="shared" ca="1" si="192"/>
        <v/>
      </c>
    </row>
    <row r="370" spans="1:52" s="166" customFormat="1" ht="14.45" customHeight="1" x14ac:dyDescent="0.25">
      <c r="A370" s="172" t="str">
        <f t="shared" ca="1" si="166"/>
        <v/>
      </c>
      <c r="B370" s="164" t="str">
        <f t="shared" si="162"/>
        <v/>
      </c>
      <c r="C370" s="176" t="str">
        <f t="shared" si="163"/>
        <v/>
      </c>
      <c r="D370" s="177"/>
      <c r="E370" s="178"/>
      <c r="F370" s="178"/>
      <c r="G370" s="179"/>
      <c r="H370" s="180"/>
      <c r="I370" s="179"/>
      <c r="J370" s="181"/>
      <c r="K370" s="182"/>
      <c r="L370" s="183"/>
      <c r="M370" s="165" t="s">
        <v>85</v>
      </c>
      <c r="N370" s="166">
        <f t="shared" si="167"/>
        <v>0</v>
      </c>
      <c r="O370" s="167" t="s">
        <v>387</v>
      </c>
      <c r="P370" s="166" t="str">
        <f t="shared" si="168"/>
        <v/>
      </c>
      <c r="Q370" s="166" t="str">
        <f t="shared" si="169"/>
        <v/>
      </c>
      <c r="R370" s="166" t="str">
        <f t="shared" si="170"/>
        <v/>
      </c>
      <c r="S370" s="167">
        <f t="shared" si="171"/>
        <v>0</v>
      </c>
      <c r="T370" s="166">
        <f t="shared" si="172"/>
        <v>0</v>
      </c>
      <c r="U370" s="166">
        <f t="shared" si="173"/>
        <v>0</v>
      </c>
      <c r="V370" s="166">
        <f t="shared" si="174"/>
        <v>0</v>
      </c>
      <c r="W370" s="166">
        <f t="shared" si="175"/>
        <v>0</v>
      </c>
      <c r="X370" s="166">
        <f t="shared" si="176"/>
        <v>0</v>
      </c>
      <c r="Y370" s="166">
        <f t="shared" si="177"/>
        <v>0</v>
      </c>
      <c r="Z370" s="166">
        <f t="shared" si="178"/>
        <v>0</v>
      </c>
      <c r="AA370" s="166">
        <f t="shared" si="179"/>
        <v>0</v>
      </c>
      <c r="AB370" s="166">
        <f t="shared" si="180"/>
        <v>0</v>
      </c>
      <c r="AC370" s="167"/>
      <c r="AE370" s="166" t="str" cm="1">
        <f t="array" ref="AE370">IF($E370&lt;&gt;"", IF(ISTEXT(E370), "| Veld '"&amp;AE$4&amp;ROW()&amp;"': "&amp;Fout_datum, IF(F370&lt;&gt;"", IF(E370&gt;F370, "| Velden '"&amp;$AE$4&amp;ROW()&amp;"' en '"&amp;$AF$4&amp;ROW()&amp;"': De datum uit dienst mag niet voor de datum in dienst vallen.", ""), IF(E370&gt;Datum_werkingsjaar_einde, "| Veld '"&amp;$AE$4&amp;ROW()&amp;"': De datum in dienst mag niet na 31/12/"&amp;Datum_werkingsjaar&amp;" vallen.  ", ""))), "")</f>
        <v/>
      </c>
      <c r="AF370" s="166" t="str" cm="1">
        <f t="array" ref="AF370">IF($F370&lt;&gt;"", IF(ISTEXT(F370), "| Veld '"&amp;AF$4&amp;ROW()&amp;"': "&amp;Fout_datum, IF(E370&gt;F370, IF(F370&lt;&gt;"", "  ", ""), IF(F370&lt;&gt;"", IF(F370&lt;Datum_werkingsjaar_begin, "| Veld '"&amp;$AF$4&amp;ROW()&amp;"': De datum uit dienst mag niet vóór 1/01/"&amp;Datum_werkingsjaar&amp;" vallen.  ", ""), ""))), "")</f>
        <v/>
      </c>
      <c r="AG370" s="166" t="str">
        <f ca="1">IF(W370&lt;0, "", IF(G370&lt;&gt;"", _xlfn.IFNA(IF(MATCH(G370, OFFSET(Keuzelijsten!$A$1, 0, MATCH(O370, Keuzelijsten!$A$1:$AA$1, 0)-1, 50, 1), 0)&lt;&gt;"", ""), "| Veld '"&amp;AG$4&amp;ROW()&amp;"': de selectie komt niet overeen met een keuze in een afhankelijk veld.  "), ""))</f>
        <v/>
      </c>
      <c r="AH370" s="166" t="str">
        <f ca="1">IF(X370&lt;0, "", IF(H370&lt;&gt;"", _xlfn.IFNA(IF(MATCH(H370, OFFSET(Keuzelijsten!$A$1, 0, MATCH(P370, Keuzelijsten!$A$1:$AA$1, 0)-1, 50, 1), 0)&lt;&gt;"", ""), "| Veld '"&amp;AH$4&amp;ROW()&amp;"': de selectie komt niet overeen met een keuze in een afhankelijk veld.  "), ""))</f>
        <v/>
      </c>
      <c r="AI370" s="166" t="str">
        <f ca="1">IF(Y370&lt;0, "", IF(I370&lt;&gt;"", _xlfn.IFNA(IF(MATCH(I370, OFFSET(Keuzelijsten!$A$1, 0, MATCH(Q370, Keuzelijsten!$A$1:$AA$1, 0)-1, 50, 1), 0)&lt;&gt;"", ""), "| Veld '"&amp;AI$4&amp;ROW()&amp;"': de selectie komt niet overeen met een keuze in een afhankelijk veld.  "), ""))</f>
        <v/>
      </c>
      <c r="AJ370" s="166" t="str">
        <f ca="1">IF(Z370&lt;0, "", IF(J370&lt;&gt;"", _xlfn.IFNA(IF(MATCH(J370, OFFSET(Keuzelijsten!$A$1, 0, MATCH(R370, Keuzelijsten!$A$1:$AA$1, 0)-1, 50, 1), 0)&lt;&gt;"", ""), "| Veld '"&amp;AJ$4&amp;ROW()&amp;"': de selectie komt niet overeen met een keuze in een afhankelijk veld.  "), ""))</f>
        <v/>
      </c>
      <c r="AK370" s="166" t="str">
        <f t="shared" si="164"/>
        <v/>
      </c>
      <c r="AL370" s="166" t="str">
        <f t="shared" si="165"/>
        <v/>
      </c>
      <c r="AM370" s="167" t="str">
        <f t="shared" si="181"/>
        <v/>
      </c>
      <c r="AN370" s="166" t="str">
        <f t="shared" si="182"/>
        <v/>
      </c>
      <c r="AO370" s="166" t="str">
        <f t="shared" si="183"/>
        <v/>
      </c>
      <c r="AP370" s="166" t="str">
        <f t="shared" si="184"/>
        <v/>
      </c>
      <c r="AQ370" s="166" t="str">
        <f t="shared" si="185"/>
        <v/>
      </c>
      <c r="AR370" s="166" t="str">
        <f t="shared" si="186"/>
        <v/>
      </c>
      <c r="AS370" s="166" t="str">
        <f t="shared" si="187"/>
        <v/>
      </c>
      <c r="AT370" s="166" t="str">
        <f t="shared" si="188"/>
        <v/>
      </c>
      <c r="AU370" s="166" t="str">
        <f t="shared" si="189"/>
        <v/>
      </c>
      <c r="AV370" s="166" t="str">
        <f t="shared" si="190"/>
        <v/>
      </c>
      <c r="AW370" s="167" t="str">
        <f t="shared" si="191"/>
        <v/>
      </c>
      <c r="AX370" s="166" t="str">
        <f>IF(N370&lt;&gt;1, IF(SUM(N370:$N$504)&lt;&gt;0, "| Laat geen witruimte tussen ingevulde rijen.", ""), "")</f>
        <v/>
      </c>
      <c r="AZ370" s="75" t="str">
        <f t="shared" ca="1" si="192"/>
        <v/>
      </c>
    </row>
    <row r="371" spans="1:52" s="166" customFormat="1" ht="14.45" customHeight="1" x14ac:dyDescent="0.25">
      <c r="A371" s="172" t="str">
        <f t="shared" ca="1" si="166"/>
        <v/>
      </c>
      <c r="B371" s="164" t="str">
        <f t="shared" si="162"/>
        <v/>
      </c>
      <c r="C371" s="176" t="str">
        <f t="shared" si="163"/>
        <v/>
      </c>
      <c r="D371" s="177"/>
      <c r="E371" s="178"/>
      <c r="F371" s="178"/>
      <c r="G371" s="179"/>
      <c r="H371" s="180"/>
      <c r="I371" s="179"/>
      <c r="J371" s="181"/>
      <c r="K371" s="182"/>
      <c r="L371" s="183"/>
      <c r="M371" s="165" t="s">
        <v>85</v>
      </c>
      <c r="N371" s="166">
        <f t="shared" si="167"/>
        <v>0</v>
      </c>
      <c r="O371" s="167" t="s">
        <v>387</v>
      </c>
      <c r="P371" s="166" t="str">
        <f t="shared" si="168"/>
        <v/>
      </c>
      <c r="Q371" s="166" t="str">
        <f t="shared" si="169"/>
        <v/>
      </c>
      <c r="R371" s="166" t="str">
        <f t="shared" si="170"/>
        <v/>
      </c>
      <c r="S371" s="167">
        <f t="shared" si="171"/>
        <v>0</v>
      </c>
      <c r="T371" s="166">
        <f t="shared" si="172"/>
        <v>0</v>
      </c>
      <c r="U371" s="166">
        <f t="shared" si="173"/>
        <v>0</v>
      </c>
      <c r="V371" s="166">
        <f t="shared" si="174"/>
        <v>0</v>
      </c>
      <c r="W371" s="166">
        <f t="shared" si="175"/>
        <v>0</v>
      </c>
      <c r="X371" s="166">
        <f t="shared" si="176"/>
        <v>0</v>
      </c>
      <c r="Y371" s="166">
        <f t="shared" si="177"/>
        <v>0</v>
      </c>
      <c r="Z371" s="166">
        <f t="shared" si="178"/>
        <v>0</v>
      </c>
      <c r="AA371" s="166">
        <f t="shared" si="179"/>
        <v>0</v>
      </c>
      <c r="AB371" s="166">
        <f t="shared" si="180"/>
        <v>0</v>
      </c>
      <c r="AC371" s="167"/>
      <c r="AE371" s="166" t="str" cm="1">
        <f t="array" ref="AE371">IF($E371&lt;&gt;"", IF(ISTEXT(E371), "| Veld '"&amp;AE$4&amp;ROW()&amp;"': "&amp;Fout_datum, IF(F371&lt;&gt;"", IF(E371&gt;F371, "| Velden '"&amp;$AE$4&amp;ROW()&amp;"' en '"&amp;$AF$4&amp;ROW()&amp;"': De datum uit dienst mag niet voor de datum in dienst vallen.", ""), IF(E371&gt;Datum_werkingsjaar_einde, "| Veld '"&amp;$AE$4&amp;ROW()&amp;"': De datum in dienst mag niet na 31/12/"&amp;Datum_werkingsjaar&amp;" vallen.  ", ""))), "")</f>
        <v/>
      </c>
      <c r="AF371" s="166" t="str" cm="1">
        <f t="array" ref="AF371">IF($F371&lt;&gt;"", IF(ISTEXT(F371), "| Veld '"&amp;AF$4&amp;ROW()&amp;"': "&amp;Fout_datum, IF(E371&gt;F371, IF(F371&lt;&gt;"", "  ", ""), IF(F371&lt;&gt;"", IF(F371&lt;Datum_werkingsjaar_begin, "| Veld '"&amp;$AF$4&amp;ROW()&amp;"': De datum uit dienst mag niet vóór 1/01/"&amp;Datum_werkingsjaar&amp;" vallen.  ", ""), ""))), "")</f>
        <v/>
      </c>
      <c r="AG371" s="166" t="str">
        <f ca="1">IF(W371&lt;0, "", IF(G371&lt;&gt;"", _xlfn.IFNA(IF(MATCH(G371, OFFSET(Keuzelijsten!$A$1, 0, MATCH(O371, Keuzelijsten!$A$1:$AA$1, 0)-1, 50, 1), 0)&lt;&gt;"", ""), "| Veld '"&amp;AG$4&amp;ROW()&amp;"': de selectie komt niet overeen met een keuze in een afhankelijk veld.  "), ""))</f>
        <v/>
      </c>
      <c r="AH371" s="166" t="str">
        <f ca="1">IF(X371&lt;0, "", IF(H371&lt;&gt;"", _xlfn.IFNA(IF(MATCH(H371, OFFSET(Keuzelijsten!$A$1, 0, MATCH(P371, Keuzelijsten!$A$1:$AA$1, 0)-1, 50, 1), 0)&lt;&gt;"", ""), "| Veld '"&amp;AH$4&amp;ROW()&amp;"': de selectie komt niet overeen met een keuze in een afhankelijk veld.  "), ""))</f>
        <v/>
      </c>
      <c r="AI371" s="166" t="str">
        <f ca="1">IF(Y371&lt;0, "", IF(I371&lt;&gt;"", _xlfn.IFNA(IF(MATCH(I371, OFFSET(Keuzelijsten!$A$1, 0, MATCH(Q371, Keuzelijsten!$A$1:$AA$1, 0)-1, 50, 1), 0)&lt;&gt;"", ""), "| Veld '"&amp;AI$4&amp;ROW()&amp;"': de selectie komt niet overeen met een keuze in een afhankelijk veld.  "), ""))</f>
        <v/>
      </c>
      <c r="AJ371" s="166" t="str">
        <f ca="1">IF(Z371&lt;0, "", IF(J371&lt;&gt;"", _xlfn.IFNA(IF(MATCH(J371, OFFSET(Keuzelijsten!$A$1, 0, MATCH(R371, Keuzelijsten!$A$1:$AA$1, 0)-1, 50, 1), 0)&lt;&gt;"", ""), "| Veld '"&amp;AJ$4&amp;ROW()&amp;"': de selectie komt niet overeen met een keuze in een afhankelijk veld.  "), ""))</f>
        <v/>
      </c>
      <c r="AK371" s="166" t="str">
        <f t="shared" si="164"/>
        <v/>
      </c>
      <c r="AL371" s="166" t="str">
        <f t="shared" si="165"/>
        <v/>
      </c>
      <c r="AM371" s="167" t="str">
        <f t="shared" si="181"/>
        <v/>
      </c>
      <c r="AN371" s="166" t="str">
        <f t="shared" si="182"/>
        <v/>
      </c>
      <c r="AO371" s="166" t="str">
        <f t="shared" si="183"/>
        <v/>
      </c>
      <c r="AP371" s="166" t="str">
        <f t="shared" si="184"/>
        <v/>
      </c>
      <c r="AQ371" s="166" t="str">
        <f t="shared" si="185"/>
        <v/>
      </c>
      <c r="AR371" s="166" t="str">
        <f t="shared" si="186"/>
        <v/>
      </c>
      <c r="AS371" s="166" t="str">
        <f t="shared" si="187"/>
        <v/>
      </c>
      <c r="AT371" s="166" t="str">
        <f t="shared" si="188"/>
        <v/>
      </c>
      <c r="AU371" s="166" t="str">
        <f t="shared" si="189"/>
        <v/>
      </c>
      <c r="AV371" s="166" t="str">
        <f t="shared" si="190"/>
        <v/>
      </c>
      <c r="AW371" s="167" t="str">
        <f t="shared" si="191"/>
        <v/>
      </c>
      <c r="AX371" s="166" t="str">
        <f>IF(N371&lt;&gt;1, IF(SUM(N371:$N$504)&lt;&gt;0, "| Laat geen witruimte tussen ingevulde rijen.", ""), "")</f>
        <v/>
      </c>
      <c r="AZ371" s="75" t="str">
        <f t="shared" ca="1" si="192"/>
        <v/>
      </c>
    </row>
    <row r="372" spans="1:52" s="166" customFormat="1" ht="14.45" customHeight="1" x14ac:dyDescent="0.25">
      <c r="A372" s="172" t="str">
        <f t="shared" ca="1" si="166"/>
        <v/>
      </c>
      <c r="B372" s="164" t="str">
        <f t="shared" si="162"/>
        <v/>
      </c>
      <c r="C372" s="176" t="str">
        <f t="shared" si="163"/>
        <v/>
      </c>
      <c r="D372" s="177"/>
      <c r="E372" s="178"/>
      <c r="F372" s="178"/>
      <c r="G372" s="179"/>
      <c r="H372" s="180"/>
      <c r="I372" s="179"/>
      <c r="J372" s="181"/>
      <c r="K372" s="182"/>
      <c r="L372" s="183"/>
      <c r="M372" s="165" t="s">
        <v>85</v>
      </c>
      <c r="N372" s="166">
        <f t="shared" si="167"/>
        <v>0</v>
      </c>
      <c r="O372" s="167" t="s">
        <v>387</v>
      </c>
      <c r="P372" s="166" t="str">
        <f t="shared" si="168"/>
        <v/>
      </c>
      <c r="Q372" s="166" t="str">
        <f t="shared" si="169"/>
        <v/>
      </c>
      <c r="R372" s="166" t="str">
        <f t="shared" si="170"/>
        <v/>
      </c>
      <c r="S372" s="167">
        <f t="shared" si="171"/>
        <v>0</v>
      </c>
      <c r="T372" s="166">
        <f t="shared" si="172"/>
        <v>0</v>
      </c>
      <c r="U372" s="166">
        <f t="shared" si="173"/>
        <v>0</v>
      </c>
      <c r="V372" s="166">
        <f t="shared" si="174"/>
        <v>0</v>
      </c>
      <c r="W372" s="166">
        <f t="shared" si="175"/>
        <v>0</v>
      </c>
      <c r="X372" s="166">
        <f t="shared" si="176"/>
        <v>0</v>
      </c>
      <c r="Y372" s="166">
        <f t="shared" si="177"/>
        <v>0</v>
      </c>
      <c r="Z372" s="166">
        <f t="shared" si="178"/>
        <v>0</v>
      </c>
      <c r="AA372" s="166">
        <f t="shared" si="179"/>
        <v>0</v>
      </c>
      <c r="AB372" s="166">
        <f t="shared" si="180"/>
        <v>0</v>
      </c>
      <c r="AC372" s="167"/>
      <c r="AE372" s="166" t="str" cm="1">
        <f t="array" ref="AE372">IF($E372&lt;&gt;"", IF(ISTEXT(E372), "| Veld '"&amp;AE$4&amp;ROW()&amp;"': "&amp;Fout_datum, IF(F372&lt;&gt;"", IF(E372&gt;F372, "| Velden '"&amp;$AE$4&amp;ROW()&amp;"' en '"&amp;$AF$4&amp;ROW()&amp;"': De datum uit dienst mag niet voor de datum in dienst vallen.", ""), IF(E372&gt;Datum_werkingsjaar_einde, "| Veld '"&amp;$AE$4&amp;ROW()&amp;"': De datum in dienst mag niet na 31/12/"&amp;Datum_werkingsjaar&amp;" vallen.  ", ""))), "")</f>
        <v/>
      </c>
      <c r="AF372" s="166" t="str" cm="1">
        <f t="array" ref="AF372">IF($F372&lt;&gt;"", IF(ISTEXT(F372), "| Veld '"&amp;AF$4&amp;ROW()&amp;"': "&amp;Fout_datum, IF(E372&gt;F372, IF(F372&lt;&gt;"", "  ", ""), IF(F372&lt;&gt;"", IF(F372&lt;Datum_werkingsjaar_begin, "| Veld '"&amp;$AF$4&amp;ROW()&amp;"': De datum uit dienst mag niet vóór 1/01/"&amp;Datum_werkingsjaar&amp;" vallen.  ", ""), ""))), "")</f>
        <v/>
      </c>
      <c r="AG372" s="166" t="str">
        <f ca="1">IF(W372&lt;0, "", IF(G372&lt;&gt;"", _xlfn.IFNA(IF(MATCH(G372, OFFSET(Keuzelijsten!$A$1, 0, MATCH(O372, Keuzelijsten!$A$1:$AA$1, 0)-1, 50, 1), 0)&lt;&gt;"", ""), "| Veld '"&amp;AG$4&amp;ROW()&amp;"': de selectie komt niet overeen met een keuze in een afhankelijk veld.  "), ""))</f>
        <v/>
      </c>
      <c r="AH372" s="166" t="str">
        <f ca="1">IF(X372&lt;0, "", IF(H372&lt;&gt;"", _xlfn.IFNA(IF(MATCH(H372, OFFSET(Keuzelijsten!$A$1, 0, MATCH(P372, Keuzelijsten!$A$1:$AA$1, 0)-1, 50, 1), 0)&lt;&gt;"", ""), "| Veld '"&amp;AH$4&amp;ROW()&amp;"': de selectie komt niet overeen met een keuze in een afhankelijk veld.  "), ""))</f>
        <v/>
      </c>
      <c r="AI372" s="166" t="str">
        <f ca="1">IF(Y372&lt;0, "", IF(I372&lt;&gt;"", _xlfn.IFNA(IF(MATCH(I372, OFFSET(Keuzelijsten!$A$1, 0, MATCH(Q372, Keuzelijsten!$A$1:$AA$1, 0)-1, 50, 1), 0)&lt;&gt;"", ""), "| Veld '"&amp;AI$4&amp;ROW()&amp;"': de selectie komt niet overeen met een keuze in een afhankelijk veld.  "), ""))</f>
        <v/>
      </c>
      <c r="AJ372" s="166" t="str">
        <f ca="1">IF(Z372&lt;0, "", IF(J372&lt;&gt;"", _xlfn.IFNA(IF(MATCH(J372, OFFSET(Keuzelijsten!$A$1, 0, MATCH(R372, Keuzelijsten!$A$1:$AA$1, 0)-1, 50, 1), 0)&lt;&gt;"", ""), "| Veld '"&amp;AJ$4&amp;ROW()&amp;"': de selectie komt niet overeen met een keuze in een afhankelijk veld.  "), ""))</f>
        <v/>
      </c>
      <c r="AK372" s="166" t="str">
        <f t="shared" si="164"/>
        <v/>
      </c>
      <c r="AL372" s="166" t="str">
        <f t="shared" si="165"/>
        <v/>
      </c>
      <c r="AM372" s="167" t="str">
        <f t="shared" si="181"/>
        <v/>
      </c>
      <c r="AN372" s="166" t="str">
        <f t="shared" si="182"/>
        <v/>
      </c>
      <c r="AO372" s="166" t="str">
        <f t="shared" si="183"/>
        <v/>
      </c>
      <c r="AP372" s="166" t="str">
        <f t="shared" si="184"/>
        <v/>
      </c>
      <c r="AQ372" s="166" t="str">
        <f t="shared" si="185"/>
        <v/>
      </c>
      <c r="AR372" s="166" t="str">
        <f t="shared" si="186"/>
        <v/>
      </c>
      <c r="AS372" s="166" t="str">
        <f t="shared" si="187"/>
        <v/>
      </c>
      <c r="AT372" s="166" t="str">
        <f t="shared" si="188"/>
        <v/>
      </c>
      <c r="AU372" s="166" t="str">
        <f t="shared" si="189"/>
        <v/>
      </c>
      <c r="AV372" s="166" t="str">
        <f t="shared" si="190"/>
        <v/>
      </c>
      <c r="AW372" s="167" t="str">
        <f t="shared" si="191"/>
        <v/>
      </c>
      <c r="AX372" s="166" t="str">
        <f>IF(N372&lt;&gt;1, IF(SUM(N372:$N$504)&lt;&gt;0, "| Laat geen witruimte tussen ingevulde rijen.", ""), "")</f>
        <v/>
      </c>
      <c r="AZ372" s="75" t="str">
        <f t="shared" ca="1" si="192"/>
        <v/>
      </c>
    </row>
    <row r="373" spans="1:52" s="166" customFormat="1" ht="14.45" customHeight="1" x14ac:dyDescent="0.25">
      <c r="A373" s="172" t="str">
        <f t="shared" ca="1" si="166"/>
        <v/>
      </c>
      <c r="B373" s="164" t="str">
        <f t="shared" si="162"/>
        <v/>
      </c>
      <c r="C373" s="176" t="str">
        <f t="shared" si="163"/>
        <v/>
      </c>
      <c r="D373" s="177"/>
      <c r="E373" s="178"/>
      <c r="F373" s="178"/>
      <c r="G373" s="179"/>
      <c r="H373" s="180"/>
      <c r="I373" s="179"/>
      <c r="J373" s="181"/>
      <c r="K373" s="182"/>
      <c r="L373" s="183"/>
      <c r="M373" s="165" t="s">
        <v>85</v>
      </c>
      <c r="N373" s="166">
        <f t="shared" si="167"/>
        <v>0</v>
      </c>
      <c r="O373" s="167" t="s">
        <v>387</v>
      </c>
      <c r="P373" s="166" t="str">
        <f t="shared" si="168"/>
        <v/>
      </c>
      <c r="Q373" s="166" t="str">
        <f t="shared" si="169"/>
        <v/>
      </c>
      <c r="R373" s="166" t="str">
        <f t="shared" si="170"/>
        <v/>
      </c>
      <c r="S373" s="167">
        <f t="shared" si="171"/>
        <v>0</v>
      </c>
      <c r="T373" s="166">
        <f t="shared" si="172"/>
        <v>0</v>
      </c>
      <c r="U373" s="166">
        <f t="shared" si="173"/>
        <v>0</v>
      </c>
      <c r="V373" s="166">
        <f t="shared" si="174"/>
        <v>0</v>
      </c>
      <c r="W373" s="166">
        <f t="shared" si="175"/>
        <v>0</v>
      </c>
      <c r="X373" s="166">
        <f t="shared" si="176"/>
        <v>0</v>
      </c>
      <c r="Y373" s="166">
        <f t="shared" si="177"/>
        <v>0</v>
      </c>
      <c r="Z373" s="166">
        <f t="shared" si="178"/>
        <v>0</v>
      </c>
      <c r="AA373" s="166">
        <f t="shared" si="179"/>
        <v>0</v>
      </c>
      <c r="AB373" s="166">
        <f t="shared" si="180"/>
        <v>0</v>
      </c>
      <c r="AC373" s="167"/>
      <c r="AE373" s="166" t="str" cm="1">
        <f t="array" ref="AE373">IF($E373&lt;&gt;"", IF(ISTEXT(E373), "| Veld '"&amp;AE$4&amp;ROW()&amp;"': "&amp;Fout_datum, IF(F373&lt;&gt;"", IF(E373&gt;F373, "| Velden '"&amp;$AE$4&amp;ROW()&amp;"' en '"&amp;$AF$4&amp;ROW()&amp;"': De datum uit dienst mag niet voor de datum in dienst vallen.", ""), IF(E373&gt;Datum_werkingsjaar_einde, "| Veld '"&amp;$AE$4&amp;ROW()&amp;"': De datum in dienst mag niet na 31/12/"&amp;Datum_werkingsjaar&amp;" vallen.  ", ""))), "")</f>
        <v/>
      </c>
      <c r="AF373" s="166" t="str" cm="1">
        <f t="array" ref="AF373">IF($F373&lt;&gt;"", IF(ISTEXT(F373), "| Veld '"&amp;AF$4&amp;ROW()&amp;"': "&amp;Fout_datum, IF(E373&gt;F373, IF(F373&lt;&gt;"", "  ", ""), IF(F373&lt;&gt;"", IF(F373&lt;Datum_werkingsjaar_begin, "| Veld '"&amp;$AF$4&amp;ROW()&amp;"': De datum uit dienst mag niet vóór 1/01/"&amp;Datum_werkingsjaar&amp;" vallen.  ", ""), ""))), "")</f>
        <v/>
      </c>
      <c r="AG373" s="166" t="str">
        <f ca="1">IF(W373&lt;0, "", IF(G373&lt;&gt;"", _xlfn.IFNA(IF(MATCH(G373, OFFSET(Keuzelijsten!$A$1, 0, MATCH(O373, Keuzelijsten!$A$1:$AA$1, 0)-1, 50, 1), 0)&lt;&gt;"", ""), "| Veld '"&amp;AG$4&amp;ROW()&amp;"': de selectie komt niet overeen met een keuze in een afhankelijk veld.  "), ""))</f>
        <v/>
      </c>
      <c r="AH373" s="166" t="str">
        <f ca="1">IF(X373&lt;0, "", IF(H373&lt;&gt;"", _xlfn.IFNA(IF(MATCH(H373, OFFSET(Keuzelijsten!$A$1, 0, MATCH(P373, Keuzelijsten!$A$1:$AA$1, 0)-1, 50, 1), 0)&lt;&gt;"", ""), "| Veld '"&amp;AH$4&amp;ROW()&amp;"': de selectie komt niet overeen met een keuze in een afhankelijk veld.  "), ""))</f>
        <v/>
      </c>
      <c r="AI373" s="166" t="str">
        <f ca="1">IF(Y373&lt;0, "", IF(I373&lt;&gt;"", _xlfn.IFNA(IF(MATCH(I373, OFFSET(Keuzelijsten!$A$1, 0, MATCH(Q373, Keuzelijsten!$A$1:$AA$1, 0)-1, 50, 1), 0)&lt;&gt;"", ""), "| Veld '"&amp;AI$4&amp;ROW()&amp;"': de selectie komt niet overeen met een keuze in een afhankelijk veld.  "), ""))</f>
        <v/>
      </c>
      <c r="AJ373" s="166" t="str">
        <f ca="1">IF(Z373&lt;0, "", IF(J373&lt;&gt;"", _xlfn.IFNA(IF(MATCH(J373, OFFSET(Keuzelijsten!$A$1, 0, MATCH(R373, Keuzelijsten!$A$1:$AA$1, 0)-1, 50, 1), 0)&lt;&gt;"", ""), "| Veld '"&amp;AJ$4&amp;ROW()&amp;"': de selectie komt niet overeen met een keuze in een afhankelijk veld.  "), ""))</f>
        <v/>
      </c>
      <c r="AK373" s="166" t="str">
        <f t="shared" si="164"/>
        <v/>
      </c>
      <c r="AL373" s="166" t="str">
        <f t="shared" si="165"/>
        <v/>
      </c>
      <c r="AM373" s="167" t="str">
        <f t="shared" si="181"/>
        <v/>
      </c>
      <c r="AN373" s="166" t="str">
        <f t="shared" si="182"/>
        <v/>
      </c>
      <c r="AO373" s="166" t="str">
        <f t="shared" si="183"/>
        <v/>
      </c>
      <c r="AP373" s="166" t="str">
        <f t="shared" si="184"/>
        <v/>
      </c>
      <c r="AQ373" s="166" t="str">
        <f t="shared" si="185"/>
        <v/>
      </c>
      <c r="AR373" s="166" t="str">
        <f t="shared" si="186"/>
        <v/>
      </c>
      <c r="AS373" s="166" t="str">
        <f t="shared" si="187"/>
        <v/>
      </c>
      <c r="AT373" s="166" t="str">
        <f t="shared" si="188"/>
        <v/>
      </c>
      <c r="AU373" s="166" t="str">
        <f t="shared" si="189"/>
        <v/>
      </c>
      <c r="AV373" s="166" t="str">
        <f t="shared" si="190"/>
        <v/>
      </c>
      <c r="AW373" s="167" t="str">
        <f t="shared" si="191"/>
        <v/>
      </c>
      <c r="AX373" s="166" t="str">
        <f>IF(N373&lt;&gt;1, IF(SUM(N373:$N$504)&lt;&gt;0, "| Laat geen witruimte tussen ingevulde rijen.", ""), "")</f>
        <v/>
      </c>
      <c r="AZ373" s="75" t="str">
        <f t="shared" ca="1" si="192"/>
        <v/>
      </c>
    </row>
    <row r="374" spans="1:52" s="166" customFormat="1" ht="14.45" customHeight="1" x14ac:dyDescent="0.25">
      <c r="A374" s="172" t="str">
        <f t="shared" ca="1" si="166"/>
        <v/>
      </c>
      <c r="B374" s="164" t="str">
        <f t="shared" si="162"/>
        <v/>
      </c>
      <c r="C374" s="176" t="str">
        <f t="shared" si="163"/>
        <v/>
      </c>
      <c r="D374" s="177"/>
      <c r="E374" s="178"/>
      <c r="F374" s="178"/>
      <c r="G374" s="179"/>
      <c r="H374" s="180"/>
      <c r="I374" s="179"/>
      <c r="J374" s="181"/>
      <c r="K374" s="182"/>
      <c r="L374" s="183"/>
      <c r="M374" s="165" t="s">
        <v>85</v>
      </c>
      <c r="N374" s="166">
        <f t="shared" si="167"/>
        <v>0</v>
      </c>
      <c r="O374" s="167" t="s">
        <v>387</v>
      </c>
      <c r="P374" s="166" t="str">
        <f t="shared" si="168"/>
        <v/>
      </c>
      <c r="Q374" s="166" t="str">
        <f t="shared" si="169"/>
        <v/>
      </c>
      <c r="R374" s="166" t="str">
        <f t="shared" si="170"/>
        <v/>
      </c>
      <c r="S374" s="167">
        <f t="shared" si="171"/>
        <v>0</v>
      </c>
      <c r="T374" s="166">
        <f t="shared" si="172"/>
        <v>0</v>
      </c>
      <c r="U374" s="166">
        <f t="shared" si="173"/>
        <v>0</v>
      </c>
      <c r="V374" s="166">
        <f t="shared" si="174"/>
        <v>0</v>
      </c>
      <c r="W374" s="166">
        <f t="shared" si="175"/>
        <v>0</v>
      </c>
      <c r="X374" s="166">
        <f t="shared" si="176"/>
        <v>0</v>
      </c>
      <c r="Y374" s="166">
        <f t="shared" si="177"/>
        <v>0</v>
      </c>
      <c r="Z374" s="166">
        <f t="shared" si="178"/>
        <v>0</v>
      </c>
      <c r="AA374" s="166">
        <f t="shared" si="179"/>
        <v>0</v>
      </c>
      <c r="AB374" s="166">
        <f t="shared" si="180"/>
        <v>0</v>
      </c>
      <c r="AC374" s="167"/>
      <c r="AE374" s="166" t="str" cm="1">
        <f t="array" ref="AE374">IF($E374&lt;&gt;"", IF(ISTEXT(E374), "| Veld '"&amp;AE$4&amp;ROW()&amp;"': "&amp;Fout_datum, IF(F374&lt;&gt;"", IF(E374&gt;F374, "| Velden '"&amp;$AE$4&amp;ROW()&amp;"' en '"&amp;$AF$4&amp;ROW()&amp;"': De datum uit dienst mag niet voor de datum in dienst vallen.", ""), IF(E374&gt;Datum_werkingsjaar_einde, "| Veld '"&amp;$AE$4&amp;ROW()&amp;"': De datum in dienst mag niet na 31/12/"&amp;Datum_werkingsjaar&amp;" vallen.  ", ""))), "")</f>
        <v/>
      </c>
      <c r="AF374" s="166" t="str" cm="1">
        <f t="array" ref="AF374">IF($F374&lt;&gt;"", IF(ISTEXT(F374), "| Veld '"&amp;AF$4&amp;ROW()&amp;"': "&amp;Fout_datum, IF(E374&gt;F374, IF(F374&lt;&gt;"", "  ", ""), IF(F374&lt;&gt;"", IF(F374&lt;Datum_werkingsjaar_begin, "| Veld '"&amp;$AF$4&amp;ROW()&amp;"': De datum uit dienst mag niet vóór 1/01/"&amp;Datum_werkingsjaar&amp;" vallen.  ", ""), ""))), "")</f>
        <v/>
      </c>
      <c r="AG374" s="166" t="str">
        <f ca="1">IF(W374&lt;0, "", IF(G374&lt;&gt;"", _xlfn.IFNA(IF(MATCH(G374, OFFSET(Keuzelijsten!$A$1, 0, MATCH(O374, Keuzelijsten!$A$1:$AA$1, 0)-1, 50, 1), 0)&lt;&gt;"", ""), "| Veld '"&amp;AG$4&amp;ROW()&amp;"': de selectie komt niet overeen met een keuze in een afhankelijk veld.  "), ""))</f>
        <v/>
      </c>
      <c r="AH374" s="166" t="str">
        <f ca="1">IF(X374&lt;0, "", IF(H374&lt;&gt;"", _xlfn.IFNA(IF(MATCH(H374, OFFSET(Keuzelijsten!$A$1, 0, MATCH(P374, Keuzelijsten!$A$1:$AA$1, 0)-1, 50, 1), 0)&lt;&gt;"", ""), "| Veld '"&amp;AH$4&amp;ROW()&amp;"': de selectie komt niet overeen met een keuze in een afhankelijk veld.  "), ""))</f>
        <v/>
      </c>
      <c r="AI374" s="166" t="str">
        <f ca="1">IF(Y374&lt;0, "", IF(I374&lt;&gt;"", _xlfn.IFNA(IF(MATCH(I374, OFFSET(Keuzelijsten!$A$1, 0, MATCH(Q374, Keuzelijsten!$A$1:$AA$1, 0)-1, 50, 1), 0)&lt;&gt;"", ""), "| Veld '"&amp;AI$4&amp;ROW()&amp;"': de selectie komt niet overeen met een keuze in een afhankelijk veld.  "), ""))</f>
        <v/>
      </c>
      <c r="AJ374" s="166" t="str">
        <f ca="1">IF(Z374&lt;0, "", IF(J374&lt;&gt;"", _xlfn.IFNA(IF(MATCH(J374, OFFSET(Keuzelijsten!$A$1, 0, MATCH(R374, Keuzelijsten!$A$1:$AA$1, 0)-1, 50, 1), 0)&lt;&gt;"", ""), "| Veld '"&amp;AJ$4&amp;ROW()&amp;"': de selectie komt niet overeen met een keuze in een afhankelijk veld.  "), ""))</f>
        <v/>
      </c>
      <c r="AK374" s="166" t="str">
        <f t="shared" si="164"/>
        <v/>
      </c>
      <c r="AL374" s="166" t="str">
        <f t="shared" si="165"/>
        <v/>
      </c>
      <c r="AM374" s="167" t="str">
        <f t="shared" si="181"/>
        <v/>
      </c>
      <c r="AN374" s="166" t="str">
        <f t="shared" si="182"/>
        <v/>
      </c>
      <c r="AO374" s="166" t="str">
        <f t="shared" si="183"/>
        <v/>
      </c>
      <c r="AP374" s="166" t="str">
        <f t="shared" si="184"/>
        <v/>
      </c>
      <c r="AQ374" s="166" t="str">
        <f t="shared" si="185"/>
        <v/>
      </c>
      <c r="AR374" s="166" t="str">
        <f t="shared" si="186"/>
        <v/>
      </c>
      <c r="AS374" s="166" t="str">
        <f t="shared" si="187"/>
        <v/>
      </c>
      <c r="AT374" s="166" t="str">
        <f t="shared" si="188"/>
        <v/>
      </c>
      <c r="AU374" s="166" t="str">
        <f t="shared" si="189"/>
        <v/>
      </c>
      <c r="AV374" s="166" t="str">
        <f t="shared" si="190"/>
        <v/>
      </c>
      <c r="AW374" s="167" t="str">
        <f t="shared" si="191"/>
        <v/>
      </c>
      <c r="AX374" s="166" t="str">
        <f>IF(N374&lt;&gt;1, IF(SUM(N374:$N$504)&lt;&gt;0, "| Laat geen witruimte tussen ingevulde rijen.", ""), "")</f>
        <v/>
      </c>
      <c r="AZ374" s="75" t="str">
        <f t="shared" ca="1" si="192"/>
        <v/>
      </c>
    </row>
    <row r="375" spans="1:52" s="166" customFormat="1" ht="14.45" customHeight="1" x14ac:dyDescent="0.25">
      <c r="A375" s="172" t="str">
        <f t="shared" ca="1" si="166"/>
        <v/>
      </c>
      <c r="B375" s="164" t="str">
        <f t="shared" si="162"/>
        <v/>
      </c>
      <c r="C375" s="176" t="str">
        <f t="shared" si="163"/>
        <v/>
      </c>
      <c r="D375" s="177"/>
      <c r="E375" s="178"/>
      <c r="F375" s="178"/>
      <c r="G375" s="179"/>
      <c r="H375" s="180"/>
      <c r="I375" s="179"/>
      <c r="J375" s="181"/>
      <c r="K375" s="182"/>
      <c r="L375" s="183"/>
      <c r="M375" s="165" t="s">
        <v>85</v>
      </c>
      <c r="N375" s="166">
        <f t="shared" si="167"/>
        <v>0</v>
      </c>
      <c r="O375" s="167" t="s">
        <v>387</v>
      </c>
      <c r="P375" s="166" t="str">
        <f t="shared" si="168"/>
        <v/>
      </c>
      <c r="Q375" s="166" t="str">
        <f t="shared" si="169"/>
        <v/>
      </c>
      <c r="R375" s="166" t="str">
        <f t="shared" si="170"/>
        <v/>
      </c>
      <c r="S375" s="167">
        <f t="shared" si="171"/>
        <v>0</v>
      </c>
      <c r="T375" s="166">
        <f t="shared" si="172"/>
        <v>0</v>
      </c>
      <c r="U375" s="166">
        <f t="shared" si="173"/>
        <v>0</v>
      </c>
      <c r="V375" s="166">
        <f t="shared" si="174"/>
        <v>0</v>
      </c>
      <c r="W375" s="166">
        <f t="shared" si="175"/>
        <v>0</v>
      </c>
      <c r="X375" s="166">
        <f t="shared" si="176"/>
        <v>0</v>
      </c>
      <c r="Y375" s="166">
        <f t="shared" si="177"/>
        <v>0</v>
      </c>
      <c r="Z375" s="166">
        <f t="shared" si="178"/>
        <v>0</v>
      </c>
      <c r="AA375" s="166">
        <f t="shared" si="179"/>
        <v>0</v>
      </c>
      <c r="AB375" s="166">
        <f t="shared" si="180"/>
        <v>0</v>
      </c>
      <c r="AC375" s="167"/>
      <c r="AE375" s="166" t="str" cm="1">
        <f t="array" ref="AE375">IF($E375&lt;&gt;"", IF(ISTEXT(E375), "| Veld '"&amp;AE$4&amp;ROW()&amp;"': "&amp;Fout_datum, IF(F375&lt;&gt;"", IF(E375&gt;F375, "| Velden '"&amp;$AE$4&amp;ROW()&amp;"' en '"&amp;$AF$4&amp;ROW()&amp;"': De datum uit dienst mag niet voor de datum in dienst vallen.", ""), IF(E375&gt;Datum_werkingsjaar_einde, "| Veld '"&amp;$AE$4&amp;ROW()&amp;"': De datum in dienst mag niet na 31/12/"&amp;Datum_werkingsjaar&amp;" vallen.  ", ""))), "")</f>
        <v/>
      </c>
      <c r="AF375" s="166" t="str" cm="1">
        <f t="array" ref="AF375">IF($F375&lt;&gt;"", IF(ISTEXT(F375), "| Veld '"&amp;AF$4&amp;ROW()&amp;"': "&amp;Fout_datum, IF(E375&gt;F375, IF(F375&lt;&gt;"", "  ", ""), IF(F375&lt;&gt;"", IF(F375&lt;Datum_werkingsjaar_begin, "| Veld '"&amp;$AF$4&amp;ROW()&amp;"': De datum uit dienst mag niet vóór 1/01/"&amp;Datum_werkingsjaar&amp;" vallen.  ", ""), ""))), "")</f>
        <v/>
      </c>
      <c r="AG375" s="166" t="str">
        <f ca="1">IF(W375&lt;0, "", IF(G375&lt;&gt;"", _xlfn.IFNA(IF(MATCH(G375, OFFSET(Keuzelijsten!$A$1, 0, MATCH(O375, Keuzelijsten!$A$1:$AA$1, 0)-1, 50, 1), 0)&lt;&gt;"", ""), "| Veld '"&amp;AG$4&amp;ROW()&amp;"': de selectie komt niet overeen met een keuze in een afhankelijk veld.  "), ""))</f>
        <v/>
      </c>
      <c r="AH375" s="166" t="str">
        <f ca="1">IF(X375&lt;0, "", IF(H375&lt;&gt;"", _xlfn.IFNA(IF(MATCH(H375, OFFSET(Keuzelijsten!$A$1, 0, MATCH(P375, Keuzelijsten!$A$1:$AA$1, 0)-1, 50, 1), 0)&lt;&gt;"", ""), "| Veld '"&amp;AH$4&amp;ROW()&amp;"': de selectie komt niet overeen met een keuze in een afhankelijk veld.  "), ""))</f>
        <v/>
      </c>
      <c r="AI375" s="166" t="str">
        <f ca="1">IF(Y375&lt;0, "", IF(I375&lt;&gt;"", _xlfn.IFNA(IF(MATCH(I375, OFFSET(Keuzelijsten!$A$1, 0, MATCH(Q375, Keuzelijsten!$A$1:$AA$1, 0)-1, 50, 1), 0)&lt;&gt;"", ""), "| Veld '"&amp;AI$4&amp;ROW()&amp;"': de selectie komt niet overeen met een keuze in een afhankelijk veld.  "), ""))</f>
        <v/>
      </c>
      <c r="AJ375" s="166" t="str">
        <f ca="1">IF(Z375&lt;0, "", IF(J375&lt;&gt;"", _xlfn.IFNA(IF(MATCH(J375, OFFSET(Keuzelijsten!$A$1, 0, MATCH(R375, Keuzelijsten!$A$1:$AA$1, 0)-1, 50, 1), 0)&lt;&gt;"", ""), "| Veld '"&amp;AJ$4&amp;ROW()&amp;"': de selectie komt niet overeen met een keuze in een afhankelijk veld.  "), ""))</f>
        <v/>
      </c>
      <c r="AK375" s="166" t="str">
        <f t="shared" si="164"/>
        <v/>
      </c>
      <c r="AL375" s="166" t="str">
        <f t="shared" si="165"/>
        <v/>
      </c>
      <c r="AM375" s="167" t="str">
        <f t="shared" si="181"/>
        <v/>
      </c>
      <c r="AN375" s="166" t="str">
        <f t="shared" si="182"/>
        <v/>
      </c>
      <c r="AO375" s="166" t="str">
        <f t="shared" si="183"/>
        <v/>
      </c>
      <c r="AP375" s="166" t="str">
        <f t="shared" si="184"/>
        <v/>
      </c>
      <c r="AQ375" s="166" t="str">
        <f t="shared" si="185"/>
        <v/>
      </c>
      <c r="AR375" s="166" t="str">
        <f t="shared" si="186"/>
        <v/>
      </c>
      <c r="AS375" s="166" t="str">
        <f t="shared" si="187"/>
        <v/>
      </c>
      <c r="AT375" s="166" t="str">
        <f t="shared" si="188"/>
        <v/>
      </c>
      <c r="AU375" s="166" t="str">
        <f t="shared" si="189"/>
        <v/>
      </c>
      <c r="AV375" s="166" t="str">
        <f t="shared" si="190"/>
        <v/>
      </c>
      <c r="AW375" s="167" t="str">
        <f t="shared" si="191"/>
        <v/>
      </c>
      <c r="AX375" s="166" t="str">
        <f>IF(N375&lt;&gt;1, IF(SUM(N375:$N$504)&lt;&gt;0, "| Laat geen witruimte tussen ingevulde rijen.", ""), "")</f>
        <v/>
      </c>
      <c r="AZ375" s="75" t="str">
        <f t="shared" ca="1" si="192"/>
        <v/>
      </c>
    </row>
    <row r="376" spans="1:52" s="166" customFormat="1" ht="14.45" customHeight="1" x14ac:dyDescent="0.25">
      <c r="A376" s="172" t="str">
        <f t="shared" ca="1" si="166"/>
        <v/>
      </c>
      <c r="B376" s="164" t="str">
        <f t="shared" si="162"/>
        <v/>
      </c>
      <c r="C376" s="176" t="str">
        <f t="shared" si="163"/>
        <v/>
      </c>
      <c r="D376" s="177"/>
      <c r="E376" s="178"/>
      <c r="F376" s="178"/>
      <c r="G376" s="179"/>
      <c r="H376" s="180"/>
      <c r="I376" s="179"/>
      <c r="J376" s="181"/>
      <c r="K376" s="182"/>
      <c r="L376" s="183"/>
      <c r="M376" s="165" t="s">
        <v>85</v>
      </c>
      <c r="N376" s="166">
        <f t="shared" si="167"/>
        <v>0</v>
      </c>
      <c r="O376" s="167" t="s">
        <v>387</v>
      </c>
      <c r="P376" s="166" t="str">
        <f t="shared" si="168"/>
        <v/>
      </c>
      <c r="Q376" s="166" t="str">
        <f t="shared" si="169"/>
        <v/>
      </c>
      <c r="R376" s="166" t="str">
        <f t="shared" si="170"/>
        <v/>
      </c>
      <c r="S376" s="167">
        <f t="shared" si="171"/>
        <v>0</v>
      </c>
      <c r="T376" s="166">
        <f t="shared" si="172"/>
        <v>0</v>
      </c>
      <c r="U376" s="166">
        <f t="shared" si="173"/>
        <v>0</v>
      </c>
      <c r="V376" s="166">
        <f t="shared" si="174"/>
        <v>0</v>
      </c>
      <c r="W376" s="166">
        <f t="shared" si="175"/>
        <v>0</v>
      </c>
      <c r="X376" s="166">
        <f t="shared" si="176"/>
        <v>0</v>
      </c>
      <c r="Y376" s="166">
        <f t="shared" si="177"/>
        <v>0</v>
      </c>
      <c r="Z376" s="166">
        <f t="shared" si="178"/>
        <v>0</v>
      </c>
      <c r="AA376" s="166">
        <f t="shared" si="179"/>
        <v>0</v>
      </c>
      <c r="AB376" s="166">
        <f t="shared" si="180"/>
        <v>0</v>
      </c>
      <c r="AC376" s="167"/>
      <c r="AE376" s="166" t="str" cm="1">
        <f t="array" ref="AE376">IF($E376&lt;&gt;"", IF(ISTEXT(E376), "| Veld '"&amp;AE$4&amp;ROW()&amp;"': "&amp;Fout_datum, IF(F376&lt;&gt;"", IF(E376&gt;F376, "| Velden '"&amp;$AE$4&amp;ROW()&amp;"' en '"&amp;$AF$4&amp;ROW()&amp;"': De datum uit dienst mag niet voor de datum in dienst vallen.", ""), IF(E376&gt;Datum_werkingsjaar_einde, "| Veld '"&amp;$AE$4&amp;ROW()&amp;"': De datum in dienst mag niet na 31/12/"&amp;Datum_werkingsjaar&amp;" vallen.  ", ""))), "")</f>
        <v/>
      </c>
      <c r="AF376" s="166" t="str" cm="1">
        <f t="array" ref="AF376">IF($F376&lt;&gt;"", IF(ISTEXT(F376), "| Veld '"&amp;AF$4&amp;ROW()&amp;"': "&amp;Fout_datum, IF(E376&gt;F376, IF(F376&lt;&gt;"", "  ", ""), IF(F376&lt;&gt;"", IF(F376&lt;Datum_werkingsjaar_begin, "| Veld '"&amp;$AF$4&amp;ROW()&amp;"': De datum uit dienst mag niet vóór 1/01/"&amp;Datum_werkingsjaar&amp;" vallen.  ", ""), ""))), "")</f>
        <v/>
      </c>
      <c r="AG376" s="166" t="str">
        <f ca="1">IF(W376&lt;0, "", IF(G376&lt;&gt;"", _xlfn.IFNA(IF(MATCH(G376, OFFSET(Keuzelijsten!$A$1, 0, MATCH(O376, Keuzelijsten!$A$1:$AA$1, 0)-1, 50, 1), 0)&lt;&gt;"", ""), "| Veld '"&amp;AG$4&amp;ROW()&amp;"': de selectie komt niet overeen met een keuze in een afhankelijk veld.  "), ""))</f>
        <v/>
      </c>
      <c r="AH376" s="166" t="str">
        <f ca="1">IF(X376&lt;0, "", IF(H376&lt;&gt;"", _xlfn.IFNA(IF(MATCH(H376, OFFSET(Keuzelijsten!$A$1, 0, MATCH(P376, Keuzelijsten!$A$1:$AA$1, 0)-1, 50, 1), 0)&lt;&gt;"", ""), "| Veld '"&amp;AH$4&amp;ROW()&amp;"': de selectie komt niet overeen met een keuze in een afhankelijk veld.  "), ""))</f>
        <v/>
      </c>
      <c r="AI376" s="166" t="str">
        <f ca="1">IF(Y376&lt;0, "", IF(I376&lt;&gt;"", _xlfn.IFNA(IF(MATCH(I376, OFFSET(Keuzelijsten!$A$1, 0, MATCH(Q376, Keuzelijsten!$A$1:$AA$1, 0)-1, 50, 1), 0)&lt;&gt;"", ""), "| Veld '"&amp;AI$4&amp;ROW()&amp;"': de selectie komt niet overeen met een keuze in een afhankelijk veld.  "), ""))</f>
        <v/>
      </c>
      <c r="AJ376" s="166" t="str">
        <f ca="1">IF(Z376&lt;0, "", IF(J376&lt;&gt;"", _xlfn.IFNA(IF(MATCH(J376, OFFSET(Keuzelijsten!$A$1, 0, MATCH(R376, Keuzelijsten!$A$1:$AA$1, 0)-1, 50, 1), 0)&lt;&gt;"", ""), "| Veld '"&amp;AJ$4&amp;ROW()&amp;"': de selectie komt niet overeen met een keuze in een afhankelijk veld.  "), ""))</f>
        <v/>
      </c>
      <c r="AK376" s="166" t="str">
        <f t="shared" si="164"/>
        <v/>
      </c>
      <c r="AL376" s="166" t="str">
        <f t="shared" si="165"/>
        <v/>
      </c>
      <c r="AM376" s="167" t="str">
        <f t="shared" si="181"/>
        <v/>
      </c>
      <c r="AN376" s="166" t="str">
        <f t="shared" si="182"/>
        <v/>
      </c>
      <c r="AO376" s="166" t="str">
        <f t="shared" si="183"/>
        <v/>
      </c>
      <c r="AP376" s="166" t="str">
        <f t="shared" si="184"/>
        <v/>
      </c>
      <c r="AQ376" s="166" t="str">
        <f t="shared" si="185"/>
        <v/>
      </c>
      <c r="AR376" s="166" t="str">
        <f t="shared" si="186"/>
        <v/>
      </c>
      <c r="AS376" s="166" t="str">
        <f t="shared" si="187"/>
        <v/>
      </c>
      <c r="AT376" s="166" t="str">
        <f t="shared" si="188"/>
        <v/>
      </c>
      <c r="AU376" s="166" t="str">
        <f t="shared" si="189"/>
        <v/>
      </c>
      <c r="AV376" s="166" t="str">
        <f t="shared" si="190"/>
        <v/>
      </c>
      <c r="AW376" s="167" t="str">
        <f t="shared" si="191"/>
        <v/>
      </c>
      <c r="AX376" s="166" t="str">
        <f>IF(N376&lt;&gt;1, IF(SUM(N376:$N$504)&lt;&gt;0, "| Laat geen witruimte tussen ingevulde rijen.", ""), "")</f>
        <v/>
      </c>
      <c r="AZ376" s="75" t="str">
        <f t="shared" ca="1" si="192"/>
        <v/>
      </c>
    </row>
    <row r="377" spans="1:52" s="166" customFormat="1" ht="14.45" customHeight="1" x14ac:dyDescent="0.25">
      <c r="A377" s="172" t="str">
        <f t="shared" ca="1" si="166"/>
        <v/>
      </c>
      <c r="B377" s="164" t="str">
        <f t="shared" si="162"/>
        <v/>
      </c>
      <c r="C377" s="176" t="str">
        <f t="shared" si="163"/>
        <v/>
      </c>
      <c r="D377" s="177"/>
      <c r="E377" s="178"/>
      <c r="F377" s="178"/>
      <c r="G377" s="179"/>
      <c r="H377" s="180"/>
      <c r="I377" s="179"/>
      <c r="J377" s="181"/>
      <c r="K377" s="182"/>
      <c r="L377" s="183"/>
      <c r="M377" s="165" t="s">
        <v>85</v>
      </c>
      <c r="N377" s="166">
        <f t="shared" si="167"/>
        <v>0</v>
      </c>
      <c r="O377" s="167" t="s">
        <v>387</v>
      </c>
      <c r="P377" s="166" t="str">
        <f t="shared" si="168"/>
        <v/>
      </c>
      <c r="Q377" s="166" t="str">
        <f t="shared" si="169"/>
        <v/>
      </c>
      <c r="R377" s="166" t="str">
        <f t="shared" si="170"/>
        <v/>
      </c>
      <c r="S377" s="167">
        <f t="shared" si="171"/>
        <v>0</v>
      </c>
      <c r="T377" s="166">
        <f t="shared" si="172"/>
        <v>0</v>
      </c>
      <c r="U377" s="166">
        <f t="shared" si="173"/>
        <v>0</v>
      </c>
      <c r="V377" s="166">
        <f t="shared" si="174"/>
        <v>0</v>
      </c>
      <c r="W377" s="166">
        <f t="shared" si="175"/>
        <v>0</v>
      </c>
      <c r="X377" s="166">
        <f t="shared" si="176"/>
        <v>0</v>
      </c>
      <c r="Y377" s="166">
        <f t="shared" si="177"/>
        <v>0</v>
      </c>
      <c r="Z377" s="166">
        <f t="shared" si="178"/>
        <v>0</v>
      </c>
      <c r="AA377" s="166">
        <f t="shared" si="179"/>
        <v>0</v>
      </c>
      <c r="AB377" s="166">
        <f t="shared" si="180"/>
        <v>0</v>
      </c>
      <c r="AC377" s="167"/>
      <c r="AE377" s="166" t="str" cm="1">
        <f t="array" ref="AE377">IF($E377&lt;&gt;"", IF(ISTEXT(E377), "| Veld '"&amp;AE$4&amp;ROW()&amp;"': "&amp;Fout_datum, IF(F377&lt;&gt;"", IF(E377&gt;F377, "| Velden '"&amp;$AE$4&amp;ROW()&amp;"' en '"&amp;$AF$4&amp;ROW()&amp;"': De datum uit dienst mag niet voor de datum in dienst vallen.", ""), IF(E377&gt;Datum_werkingsjaar_einde, "| Veld '"&amp;$AE$4&amp;ROW()&amp;"': De datum in dienst mag niet na 31/12/"&amp;Datum_werkingsjaar&amp;" vallen.  ", ""))), "")</f>
        <v/>
      </c>
      <c r="AF377" s="166" t="str" cm="1">
        <f t="array" ref="AF377">IF($F377&lt;&gt;"", IF(ISTEXT(F377), "| Veld '"&amp;AF$4&amp;ROW()&amp;"': "&amp;Fout_datum, IF(E377&gt;F377, IF(F377&lt;&gt;"", "  ", ""), IF(F377&lt;&gt;"", IF(F377&lt;Datum_werkingsjaar_begin, "| Veld '"&amp;$AF$4&amp;ROW()&amp;"': De datum uit dienst mag niet vóór 1/01/"&amp;Datum_werkingsjaar&amp;" vallen.  ", ""), ""))), "")</f>
        <v/>
      </c>
      <c r="AG377" s="166" t="str">
        <f ca="1">IF(W377&lt;0, "", IF(G377&lt;&gt;"", _xlfn.IFNA(IF(MATCH(G377, OFFSET(Keuzelijsten!$A$1, 0, MATCH(O377, Keuzelijsten!$A$1:$AA$1, 0)-1, 50, 1), 0)&lt;&gt;"", ""), "| Veld '"&amp;AG$4&amp;ROW()&amp;"': de selectie komt niet overeen met een keuze in een afhankelijk veld.  "), ""))</f>
        <v/>
      </c>
      <c r="AH377" s="166" t="str">
        <f ca="1">IF(X377&lt;0, "", IF(H377&lt;&gt;"", _xlfn.IFNA(IF(MATCH(H377, OFFSET(Keuzelijsten!$A$1, 0, MATCH(P377, Keuzelijsten!$A$1:$AA$1, 0)-1, 50, 1), 0)&lt;&gt;"", ""), "| Veld '"&amp;AH$4&amp;ROW()&amp;"': de selectie komt niet overeen met een keuze in een afhankelijk veld.  "), ""))</f>
        <v/>
      </c>
      <c r="AI377" s="166" t="str">
        <f ca="1">IF(Y377&lt;0, "", IF(I377&lt;&gt;"", _xlfn.IFNA(IF(MATCH(I377, OFFSET(Keuzelijsten!$A$1, 0, MATCH(Q377, Keuzelijsten!$A$1:$AA$1, 0)-1, 50, 1), 0)&lt;&gt;"", ""), "| Veld '"&amp;AI$4&amp;ROW()&amp;"': de selectie komt niet overeen met een keuze in een afhankelijk veld.  "), ""))</f>
        <v/>
      </c>
      <c r="AJ377" s="166" t="str">
        <f ca="1">IF(Z377&lt;0, "", IF(J377&lt;&gt;"", _xlfn.IFNA(IF(MATCH(J377, OFFSET(Keuzelijsten!$A$1, 0, MATCH(R377, Keuzelijsten!$A$1:$AA$1, 0)-1, 50, 1), 0)&lt;&gt;"", ""), "| Veld '"&amp;AJ$4&amp;ROW()&amp;"': de selectie komt niet overeen met een keuze in een afhankelijk veld.  "), ""))</f>
        <v/>
      </c>
      <c r="AK377" s="166" t="str">
        <f t="shared" si="164"/>
        <v/>
      </c>
      <c r="AL377" s="166" t="str">
        <f t="shared" si="165"/>
        <v/>
      </c>
      <c r="AM377" s="167" t="str">
        <f t="shared" si="181"/>
        <v/>
      </c>
      <c r="AN377" s="166" t="str">
        <f t="shared" si="182"/>
        <v/>
      </c>
      <c r="AO377" s="166" t="str">
        <f t="shared" si="183"/>
        <v/>
      </c>
      <c r="AP377" s="166" t="str">
        <f t="shared" si="184"/>
        <v/>
      </c>
      <c r="AQ377" s="166" t="str">
        <f t="shared" si="185"/>
        <v/>
      </c>
      <c r="AR377" s="166" t="str">
        <f t="shared" si="186"/>
        <v/>
      </c>
      <c r="AS377" s="166" t="str">
        <f t="shared" si="187"/>
        <v/>
      </c>
      <c r="AT377" s="166" t="str">
        <f t="shared" si="188"/>
        <v/>
      </c>
      <c r="AU377" s="166" t="str">
        <f t="shared" si="189"/>
        <v/>
      </c>
      <c r="AV377" s="166" t="str">
        <f t="shared" si="190"/>
        <v/>
      </c>
      <c r="AW377" s="167" t="str">
        <f t="shared" si="191"/>
        <v/>
      </c>
      <c r="AX377" s="166" t="str">
        <f>IF(N377&lt;&gt;1, IF(SUM(N377:$N$504)&lt;&gt;0, "| Laat geen witruimte tussen ingevulde rijen.", ""), "")</f>
        <v/>
      </c>
      <c r="AZ377" s="75" t="str">
        <f t="shared" ca="1" si="192"/>
        <v/>
      </c>
    </row>
    <row r="378" spans="1:52" s="166" customFormat="1" ht="14.45" customHeight="1" x14ac:dyDescent="0.25">
      <c r="A378" s="172" t="str">
        <f t="shared" ca="1" si="166"/>
        <v/>
      </c>
      <c r="B378" s="164" t="str">
        <f t="shared" si="162"/>
        <v/>
      </c>
      <c r="C378" s="176" t="str">
        <f t="shared" si="163"/>
        <v/>
      </c>
      <c r="D378" s="177"/>
      <c r="E378" s="178"/>
      <c r="F378" s="178"/>
      <c r="G378" s="179"/>
      <c r="H378" s="180"/>
      <c r="I378" s="179"/>
      <c r="J378" s="181"/>
      <c r="K378" s="182"/>
      <c r="L378" s="183"/>
      <c r="M378" s="165" t="s">
        <v>85</v>
      </c>
      <c r="N378" s="166">
        <f t="shared" si="167"/>
        <v>0</v>
      </c>
      <c r="O378" s="167" t="s">
        <v>387</v>
      </c>
      <c r="P378" s="166" t="str">
        <f t="shared" si="168"/>
        <v/>
      </c>
      <c r="Q378" s="166" t="str">
        <f t="shared" si="169"/>
        <v/>
      </c>
      <c r="R378" s="166" t="str">
        <f t="shared" si="170"/>
        <v/>
      </c>
      <c r="S378" s="167">
        <f t="shared" si="171"/>
        <v>0</v>
      </c>
      <c r="T378" s="166">
        <f t="shared" si="172"/>
        <v>0</v>
      </c>
      <c r="U378" s="166">
        <f t="shared" si="173"/>
        <v>0</v>
      </c>
      <c r="V378" s="166">
        <f t="shared" si="174"/>
        <v>0</v>
      </c>
      <c r="W378" s="166">
        <f t="shared" si="175"/>
        <v>0</v>
      </c>
      <c r="X378" s="166">
        <f t="shared" si="176"/>
        <v>0</v>
      </c>
      <c r="Y378" s="166">
        <f t="shared" si="177"/>
        <v>0</v>
      </c>
      <c r="Z378" s="166">
        <f t="shared" si="178"/>
        <v>0</v>
      </c>
      <c r="AA378" s="166">
        <f t="shared" si="179"/>
        <v>0</v>
      </c>
      <c r="AB378" s="166">
        <f t="shared" si="180"/>
        <v>0</v>
      </c>
      <c r="AC378" s="167"/>
      <c r="AE378" s="166" t="str" cm="1">
        <f t="array" ref="AE378">IF($E378&lt;&gt;"", IF(ISTEXT(E378), "| Veld '"&amp;AE$4&amp;ROW()&amp;"': "&amp;Fout_datum, IF(F378&lt;&gt;"", IF(E378&gt;F378, "| Velden '"&amp;$AE$4&amp;ROW()&amp;"' en '"&amp;$AF$4&amp;ROW()&amp;"': De datum uit dienst mag niet voor de datum in dienst vallen.", ""), IF(E378&gt;Datum_werkingsjaar_einde, "| Veld '"&amp;$AE$4&amp;ROW()&amp;"': De datum in dienst mag niet na 31/12/"&amp;Datum_werkingsjaar&amp;" vallen.  ", ""))), "")</f>
        <v/>
      </c>
      <c r="AF378" s="166" t="str" cm="1">
        <f t="array" ref="AF378">IF($F378&lt;&gt;"", IF(ISTEXT(F378), "| Veld '"&amp;AF$4&amp;ROW()&amp;"': "&amp;Fout_datum, IF(E378&gt;F378, IF(F378&lt;&gt;"", "  ", ""), IF(F378&lt;&gt;"", IF(F378&lt;Datum_werkingsjaar_begin, "| Veld '"&amp;$AF$4&amp;ROW()&amp;"': De datum uit dienst mag niet vóór 1/01/"&amp;Datum_werkingsjaar&amp;" vallen.  ", ""), ""))), "")</f>
        <v/>
      </c>
      <c r="AG378" s="166" t="str">
        <f ca="1">IF(W378&lt;0, "", IF(G378&lt;&gt;"", _xlfn.IFNA(IF(MATCH(G378, OFFSET(Keuzelijsten!$A$1, 0, MATCH(O378, Keuzelijsten!$A$1:$AA$1, 0)-1, 50, 1), 0)&lt;&gt;"", ""), "| Veld '"&amp;AG$4&amp;ROW()&amp;"': de selectie komt niet overeen met een keuze in een afhankelijk veld.  "), ""))</f>
        <v/>
      </c>
      <c r="AH378" s="166" t="str">
        <f ca="1">IF(X378&lt;0, "", IF(H378&lt;&gt;"", _xlfn.IFNA(IF(MATCH(H378, OFFSET(Keuzelijsten!$A$1, 0, MATCH(P378, Keuzelijsten!$A$1:$AA$1, 0)-1, 50, 1), 0)&lt;&gt;"", ""), "| Veld '"&amp;AH$4&amp;ROW()&amp;"': de selectie komt niet overeen met een keuze in een afhankelijk veld.  "), ""))</f>
        <v/>
      </c>
      <c r="AI378" s="166" t="str">
        <f ca="1">IF(Y378&lt;0, "", IF(I378&lt;&gt;"", _xlfn.IFNA(IF(MATCH(I378, OFFSET(Keuzelijsten!$A$1, 0, MATCH(Q378, Keuzelijsten!$A$1:$AA$1, 0)-1, 50, 1), 0)&lt;&gt;"", ""), "| Veld '"&amp;AI$4&amp;ROW()&amp;"': de selectie komt niet overeen met een keuze in een afhankelijk veld.  "), ""))</f>
        <v/>
      </c>
      <c r="AJ378" s="166" t="str">
        <f ca="1">IF(Z378&lt;0, "", IF(J378&lt;&gt;"", _xlfn.IFNA(IF(MATCH(J378, OFFSET(Keuzelijsten!$A$1, 0, MATCH(R378, Keuzelijsten!$A$1:$AA$1, 0)-1, 50, 1), 0)&lt;&gt;"", ""), "| Veld '"&amp;AJ$4&amp;ROW()&amp;"': de selectie komt niet overeen met een keuze in een afhankelijk veld.  "), ""))</f>
        <v/>
      </c>
      <c r="AK378" s="166" t="str">
        <f t="shared" si="164"/>
        <v/>
      </c>
      <c r="AL378" s="166" t="str">
        <f t="shared" si="165"/>
        <v/>
      </c>
      <c r="AM378" s="167" t="str">
        <f t="shared" si="181"/>
        <v/>
      </c>
      <c r="AN378" s="166" t="str">
        <f t="shared" si="182"/>
        <v/>
      </c>
      <c r="AO378" s="166" t="str">
        <f t="shared" si="183"/>
        <v/>
      </c>
      <c r="AP378" s="166" t="str">
        <f t="shared" si="184"/>
        <v/>
      </c>
      <c r="AQ378" s="166" t="str">
        <f t="shared" si="185"/>
        <v/>
      </c>
      <c r="AR378" s="166" t="str">
        <f t="shared" si="186"/>
        <v/>
      </c>
      <c r="AS378" s="166" t="str">
        <f t="shared" si="187"/>
        <v/>
      </c>
      <c r="AT378" s="166" t="str">
        <f t="shared" si="188"/>
        <v/>
      </c>
      <c r="AU378" s="166" t="str">
        <f t="shared" si="189"/>
        <v/>
      </c>
      <c r="AV378" s="166" t="str">
        <f t="shared" si="190"/>
        <v/>
      </c>
      <c r="AW378" s="167" t="str">
        <f t="shared" si="191"/>
        <v/>
      </c>
      <c r="AX378" s="166" t="str">
        <f>IF(N378&lt;&gt;1, IF(SUM(N378:$N$504)&lt;&gt;0, "| Laat geen witruimte tussen ingevulde rijen.", ""), "")</f>
        <v/>
      </c>
      <c r="AZ378" s="75" t="str">
        <f t="shared" ca="1" si="192"/>
        <v/>
      </c>
    </row>
    <row r="379" spans="1:52" s="166" customFormat="1" ht="14.45" customHeight="1" x14ac:dyDescent="0.25">
      <c r="A379" s="172" t="str">
        <f t="shared" ca="1" si="166"/>
        <v/>
      </c>
      <c r="B379" s="164" t="str">
        <f t="shared" si="162"/>
        <v/>
      </c>
      <c r="C379" s="176" t="str">
        <f t="shared" si="163"/>
        <v/>
      </c>
      <c r="D379" s="177"/>
      <c r="E379" s="178"/>
      <c r="F379" s="178"/>
      <c r="G379" s="179"/>
      <c r="H379" s="180"/>
      <c r="I379" s="179"/>
      <c r="J379" s="181"/>
      <c r="K379" s="182"/>
      <c r="L379" s="183"/>
      <c r="M379" s="165" t="s">
        <v>85</v>
      </c>
      <c r="N379" s="166">
        <f t="shared" si="167"/>
        <v>0</v>
      </c>
      <c r="O379" s="167" t="s">
        <v>387</v>
      </c>
      <c r="P379" s="166" t="str">
        <f t="shared" si="168"/>
        <v/>
      </c>
      <c r="Q379" s="166" t="str">
        <f t="shared" si="169"/>
        <v/>
      </c>
      <c r="R379" s="166" t="str">
        <f t="shared" si="170"/>
        <v/>
      </c>
      <c r="S379" s="167">
        <f t="shared" si="171"/>
        <v>0</v>
      </c>
      <c r="T379" s="166">
        <f t="shared" si="172"/>
        <v>0</v>
      </c>
      <c r="U379" s="166">
        <f t="shared" si="173"/>
        <v>0</v>
      </c>
      <c r="V379" s="166">
        <f t="shared" si="174"/>
        <v>0</v>
      </c>
      <c r="W379" s="166">
        <f t="shared" si="175"/>
        <v>0</v>
      </c>
      <c r="X379" s="166">
        <f t="shared" si="176"/>
        <v>0</v>
      </c>
      <c r="Y379" s="166">
        <f t="shared" si="177"/>
        <v>0</v>
      </c>
      <c r="Z379" s="166">
        <f t="shared" si="178"/>
        <v>0</v>
      </c>
      <c r="AA379" s="166">
        <f t="shared" si="179"/>
        <v>0</v>
      </c>
      <c r="AB379" s="166">
        <f t="shared" si="180"/>
        <v>0</v>
      </c>
      <c r="AC379" s="167"/>
      <c r="AE379" s="166" t="str" cm="1">
        <f t="array" ref="AE379">IF($E379&lt;&gt;"", IF(ISTEXT(E379), "| Veld '"&amp;AE$4&amp;ROW()&amp;"': "&amp;Fout_datum, IF(F379&lt;&gt;"", IF(E379&gt;F379, "| Velden '"&amp;$AE$4&amp;ROW()&amp;"' en '"&amp;$AF$4&amp;ROW()&amp;"': De datum uit dienst mag niet voor de datum in dienst vallen.", ""), IF(E379&gt;Datum_werkingsjaar_einde, "| Veld '"&amp;$AE$4&amp;ROW()&amp;"': De datum in dienst mag niet na 31/12/"&amp;Datum_werkingsjaar&amp;" vallen.  ", ""))), "")</f>
        <v/>
      </c>
      <c r="AF379" s="166" t="str" cm="1">
        <f t="array" ref="AF379">IF($F379&lt;&gt;"", IF(ISTEXT(F379), "| Veld '"&amp;AF$4&amp;ROW()&amp;"': "&amp;Fout_datum, IF(E379&gt;F379, IF(F379&lt;&gt;"", "  ", ""), IF(F379&lt;&gt;"", IF(F379&lt;Datum_werkingsjaar_begin, "| Veld '"&amp;$AF$4&amp;ROW()&amp;"': De datum uit dienst mag niet vóór 1/01/"&amp;Datum_werkingsjaar&amp;" vallen.  ", ""), ""))), "")</f>
        <v/>
      </c>
      <c r="AG379" s="166" t="str">
        <f ca="1">IF(W379&lt;0, "", IF(G379&lt;&gt;"", _xlfn.IFNA(IF(MATCH(G379, OFFSET(Keuzelijsten!$A$1, 0, MATCH(O379, Keuzelijsten!$A$1:$AA$1, 0)-1, 50, 1), 0)&lt;&gt;"", ""), "| Veld '"&amp;AG$4&amp;ROW()&amp;"': de selectie komt niet overeen met een keuze in een afhankelijk veld.  "), ""))</f>
        <v/>
      </c>
      <c r="AH379" s="166" t="str">
        <f ca="1">IF(X379&lt;0, "", IF(H379&lt;&gt;"", _xlfn.IFNA(IF(MATCH(H379, OFFSET(Keuzelijsten!$A$1, 0, MATCH(P379, Keuzelijsten!$A$1:$AA$1, 0)-1, 50, 1), 0)&lt;&gt;"", ""), "| Veld '"&amp;AH$4&amp;ROW()&amp;"': de selectie komt niet overeen met een keuze in een afhankelijk veld.  "), ""))</f>
        <v/>
      </c>
      <c r="AI379" s="166" t="str">
        <f ca="1">IF(Y379&lt;0, "", IF(I379&lt;&gt;"", _xlfn.IFNA(IF(MATCH(I379, OFFSET(Keuzelijsten!$A$1, 0, MATCH(Q379, Keuzelijsten!$A$1:$AA$1, 0)-1, 50, 1), 0)&lt;&gt;"", ""), "| Veld '"&amp;AI$4&amp;ROW()&amp;"': de selectie komt niet overeen met een keuze in een afhankelijk veld.  "), ""))</f>
        <v/>
      </c>
      <c r="AJ379" s="166" t="str">
        <f ca="1">IF(Z379&lt;0, "", IF(J379&lt;&gt;"", _xlfn.IFNA(IF(MATCH(J379, OFFSET(Keuzelijsten!$A$1, 0, MATCH(R379, Keuzelijsten!$A$1:$AA$1, 0)-1, 50, 1), 0)&lt;&gt;"", ""), "| Veld '"&amp;AJ$4&amp;ROW()&amp;"': de selectie komt niet overeen met een keuze in een afhankelijk veld.  "), ""))</f>
        <v/>
      </c>
      <c r="AK379" s="166" t="str">
        <f t="shared" si="164"/>
        <v/>
      </c>
      <c r="AL379" s="166" t="str">
        <f t="shared" si="165"/>
        <v/>
      </c>
      <c r="AM379" s="167" t="str">
        <f t="shared" si="181"/>
        <v/>
      </c>
      <c r="AN379" s="166" t="str">
        <f t="shared" si="182"/>
        <v/>
      </c>
      <c r="AO379" s="166" t="str">
        <f t="shared" si="183"/>
        <v/>
      </c>
      <c r="AP379" s="166" t="str">
        <f t="shared" si="184"/>
        <v/>
      </c>
      <c r="AQ379" s="166" t="str">
        <f t="shared" si="185"/>
        <v/>
      </c>
      <c r="AR379" s="166" t="str">
        <f t="shared" si="186"/>
        <v/>
      </c>
      <c r="AS379" s="166" t="str">
        <f t="shared" si="187"/>
        <v/>
      </c>
      <c r="AT379" s="166" t="str">
        <f t="shared" si="188"/>
        <v/>
      </c>
      <c r="AU379" s="166" t="str">
        <f t="shared" si="189"/>
        <v/>
      </c>
      <c r="AV379" s="166" t="str">
        <f t="shared" si="190"/>
        <v/>
      </c>
      <c r="AW379" s="167" t="str">
        <f t="shared" si="191"/>
        <v/>
      </c>
      <c r="AX379" s="166" t="str">
        <f>IF(N379&lt;&gt;1, IF(SUM(N379:$N$504)&lt;&gt;0, "| Laat geen witruimte tussen ingevulde rijen.", ""), "")</f>
        <v/>
      </c>
      <c r="AZ379" s="75" t="str">
        <f t="shared" ca="1" si="192"/>
        <v/>
      </c>
    </row>
    <row r="380" spans="1:52" s="166" customFormat="1" ht="14.45" customHeight="1" x14ac:dyDescent="0.25">
      <c r="A380" s="172" t="str">
        <f t="shared" ca="1" si="166"/>
        <v/>
      </c>
      <c r="B380" s="164" t="str">
        <f t="shared" si="162"/>
        <v/>
      </c>
      <c r="C380" s="176" t="str">
        <f t="shared" si="163"/>
        <v/>
      </c>
      <c r="D380" s="177"/>
      <c r="E380" s="178"/>
      <c r="F380" s="178"/>
      <c r="G380" s="179"/>
      <c r="H380" s="180"/>
      <c r="I380" s="179"/>
      <c r="J380" s="181"/>
      <c r="K380" s="182"/>
      <c r="L380" s="183"/>
      <c r="M380" s="165" t="s">
        <v>85</v>
      </c>
      <c r="N380" s="166">
        <f t="shared" si="167"/>
        <v>0</v>
      </c>
      <c r="O380" s="167" t="s">
        <v>387</v>
      </c>
      <c r="P380" s="166" t="str">
        <f t="shared" si="168"/>
        <v/>
      </c>
      <c r="Q380" s="166" t="str">
        <f t="shared" si="169"/>
        <v/>
      </c>
      <c r="R380" s="166" t="str">
        <f t="shared" si="170"/>
        <v/>
      </c>
      <c r="S380" s="167">
        <f t="shared" si="171"/>
        <v>0</v>
      </c>
      <c r="T380" s="166">
        <f t="shared" si="172"/>
        <v>0</v>
      </c>
      <c r="U380" s="166">
        <f t="shared" si="173"/>
        <v>0</v>
      </c>
      <c r="V380" s="166">
        <f t="shared" si="174"/>
        <v>0</v>
      </c>
      <c r="W380" s="166">
        <f t="shared" si="175"/>
        <v>0</v>
      </c>
      <c r="X380" s="166">
        <f t="shared" si="176"/>
        <v>0</v>
      </c>
      <c r="Y380" s="166">
        <f t="shared" si="177"/>
        <v>0</v>
      </c>
      <c r="Z380" s="166">
        <f t="shared" si="178"/>
        <v>0</v>
      </c>
      <c r="AA380" s="166">
        <f t="shared" si="179"/>
        <v>0</v>
      </c>
      <c r="AB380" s="166">
        <f t="shared" si="180"/>
        <v>0</v>
      </c>
      <c r="AC380" s="167"/>
      <c r="AE380" s="166" t="str" cm="1">
        <f t="array" ref="AE380">IF($E380&lt;&gt;"", IF(ISTEXT(E380), "| Veld '"&amp;AE$4&amp;ROW()&amp;"': "&amp;Fout_datum, IF(F380&lt;&gt;"", IF(E380&gt;F380, "| Velden '"&amp;$AE$4&amp;ROW()&amp;"' en '"&amp;$AF$4&amp;ROW()&amp;"': De datum uit dienst mag niet voor de datum in dienst vallen.", ""), IF(E380&gt;Datum_werkingsjaar_einde, "| Veld '"&amp;$AE$4&amp;ROW()&amp;"': De datum in dienst mag niet na 31/12/"&amp;Datum_werkingsjaar&amp;" vallen.  ", ""))), "")</f>
        <v/>
      </c>
      <c r="AF380" s="166" t="str" cm="1">
        <f t="array" ref="AF380">IF($F380&lt;&gt;"", IF(ISTEXT(F380), "| Veld '"&amp;AF$4&amp;ROW()&amp;"': "&amp;Fout_datum, IF(E380&gt;F380, IF(F380&lt;&gt;"", "  ", ""), IF(F380&lt;&gt;"", IF(F380&lt;Datum_werkingsjaar_begin, "| Veld '"&amp;$AF$4&amp;ROW()&amp;"': De datum uit dienst mag niet vóór 1/01/"&amp;Datum_werkingsjaar&amp;" vallen.  ", ""), ""))), "")</f>
        <v/>
      </c>
      <c r="AG380" s="166" t="str">
        <f ca="1">IF(W380&lt;0, "", IF(G380&lt;&gt;"", _xlfn.IFNA(IF(MATCH(G380, OFFSET(Keuzelijsten!$A$1, 0, MATCH(O380, Keuzelijsten!$A$1:$AA$1, 0)-1, 50, 1), 0)&lt;&gt;"", ""), "| Veld '"&amp;AG$4&amp;ROW()&amp;"': de selectie komt niet overeen met een keuze in een afhankelijk veld.  "), ""))</f>
        <v/>
      </c>
      <c r="AH380" s="166" t="str">
        <f ca="1">IF(X380&lt;0, "", IF(H380&lt;&gt;"", _xlfn.IFNA(IF(MATCH(H380, OFFSET(Keuzelijsten!$A$1, 0, MATCH(P380, Keuzelijsten!$A$1:$AA$1, 0)-1, 50, 1), 0)&lt;&gt;"", ""), "| Veld '"&amp;AH$4&amp;ROW()&amp;"': de selectie komt niet overeen met een keuze in een afhankelijk veld.  "), ""))</f>
        <v/>
      </c>
      <c r="AI380" s="166" t="str">
        <f ca="1">IF(Y380&lt;0, "", IF(I380&lt;&gt;"", _xlfn.IFNA(IF(MATCH(I380, OFFSET(Keuzelijsten!$A$1, 0, MATCH(Q380, Keuzelijsten!$A$1:$AA$1, 0)-1, 50, 1), 0)&lt;&gt;"", ""), "| Veld '"&amp;AI$4&amp;ROW()&amp;"': de selectie komt niet overeen met een keuze in een afhankelijk veld.  "), ""))</f>
        <v/>
      </c>
      <c r="AJ380" s="166" t="str">
        <f ca="1">IF(Z380&lt;0, "", IF(J380&lt;&gt;"", _xlfn.IFNA(IF(MATCH(J380, OFFSET(Keuzelijsten!$A$1, 0, MATCH(R380, Keuzelijsten!$A$1:$AA$1, 0)-1, 50, 1), 0)&lt;&gt;"", ""), "| Veld '"&amp;AJ$4&amp;ROW()&amp;"': de selectie komt niet overeen met een keuze in een afhankelijk veld.  "), ""))</f>
        <v/>
      </c>
      <c r="AK380" s="166" t="str">
        <f t="shared" si="164"/>
        <v/>
      </c>
      <c r="AL380" s="166" t="str">
        <f t="shared" si="165"/>
        <v/>
      </c>
      <c r="AM380" s="167" t="str">
        <f t="shared" si="181"/>
        <v/>
      </c>
      <c r="AN380" s="166" t="str">
        <f t="shared" si="182"/>
        <v/>
      </c>
      <c r="AO380" s="166" t="str">
        <f t="shared" si="183"/>
        <v/>
      </c>
      <c r="AP380" s="166" t="str">
        <f t="shared" si="184"/>
        <v/>
      </c>
      <c r="AQ380" s="166" t="str">
        <f t="shared" si="185"/>
        <v/>
      </c>
      <c r="AR380" s="166" t="str">
        <f t="shared" si="186"/>
        <v/>
      </c>
      <c r="AS380" s="166" t="str">
        <f t="shared" si="187"/>
        <v/>
      </c>
      <c r="AT380" s="166" t="str">
        <f t="shared" si="188"/>
        <v/>
      </c>
      <c r="AU380" s="166" t="str">
        <f t="shared" si="189"/>
        <v/>
      </c>
      <c r="AV380" s="166" t="str">
        <f t="shared" si="190"/>
        <v/>
      </c>
      <c r="AW380" s="167" t="str">
        <f t="shared" si="191"/>
        <v/>
      </c>
      <c r="AX380" s="166" t="str">
        <f>IF(N380&lt;&gt;1, IF(SUM(N380:$N$504)&lt;&gt;0, "| Laat geen witruimte tussen ingevulde rijen.", ""), "")</f>
        <v/>
      </c>
      <c r="AZ380" s="75" t="str">
        <f t="shared" ca="1" si="192"/>
        <v/>
      </c>
    </row>
    <row r="381" spans="1:52" s="166" customFormat="1" ht="14.45" customHeight="1" x14ac:dyDescent="0.25">
      <c r="A381" s="172" t="str">
        <f t="shared" ca="1" si="166"/>
        <v/>
      </c>
      <c r="B381" s="164" t="str">
        <f t="shared" si="162"/>
        <v/>
      </c>
      <c r="C381" s="176" t="str">
        <f t="shared" si="163"/>
        <v/>
      </c>
      <c r="D381" s="177"/>
      <c r="E381" s="178"/>
      <c r="F381" s="178"/>
      <c r="G381" s="179"/>
      <c r="H381" s="180"/>
      <c r="I381" s="179"/>
      <c r="J381" s="181"/>
      <c r="K381" s="182"/>
      <c r="L381" s="183"/>
      <c r="M381" s="165" t="s">
        <v>85</v>
      </c>
      <c r="N381" s="166">
        <f t="shared" si="167"/>
        <v>0</v>
      </c>
      <c r="O381" s="167" t="s">
        <v>387</v>
      </c>
      <c r="P381" s="166" t="str">
        <f t="shared" si="168"/>
        <v/>
      </c>
      <c r="Q381" s="166" t="str">
        <f t="shared" si="169"/>
        <v/>
      </c>
      <c r="R381" s="166" t="str">
        <f t="shared" si="170"/>
        <v/>
      </c>
      <c r="S381" s="167">
        <f t="shared" si="171"/>
        <v>0</v>
      </c>
      <c r="T381" s="166">
        <f t="shared" si="172"/>
        <v>0</v>
      </c>
      <c r="U381" s="166">
        <f t="shared" si="173"/>
        <v>0</v>
      </c>
      <c r="V381" s="166">
        <f t="shared" si="174"/>
        <v>0</v>
      </c>
      <c r="W381" s="166">
        <f t="shared" si="175"/>
        <v>0</v>
      </c>
      <c r="X381" s="166">
        <f t="shared" si="176"/>
        <v>0</v>
      </c>
      <c r="Y381" s="166">
        <f t="shared" si="177"/>
        <v>0</v>
      </c>
      <c r="Z381" s="166">
        <f t="shared" si="178"/>
        <v>0</v>
      </c>
      <c r="AA381" s="166">
        <f t="shared" si="179"/>
        <v>0</v>
      </c>
      <c r="AB381" s="166">
        <f t="shared" si="180"/>
        <v>0</v>
      </c>
      <c r="AC381" s="167"/>
      <c r="AE381" s="166" t="str" cm="1">
        <f t="array" ref="AE381">IF($E381&lt;&gt;"", IF(ISTEXT(E381), "| Veld '"&amp;AE$4&amp;ROW()&amp;"': "&amp;Fout_datum, IF(F381&lt;&gt;"", IF(E381&gt;F381, "| Velden '"&amp;$AE$4&amp;ROW()&amp;"' en '"&amp;$AF$4&amp;ROW()&amp;"': De datum uit dienst mag niet voor de datum in dienst vallen.", ""), IF(E381&gt;Datum_werkingsjaar_einde, "| Veld '"&amp;$AE$4&amp;ROW()&amp;"': De datum in dienst mag niet na 31/12/"&amp;Datum_werkingsjaar&amp;" vallen.  ", ""))), "")</f>
        <v/>
      </c>
      <c r="AF381" s="166" t="str" cm="1">
        <f t="array" ref="AF381">IF($F381&lt;&gt;"", IF(ISTEXT(F381), "| Veld '"&amp;AF$4&amp;ROW()&amp;"': "&amp;Fout_datum, IF(E381&gt;F381, IF(F381&lt;&gt;"", "  ", ""), IF(F381&lt;&gt;"", IF(F381&lt;Datum_werkingsjaar_begin, "| Veld '"&amp;$AF$4&amp;ROW()&amp;"': De datum uit dienst mag niet vóór 1/01/"&amp;Datum_werkingsjaar&amp;" vallen.  ", ""), ""))), "")</f>
        <v/>
      </c>
      <c r="AG381" s="166" t="str">
        <f ca="1">IF(W381&lt;0, "", IF(G381&lt;&gt;"", _xlfn.IFNA(IF(MATCH(G381, OFFSET(Keuzelijsten!$A$1, 0, MATCH(O381, Keuzelijsten!$A$1:$AA$1, 0)-1, 50, 1), 0)&lt;&gt;"", ""), "| Veld '"&amp;AG$4&amp;ROW()&amp;"': de selectie komt niet overeen met een keuze in een afhankelijk veld.  "), ""))</f>
        <v/>
      </c>
      <c r="AH381" s="166" t="str">
        <f ca="1">IF(X381&lt;0, "", IF(H381&lt;&gt;"", _xlfn.IFNA(IF(MATCH(H381, OFFSET(Keuzelijsten!$A$1, 0, MATCH(P381, Keuzelijsten!$A$1:$AA$1, 0)-1, 50, 1), 0)&lt;&gt;"", ""), "| Veld '"&amp;AH$4&amp;ROW()&amp;"': de selectie komt niet overeen met een keuze in een afhankelijk veld.  "), ""))</f>
        <v/>
      </c>
      <c r="AI381" s="166" t="str">
        <f ca="1">IF(Y381&lt;0, "", IF(I381&lt;&gt;"", _xlfn.IFNA(IF(MATCH(I381, OFFSET(Keuzelijsten!$A$1, 0, MATCH(Q381, Keuzelijsten!$A$1:$AA$1, 0)-1, 50, 1), 0)&lt;&gt;"", ""), "| Veld '"&amp;AI$4&amp;ROW()&amp;"': de selectie komt niet overeen met een keuze in een afhankelijk veld.  "), ""))</f>
        <v/>
      </c>
      <c r="AJ381" s="166" t="str">
        <f ca="1">IF(Z381&lt;0, "", IF(J381&lt;&gt;"", _xlfn.IFNA(IF(MATCH(J381, OFFSET(Keuzelijsten!$A$1, 0, MATCH(R381, Keuzelijsten!$A$1:$AA$1, 0)-1, 50, 1), 0)&lt;&gt;"", ""), "| Veld '"&amp;AJ$4&amp;ROW()&amp;"': de selectie komt niet overeen met een keuze in een afhankelijk veld.  "), ""))</f>
        <v/>
      </c>
      <c r="AK381" s="166" t="str">
        <f t="shared" si="164"/>
        <v/>
      </c>
      <c r="AL381" s="166" t="str">
        <f t="shared" si="165"/>
        <v/>
      </c>
      <c r="AM381" s="167" t="str">
        <f t="shared" si="181"/>
        <v/>
      </c>
      <c r="AN381" s="166" t="str">
        <f t="shared" si="182"/>
        <v/>
      </c>
      <c r="AO381" s="166" t="str">
        <f t="shared" si="183"/>
        <v/>
      </c>
      <c r="AP381" s="166" t="str">
        <f t="shared" si="184"/>
        <v/>
      </c>
      <c r="AQ381" s="166" t="str">
        <f t="shared" si="185"/>
        <v/>
      </c>
      <c r="AR381" s="166" t="str">
        <f t="shared" si="186"/>
        <v/>
      </c>
      <c r="AS381" s="166" t="str">
        <f t="shared" si="187"/>
        <v/>
      </c>
      <c r="AT381" s="166" t="str">
        <f t="shared" si="188"/>
        <v/>
      </c>
      <c r="AU381" s="166" t="str">
        <f t="shared" si="189"/>
        <v/>
      </c>
      <c r="AV381" s="166" t="str">
        <f t="shared" si="190"/>
        <v/>
      </c>
      <c r="AW381" s="167" t="str">
        <f t="shared" si="191"/>
        <v/>
      </c>
      <c r="AX381" s="166" t="str">
        <f>IF(N381&lt;&gt;1, IF(SUM(N381:$N$504)&lt;&gt;0, "| Laat geen witruimte tussen ingevulde rijen.", ""), "")</f>
        <v/>
      </c>
      <c r="AZ381" s="75" t="str">
        <f t="shared" ca="1" si="192"/>
        <v/>
      </c>
    </row>
    <row r="382" spans="1:52" s="166" customFormat="1" ht="14.45" customHeight="1" x14ac:dyDescent="0.25">
      <c r="A382" s="172" t="str">
        <f t="shared" ca="1" si="166"/>
        <v/>
      </c>
      <c r="B382" s="164" t="str">
        <f t="shared" si="162"/>
        <v/>
      </c>
      <c r="C382" s="176" t="str">
        <f t="shared" si="163"/>
        <v/>
      </c>
      <c r="D382" s="177"/>
      <c r="E382" s="178"/>
      <c r="F382" s="178"/>
      <c r="G382" s="179"/>
      <c r="H382" s="180"/>
      <c r="I382" s="179"/>
      <c r="J382" s="181"/>
      <c r="K382" s="182"/>
      <c r="L382" s="183"/>
      <c r="M382" s="165" t="s">
        <v>85</v>
      </c>
      <c r="N382" s="166">
        <f t="shared" si="167"/>
        <v>0</v>
      </c>
      <c r="O382" s="167" t="s">
        <v>387</v>
      </c>
      <c r="P382" s="166" t="str">
        <f t="shared" si="168"/>
        <v/>
      </c>
      <c r="Q382" s="166" t="str">
        <f t="shared" si="169"/>
        <v/>
      </c>
      <c r="R382" s="166" t="str">
        <f t="shared" si="170"/>
        <v/>
      </c>
      <c r="S382" s="167">
        <f t="shared" si="171"/>
        <v>0</v>
      </c>
      <c r="T382" s="166">
        <f t="shared" si="172"/>
        <v>0</v>
      </c>
      <c r="U382" s="166">
        <f t="shared" si="173"/>
        <v>0</v>
      </c>
      <c r="V382" s="166">
        <f t="shared" si="174"/>
        <v>0</v>
      </c>
      <c r="W382" s="166">
        <f t="shared" si="175"/>
        <v>0</v>
      </c>
      <c r="X382" s="166">
        <f t="shared" si="176"/>
        <v>0</v>
      </c>
      <c r="Y382" s="166">
        <f t="shared" si="177"/>
        <v>0</v>
      </c>
      <c r="Z382" s="166">
        <f t="shared" si="178"/>
        <v>0</v>
      </c>
      <c r="AA382" s="166">
        <f t="shared" si="179"/>
        <v>0</v>
      </c>
      <c r="AB382" s="166">
        <f t="shared" si="180"/>
        <v>0</v>
      </c>
      <c r="AC382" s="167"/>
      <c r="AE382" s="166" t="str" cm="1">
        <f t="array" ref="AE382">IF($E382&lt;&gt;"", IF(ISTEXT(E382), "| Veld '"&amp;AE$4&amp;ROW()&amp;"': "&amp;Fout_datum, IF(F382&lt;&gt;"", IF(E382&gt;F382, "| Velden '"&amp;$AE$4&amp;ROW()&amp;"' en '"&amp;$AF$4&amp;ROW()&amp;"': De datum uit dienst mag niet voor de datum in dienst vallen.", ""), IF(E382&gt;Datum_werkingsjaar_einde, "| Veld '"&amp;$AE$4&amp;ROW()&amp;"': De datum in dienst mag niet na 31/12/"&amp;Datum_werkingsjaar&amp;" vallen.  ", ""))), "")</f>
        <v/>
      </c>
      <c r="AF382" s="166" t="str" cm="1">
        <f t="array" ref="AF382">IF($F382&lt;&gt;"", IF(ISTEXT(F382), "| Veld '"&amp;AF$4&amp;ROW()&amp;"': "&amp;Fout_datum, IF(E382&gt;F382, IF(F382&lt;&gt;"", "  ", ""), IF(F382&lt;&gt;"", IF(F382&lt;Datum_werkingsjaar_begin, "| Veld '"&amp;$AF$4&amp;ROW()&amp;"': De datum uit dienst mag niet vóór 1/01/"&amp;Datum_werkingsjaar&amp;" vallen.  ", ""), ""))), "")</f>
        <v/>
      </c>
      <c r="AG382" s="166" t="str">
        <f ca="1">IF(W382&lt;0, "", IF(G382&lt;&gt;"", _xlfn.IFNA(IF(MATCH(G382, OFFSET(Keuzelijsten!$A$1, 0, MATCH(O382, Keuzelijsten!$A$1:$AA$1, 0)-1, 50, 1), 0)&lt;&gt;"", ""), "| Veld '"&amp;AG$4&amp;ROW()&amp;"': de selectie komt niet overeen met een keuze in een afhankelijk veld.  "), ""))</f>
        <v/>
      </c>
      <c r="AH382" s="166" t="str">
        <f ca="1">IF(X382&lt;0, "", IF(H382&lt;&gt;"", _xlfn.IFNA(IF(MATCH(H382, OFFSET(Keuzelijsten!$A$1, 0, MATCH(P382, Keuzelijsten!$A$1:$AA$1, 0)-1, 50, 1), 0)&lt;&gt;"", ""), "| Veld '"&amp;AH$4&amp;ROW()&amp;"': de selectie komt niet overeen met een keuze in een afhankelijk veld.  "), ""))</f>
        <v/>
      </c>
      <c r="AI382" s="166" t="str">
        <f ca="1">IF(Y382&lt;0, "", IF(I382&lt;&gt;"", _xlfn.IFNA(IF(MATCH(I382, OFFSET(Keuzelijsten!$A$1, 0, MATCH(Q382, Keuzelijsten!$A$1:$AA$1, 0)-1, 50, 1), 0)&lt;&gt;"", ""), "| Veld '"&amp;AI$4&amp;ROW()&amp;"': de selectie komt niet overeen met een keuze in een afhankelijk veld.  "), ""))</f>
        <v/>
      </c>
      <c r="AJ382" s="166" t="str">
        <f ca="1">IF(Z382&lt;0, "", IF(J382&lt;&gt;"", _xlfn.IFNA(IF(MATCH(J382, OFFSET(Keuzelijsten!$A$1, 0, MATCH(R382, Keuzelijsten!$A$1:$AA$1, 0)-1, 50, 1), 0)&lt;&gt;"", ""), "| Veld '"&amp;AJ$4&amp;ROW()&amp;"': de selectie komt niet overeen met een keuze in een afhankelijk veld.  "), ""))</f>
        <v/>
      </c>
      <c r="AK382" s="166" t="str">
        <f t="shared" si="164"/>
        <v/>
      </c>
      <c r="AL382" s="166" t="str">
        <f t="shared" si="165"/>
        <v/>
      </c>
      <c r="AM382" s="167" t="str">
        <f t="shared" si="181"/>
        <v/>
      </c>
      <c r="AN382" s="166" t="str">
        <f t="shared" si="182"/>
        <v/>
      </c>
      <c r="AO382" s="166" t="str">
        <f t="shared" si="183"/>
        <v/>
      </c>
      <c r="AP382" s="166" t="str">
        <f t="shared" si="184"/>
        <v/>
      </c>
      <c r="AQ382" s="166" t="str">
        <f t="shared" si="185"/>
        <v/>
      </c>
      <c r="AR382" s="166" t="str">
        <f t="shared" si="186"/>
        <v/>
      </c>
      <c r="AS382" s="166" t="str">
        <f t="shared" si="187"/>
        <v/>
      </c>
      <c r="AT382" s="166" t="str">
        <f t="shared" si="188"/>
        <v/>
      </c>
      <c r="AU382" s="166" t="str">
        <f t="shared" si="189"/>
        <v/>
      </c>
      <c r="AV382" s="166" t="str">
        <f t="shared" si="190"/>
        <v/>
      </c>
      <c r="AW382" s="167" t="str">
        <f t="shared" si="191"/>
        <v/>
      </c>
      <c r="AX382" s="166" t="str">
        <f>IF(N382&lt;&gt;1, IF(SUM(N382:$N$504)&lt;&gt;0, "| Laat geen witruimte tussen ingevulde rijen.", ""), "")</f>
        <v/>
      </c>
      <c r="AZ382" s="75" t="str">
        <f t="shared" ca="1" si="192"/>
        <v/>
      </c>
    </row>
    <row r="383" spans="1:52" s="166" customFormat="1" ht="14.45" customHeight="1" x14ac:dyDescent="0.25">
      <c r="A383" s="172" t="str">
        <f t="shared" ca="1" si="166"/>
        <v/>
      </c>
      <c r="B383" s="164" t="str">
        <f t="shared" si="162"/>
        <v/>
      </c>
      <c r="C383" s="176" t="str">
        <f t="shared" si="163"/>
        <v/>
      </c>
      <c r="D383" s="177"/>
      <c r="E383" s="178"/>
      <c r="F383" s="178"/>
      <c r="G383" s="179"/>
      <c r="H383" s="180"/>
      <c r="I383" s="179"/>
      <c r="J383" s="181"/>
      <c r="K383" s="182"/>
      <c r="L383" s="183"/>
      <c r="M383" s="165" t="s">
        <v>85</v>
      </c>
      <c r="N383" s="166">
        <f t="shared" si="167"/>
        <v>0</v>
      </c>
      <c r="O383" s="167" t="s">
        <v>387</v>
      </c>
      <c r="P383" s="166" t="str">
        <f t="shared" si="168"/>
        <v/>
      </c>
      <c r="Q383" s="166" t="str">
        <f t="shared" si="169"/>
        <v/>
      </c>
      <c r="R383" s="166" t="str">
        <f t="shared" si="170"/>
        <v/>
      </c>
      <c r="S383" s="167">
        <f t="shared" si="171"/>
        <v>0</v>
      </c>
      <c r="T383" s="166">
        <f t="shared" si="172"/>
        <v>0</v>
      </c>
      <c r="U383" s="166">
        <f t="shared" si="173"/>
        <v>0</v>
      </c>
      <c r="V383" s="166">
        <f t="shared" si="174"/>
        <v>0</v>
      </c>
      <c r="W383" s="166">
        <f t="shared" si="175"/>
        <v>0</v>
      </c>
      <c r="X383" s="166">
        <f t="shared" si="176"/>
        <v>0</v>
      </c>
      <c r="Y383" s="166">
        <f t="shared" si="177"/>
        <v>0</v>
      </c>
      <c r="Z383" s="166">
        <f t="shared" si="178"/>
        <v>0</v>
      </c>
      <c r="AA383" s="166">
        <f t="shared" si="179"/>
        <v>0</v>
      </c>
      <c r="AB383" s="166">
        <f t="shared" si="180"/>
        <v>0</v>
      </c>
      <c r="AC383" s="167"/>
      <c r="AE383" s="166" t="str" cm="1">
        <f t="array" ref="AE383">IF($E383&lt;&gt;"", IF(ISTEXT(E383), "| Veld '"&amp;AE$4&amp;ROW()&amp;"': "&amp;Fout_datum, IF(F383&lt;&gt;"", IF(E383&gt;F383, "| Velden '"&amp;$AE$4&amp;ROW()&amp;"' en '"&amp;$AF$4&amp;ROW()&amp;"': De datum uit dienst mag niet voor de datum in dienst vallen.", ""), IF(E383&gt;Datum_werkingsjaar_einde, "| Veld '"&amp;$AE$4&amp;ROW()&amp;"': De datum in dienst mag niet na 31/12/"&amp;Datum_werkingsjaar&amp;" vallen.  ", ""))), "")</f>
        <v/>
      </c>
      <c r="AF383" s="166" t="str" cm="1">
        <f t="array" ref="AF383">IF($F383&lt;&gt;"", IF(ISTEXT(F383), "| Veld '"&amp;AF$4&amp;ROW()&amp;"': "&amp;Fout_datum, IF(E383&gt;F383, IF(F383&lt;&gt;"", "  ", ""), IF(F383&lt;&gt;"", IF(F383&lt;Datum_werkingsjaar_begin, "| Veld '"&amp;$AF$4&amp;ROW()&amp;"': De datum uit dienst mag niet vóór 1/01/"&amp;Datum_werkingsjaar&amp;" vallen.  ", ""), ""))), "")</f>
        <v/>
      </c>
      <c r="AG383" s="166" t="str">
        <f ca="1">IF(W383&lt;0, "", IF(G383&lt;&gt;"", _xlfn.IFNA(IF(MATCH(G383, OFFSET(Keuzelijsten!$A$1, 0, MATCH(O383, Keuzelijsten!$A$1:$AA$1, 0)-1, 50, 1), 0)&lt;&gt;"", ""), "| Veld '"&amp;AG$4&amp;ROW()&amp;"': de selectie komt niet overeen met een keuze in een afhankelijk veld.  "), ""))</f>
        <v/>
      </c>
      <c r="AH383" s="166" t="str">
        <f ca="1">IF(X383&lt;0, "", IF(H383&lt;&gt;"", _xlfn.IFNA(IF(MATCH(H383, OFFSET(Keuzelijsten!$A$1, 0, MATCH(P383, Keuzelijsten!$A$1:$AA$1, 0)-1, 50, 1), 0)&lt;&gt;"", ""), "| Veld '"&amp;AH$4&amp;ROW()&amp;"': de selectie komt niet overeen met een keuze in een afhankelijk veld.  "), ""))</f>
        <v/>
      </c>
      <c r="AI383" s="166" t="str">
        <f ca="1">IF(Y383&lt;0, "", IF(I383&lt;&gt;"", _xlfn.IFNA(IF(MATCH(I383, OFFSET(Keuzelijsten!$A$1, 0, MATCH(Q383, Keuzelijsten!$A$1:$AA$1, 0)-1, 50, 1), 0)&lt;&gt;"", ""), "| Veld '"&amp;AI$4&amp;ROW()&amp;"': de selectie komt niet overeen met een keuze in een afhankelijk veld.  "), ""))</f>
        <v/>
      </c>
      <c r="AJ383" s="166" t="str">
        <f ca="1">IF(Z383&lt;0, "", IF(J383&lt;&gt;"", _xlfn.IFNA(IF(MATCH(J383, OFFSET(Keuzelijsten!$A$1, 0, MATCH(R383, Keuzelijsten!$A$1:$AA$1, 0)-1, 50, 1), 0)&lt;&gt;"", ""), "| Veld '"&amp;AJ$4&amp;ROW()&amp;"': de selectie komt niet overeen met een keuze in een afhankelijk veld.  "), ""))</f>
        <v/>
      </c>
      <c r="AK383" s="166" t="str">
        <f t="shared" si="164"/>
        <v/>
      </c>
      <c r="AL383" s="166" t="str">
        <f t="shared" si="165"/>
        <v/>
      </c>
      <c r="AM383" s="167" t="str">
        <f t="shared" si="181"/>
        <v/>
      </c>
      <c r="AN383" s="166" t="str">
        <f t="shared" si="182"/>
        <v/>
      </c>
      <c r="AO383" s="166" t="str">
        <f t="shared" si="183"/>
        <v/>
      </c>
      <c r="AP383" s="166" t="str">
        <f t="shared" si="184"/>
        <v/>
      </c>
      <c r="AQ383" s="166" t="str">
        <f t="shared" si="185"/>
        <v/>
      </c>
      <c r="AR383" s="166" t="str">
        <f t="shared" si="186"/>
        <v/>
      </c>
      <c r="AS383" s="166" t="str">
        <f t="shared" si="187"/>
        <v/>
      </c>
      <c r="AT383" s="166" t="str">
        <f t="shared" si="188"/>
        <v/>
      </c>
      <c r="AU383" s="166" t="str">
        <f t="shared" si="189"/>
        <v/>
      </c>
      <c r="AV383" s="166" t="str">
        <f t="shared" si="190"/>
        <v/>
      </c>
      <c r="AW383" s="167" t="str">
        <f t="shared" si="191"/>
        <v/>
      </c>
      <c r="AX383" s="166" t="str">
        <f>IF(N383&lt;&gt;1, IF(SUM(N383:$N$504)&lt;&gt;0, "| Laat geen witruimte tussen ingevulde rijen.", ""), "")</f>
        <v/>
      </c>
      <c r="AZ383" s="75" t="str">
        <f t="shared" ca="1" si="192"/>
        <v/>
      </c>
    </row>
    <row r="384" spans="1:52" s="166" customFormat="1" ht="14.45" customHeight="1" x14ac:dyDescent="0.25">
      <c r="A384" s="172" t="str">
        <f t="shared" ca="1" si="166"/>
        <v/>
      </c>
      <c r="B384" s="164" t="str">
        <f t="shared" si="162"/>
        <v/>
      </c>
      <c r="C384" s="176" t="str">
        <f t="shared" si="163"/>
        <v/>
      </c>
      <c r="D384" s="177"/>
      <c r="E384" s="178"/>
      <c r="F384" s="178"/>
      <c r="G384" s="179"/>
      <c r="H384" s="180"/>
      <c r="I384" s="179"/>
      <c r="J384" s="181"/>
      <c r="K384" s="182"/>
      <c r="L384" s="183"/>
      <c r="M384" s="165" t="s">
        <v>85</v>
      </c>
      <c r="N384" s="166">
        <f t="shared" si="167"/>
        <v>0</v>
      </c>
      <c r="O384" s="167" t="s">
        <v>387</v>
      </c>
      <c r="P384" s="166" t="str">
        <f t="shared" si="168"/>
        <v/>
      </c>
      <c r="Q384" s="166" t="str">
        <f t="shared" si="169"/>
        <v/>
      </c>
      <c r="R384" s="166" t="str">
        <f t="shared" si="170"/>
        <v/>
      </c>
      <c r="S384" s="167">
        <f t="shared" si="171"/>
        <v>0</v>
      </c>
      <c r="T384" s="166">
        <f t="shared" si="172"/>
        <v>0</v>
      </c>
      <c r="U384" s="166">
        <f t="shared" si="173"/>
        <v>0</v>
      </c>
      <c r="V384" s="166">
        <f t="shared" si="174"/>
        <v>0</v>
      </c>
      <c r="W384" s="166">
        <f t="shared" si="175"/>
        <v>0</v>
      </c>
      <c r="X384" s="166">
        <f t="shared" si="176"/>
        <v>0</v>
      </c>
      <c r="Y384" s="166">
        <f t="shared" si="177"/>
        <v>0</v>
      </c>
      <c r="Z384" s="166">
        <f t="shared" si="178"/>
        <v>0</v>
      </c>
      <c r="AA384" s="166">
        <f t="shared" si="179"/>
        <v>0</v>
      </c>
      <c r="AB384" s="166">
        <f t="shared" si="180"/>
        <v>0</v>
      </c>
      <c r="AC384" s="167"/>
      <c r="AE384" s="166" t="str" cm="1">
        <f t="array" ref="AE384">IF($E384&lt;&gt;"", IF(ISTEXT(E384), "| Veld '"&amp;AE$4&amp;ROW()&amp;"': "&amp;Fout_datum, IF(F384&lt;&gt;"", IF(E384&gt;F384, "| Velden '"&amp;$AE$4&amp;ROW()&amp;"' en '"&amp;$AF$4&amp;ROW()&amp;"': De datum uit dienst mag niet voor de datum in dienst vallen.", ""), IF(E384&gt;Datum_werkingsjaar_einde, "| Veld '"&amp;$AE$4&amp;ROW()&amp;"': De datum in dienst mag niet na 31/12/"&amp;Datum_werkingsjaar&amp;" vallen.  ", ""))), "")</f>
        <v/>
      </c>
      <c r="AF384" s="166" t="str" cm="1">
        <f t="array" ref="AF384">IF($F384&lt;&gt;"", IF(ISTEXT(F384), "| Veld '"&amp;AF$4&amp;ROW()&amp;"': "&amp;Fout_datum, IF(E384&gt;F384, IF(F384&lt;&gt;"", "  ", ""), IF(F384&lt;&gt;"", IF(F384&lt;Datum_werkingsjaar_begin, "| Veld '"&amp;$AF$4&amp;ROW()&amp;"': De datum uit dienst mag niet vóór 1/01/"&amp;Datum_werkingsjaar&amp;" vallen.  ", ""), ""))), "")</f>
        <v/>
      </c>
      <c r="AG384" s="166" t="str">
        <f ca="1">IF(W384&lt;0, "", IF(G384&lt;&gt;"", _xlfn.IFNA(IF(MATCH(G384, OFFSET(Keuzelijsten!$A$1, 0, MATCH(O384, Keuzelijsten!$A$1:$AA$1, 0)-1, 50, 1), 0)&lt;&gt;"", ""), "| Veld '"&amp;AG$4&amp;ROW()&amp;"': de selectie komt niet overeen met een keuze in een afhankelijk veld.  "), ""))</f>
        <v/>
      </c>
      <c r="AH384" s="166" t="str">
        <f ca="1">IF(X384&lt;0, "", IF(H384&lt;&gt;"", _xlfn.IFNA(IF(MATCH(H384, OFFSET(Keuzelijsten!$A$1, 0, MATCH(P384, Keuzelijsten!$A$1:$AA$1, 0)-1, 50, 1), 0)&lt;&gt;"", ""), "| Veld '"&amp;AH$4&amp;ROW()&amp;"': de selectie komt niet overeen met een keuze in een afhankelijk veld.  "), ""))</f>
        <v/>
      </c>
      <c r="AI384" s="166" t="str">
        <f ca="1">IF(Y384&lt;0, "", IF(I384&lt;&gt;"", _xlfn.IFNA(IF(MATCH(I384, OFFSET(Keuzelijsten!$A$1, 0, MATCH(Q384, Keuzelijsten!$A$1:$AA$1, 0)-1, 50, 1), 0)&lt;&gt;"", ""), "| Veld '"&amp;AI$4&amp;ROW()&amp;"': de selectie komt niet overeen met een keuze in een afhankelijk veld.  "), ""))</f>
        <v/>
      </c>
      <c r="AJ384" s="166" t="str">
        <f ca="1">IF(Z384&lt;0, "", IF(J384&lt;&gt;"", _xlfn.IFNA(IF(MATCH(J384, OFFSET(Keuzelijsten!$A$1, 0, MATCH(R384, Keuzelijsten!$A$1:$AA$1, 0)-1, 50, 1), 0)&lt;&gt;"", ""), "| Veld '"&amp;AJ$4&amp;ROW()&amp;"': de selectie komt niet overeen met een keuze in een afhankelijk veld.  "), ""))</f>
        <v/>
      </c>
      <c r="AK384" s="166" t="str">
        <f t="shared" si="164"/>
        <v/>
      </c>
      <c r="AL384" s="166" t="str">
        <f t="shared" si="165"/>
        <v/>
      </c>
      <c r="AM384" s="167" t="str">
        <f t="shared" si="181"/>
        <v/>
      </c>
      <c r="AN384" s="166" t="str">
        <f t="shared" si="182"/>
        <v/>
      </c>
      <c r="AO384" s="166" t="str">
        <f t="shared" si="183"/>
        <v/>
      </c>
      <c r="AP384" s="166" t="str">
        <f t="shared" si="184"/>
        <v/>
      </c>
      <c r="AQ384" s="166" t="str">
        <f t="shared" si="185"/>
        <v/>
      </c>
      <c r="AR384" s="166" t="str">
        <f t="shared" si="186"/>
        <v/>
      </c>
      <c r="AS384" s="166" t="str">
        <f t="shared" si="187"/>
        <v/>
      </c>
      <c r="AT384" s="166" t="str">
        <f t="shared" si="188"/>
        <v/>
      </c>
      <c r="AU384" s="166" t="str">
        <f t="shared" si="189"/>
        <v/>
      </c>
      <c r="AV384" s="166" t="str">
        <f t="shared" si="190"/>
        <v/>
      </c>
      <c r="AW384" s="167" t="str">
        <f t="shared" si="191"/>
        <v/>
      </c>
      <c r="AX384" s="166" t="str">
        <f>IF(N384&lt;&gt;1, IF(SUM(N384:$N$504)&lt;&gt;0, "| Laat geen witruimte tussen ingevulde rijen.", ""), "")</f>
        <v/>
      </c>
      <c r="AZ384" s="75" t="str">
        <f t="shared" ca="1" si="192"/>
        <v/>
      </c>
    </row>
    <row r="385" spans="1:52" s="166" customFormat="1" ht="14.45" customHeight="1" x14ac:dyDescent="0.25">
      <c r="A385" s="172" t="str">
        <f t="shared" ca="1" si="166"/>
        <v/>
      </c>
      <c r="B385" s="164" t="str">
        <f t="shared" si="162"/>
        <v/>
      </c>
      <c r="C385" s="176" t="str">
        <f t="shared" si="163"/>
        <v/>
      </c>
      <c r="D385" s="177"/>
      <c r="E385" s="178"/>
      <c r="F385" s="178"/>
      <c r="G385" s="179"/>
      <c r="H385" s="180"/>
      <c r="I385" s="179"/>
      <c r="J385" s="181"/>
      <c r="K385" s="182"/>
      <c r="L385" s="183"/>
      <c r="M385" s="165" t="s">
        <v>85</v>
      </c>
      <c r="N385" s="166">
        <f t="shared" si="167"/>
        <v>0</v>
      </c>
      <c r="O385" s="167" t="s">
        <v>387</v>
      </c>
      <c r="P385" s="166" t="str">
        <f t="shared" si="168"/>
        <v/>
      </c>
      <c r="Q385" s="166" t="str">
        <f t="shared" si="169"/>
        <v/>
      </c>
      <c r="R385" s="166" t="str">
        <f t="shared" si="170"/>
        <v/>
      </c>
      <c r="S385" s="167">
        <f t="shared" si="171"/>
        <v>0</v>
      </c>
      <c r="T385" s="166">
        <f t="shared" si="172"/>
        <v>0</v>
      </c>
      <c r="U385" s="166">
        <f t="shared" si="173"/>
        <v>0</v>
      </c>
      <c r="V385" s="166">
        <f t="shared" si="174"/>
        <v>0</v>
      </c>
      <c r="W385" s="166">
        <f t="shared" si="175"/>
        <v>0</v>
      </c>
      <c r="X385" s="166">
        <f t="shared" si="176"/>
        <v>0</v>
      </c>
      <c r="Y385" s="166">
        <f t="shared" si="177"/>
        <v>0</v>
      </c>
      <c r="Z385" s="166">
        <f t="shared" si="178"/>
        <v>0</v>
      </c>
      <c r="AA385" s="166">
        <f t="shared" si="179"/>
        <v>0</v>
      </c>
      <c r="AB385" s="166">
        <f t="shared" si="180"/>
        <v>0</v>
      </c>
      <c r="AC385" s="167"/>
      <c r="AE385" s="166" t="str" cm="1">
        <f t="array" ref="AE385">IF($E385&lt;&gt;"", IF(ISTEXT(E385), "| Veld '"&amp;AE$4&amp;ROW()&amp;"': "&amp;Fout_datum, IF(F385&lt;&gt;"", IF(E385&gt;F385, "| Velden '"&amp;$AE$4&amp;ROW()&amp;"' en '"&amp;$AF$4&amp;ROW()&amp;"': De datum uit dienst mag niet voor de datum in dienst vallen.", ""), IF(E385&gt;Datum_werkingsjaar_einde, "| Veld '"&amp;$AE$4&amp;ROW()&amp;"': De datum in dienst mag niet na 31/12/"&amp;Datum_werkingsjaar&amp;" vallen.  ", ""))), "")</f>
        <v/>
      </c>
      <c r="AF385" s="166" t="str" cm="1">
        <f t="array" ref="AF385">IF($F385&lt;&gt;"", IF(ISTEXT(F385), "| Veld '"&amp;AF$4&amp;ROW()&amp;"': "&amp;Fout_datum, IF(E385&gt;F385, IF(F385&lt;&gt;"", "  ", ""), IF(F385&lt;&gt;"", IF(F385&lt;Datum_werkingsjaar_begin, "| Veld '"&amp;$AF$4&amp;ROW()&amp;"': De datum uit dienst mag niet vóór 1/01/"&amp;Datum_werkingsjaar&amp;" vallen.  ", ""), ""))), "")</f>
        <v/>
      </c>
      <c r="AG385" s="166" t="str">
        <f ca="1">IF(W385&lt;0, "", IF(G385&lt;&gt;"", _xlfn.IFNA(IF(MATCH(G385, OFFSET(Keuzelijsten!$A$1, 0, MATCH(O385, Keuzelijsten!$A$1:$AA$1, 0)-1, 50, 1), 0)&lt;&gt;"", ""), "| Veld '"&amp;AG$4&amp;ROW()&amp;"': de selectie komt niet overeen met een keuze in een afhankelijk veld.  "), ""))</f>
        <v/>
      </c>
      <c r="AH385" s="166" t="str">
        <f ca="1">IF(X385&lt;0, "", IF(H385&lt;&gt;"", _xlfn.IFNA(IF(MATCH(H385, OFFSET(Keuzelijsten!$A$1, 0, MATCH(P385, Keuzelijsten!$A$1:$AA$1, 0)-1, 50, 1), 0)&lt;&gt;"", ""), "| Veld '"&amp;AH$4&amp;ROW()&amp;"': de selectie komt niet overeen met een keuze in een afhankelijk veld.  "), ""))</f>
        <v/>
      </c>
      <c r="AI385" s="166" t="str">
        <f ca="1">IF(Y385&lt;0, "", IF(I385&lt;&gt;"", _xlfn.IFNA(IF(MATCH(I385, OFFSET(Keuzelijsten!$A$1, 0, MATCH(Q385, Keuzelijsten!$A$1:$AA$1, 0)-1, 50, 1), 0)&lt;&gt;"", ""), "| Veld '"&amp;AI$4&amp;ROW()&amp;"': de selectie komt niet overeen met een keuze in een afhankelijk veld.  "), ""))</f>
        <v/>
      </c>
      <c r="AJ385" s="166" t="str">
        <f ca="1">IF(Z385&lt;0, "", IF(J385&lt;&gt;"", _xlfn.IFNA(IF(MATCH(J385, OFFSET(Keuzelijsten!$A$1, 0, MATCH(R385, Keuzelijsten!$A$1:$AA$1, 0)-1, 50, 1), 0)&lt;&gt;"", ""), "| Veld '"&amp;AJ$4&amp;ROW()&amp;"': de selectie komt niet overeen met een keuze in een afhankelijk veld.  "), ""))</f>
        <v/>
      </c>
      <c r="AK385" s="166" t="str">
        <f t="shared" si="164"/>
        <v/>
      </c>
      <c r="AL385" s="166" t="str">
        <f t="shared" si="165"/>
        <v/>
      </c>
      <c r="AM385" s="167" t="str">
        <f t="shared" si="181"/>
        <v/>
      </c>
      <c r="AN385" s="166" t="str">
        <f t="shared" si="182"/>
        <v/>
      </c>
      <c r="AO385" s="166" t="str">
        <f t="shared" si="183"/>
        <v/>
      </c>
      <c r="AP385" s="166" t="str">
        <f t="shared" si="184"/>
        <v/>
      </c>
      <c r="AQ385" s="166" t="str">
        <f t="shared" si="185"/>
        <v/>
      </c>
      <c r="AR385" s="166" t="str">
        <f t="shared" si="186"/>
        <v/>
      </c>
      <c r="AS385" s="166" t="str">
        <f t="shared" si="187"/>
        <v/>
      </c>
      <c r="AT385" s="166" t="str">
        <f t="shared" si="188"/>
        <v/>
      </c>
      <c r="AU385" s="166" t="str">
        <f t="shared" si="189"/>
        <v/>
      </c>
      <c r="AV385" s="166" t="str">
        <f t="shared" si="190"/>
        <v/>
      </c>
      <c r="AW385" s="167" t="str">
        <f t="shared" si="191"/>
        <v/>
      </c>
      <c r="AX385" s="166" t="str">
        <f>IF(N385&lt;&gt;1, IF(SUM(N385:$N$504)&lt;&gt;0, "| Laat geen witruimte tussen ingevulde rijen.", ""), "")</f>
        <v/>
      </c>
      <c r="AZ385" s="75" t="str">
        <f t="shared" ca="1" si="192"/>
        <v/>
      </c>
    </row>
    <row r="386" spans="1:52" s="166" customFormat="1" ht="14.45" customHeight="1" x14ac:dyDescent="0.25">
      <c r="A386" s="172" t="str">
        <f t="shared" ca="1" si="166"/>
        <v/>
      </c>
      <c r="B386" s="164" t="str">
        <f t="shared" si="162"/>
        <v/>
      </c>
      <c r="C386" s="176" t="str">
        <f t="shared" si="163"/>
        <v/>
      </c>
      <c r="D386" s="177"/>
      <c r="E386" s="178"/>
      <c r="F386" s="178"/>
      <c r="G386" s="179"/>
      <c r="H386" s="180"/>
      <c r="I386" s="179"/>
      <c r="J386" s="181"/>
      <c r="K386" s="182"/>
      <c r="L386" s="183"/>
      <c r="M386" s="165" t="s">
        <v>85</v>
      </c>
      <c r="N386" s="166">
        <f t="shared" si="167"/>
        <v>0</v>
      </c>
      <c r="O386" s="167" t="s">
        <v>387</v>
      </c>
      <c r="P386" s="166" t="str">
        <f t="shared" si="168"/>
        <v/>
      </c>
      <c r="Q386" s="166" t="str">
        <f t="shared" si="169"/>
        <v/>
      </c>
      <c r="R386" s="166" t="str">
        <f t="shared" si="170"/>
        <v/>
      </c>
      <c r="S386" s="167">
        <f t="shared" si="171"/>
        <v>0</v>
      </c>
      <c r="T386" s="166">
        <f t="shared" si="172"/>
        <v>0</v>
      </c>
      <c r="U386" s="166">
        <f t="shared" si="173"/>
        <v>0</v>
      </c>
      <c r="V386" s="166">
        <f t="shared" si="174"/>
        <v>0</v>
      </c>
      <c r="W386" s="166">
        <f t="shared" si="175"/>
        <v>0</v>
      </c>
      <c r="X386" s="166">
        <f t="shared" si="176"/>
        <v>0</v>
      </c>
      <c r="Y386" s="166">
        <f t="shared" si="177"/>
        <v>0</v>
      </c>
      <c r="Z386" s="166">
        <f t="shared" si="178"/>
        <v>0</v>
      </c>
      <c r="AA386" s="166">
        <f t="shared" si="179"/>
        <v>0</v>
      </c>
      <c r="AB386" s="166">
        <f t="shared" si="180"/>
        <v>0</v>
      </c>
      <c r="AC386" s="167"/>
      <c r="AE386" s="166" t="str" cm="1">
        <f t="array" ref="AE386">IF($E386&lt;&gt;"", IF(ISTEXT(E386), "| Veld '"&amp;AE$4&amp;ROW()&amp;"': "&amp;Fout_datum, IF(F386&lt;&gt;"", IF(E386&gt;F386, "| Velden '"&amp;$AE$4&amp;ROW()&amp;"' en '"&amp;$AF$4&amp;ROW()&amp;"': De datum uit dienst mag niet voor de datum in dienst vallen.", ""), IF(E386&gt;Datum_werkingsjaar_einde, "| Veld '"&amp;$AE$4&amp;ROW()&amp;"': De datum in dienst mag niet na 31/12/"&amp;Datum_werkingsjaar&amp;" vallen.  ", ""))), "")</f>
        <v/>
      </c>
      <c r="AF386" s="166" t="str" cm="1">
        <f t="array" ref="AF386">IF($F386&lt;&gt;"", IF(ISTEXT(F386), "| Veld '"&amp;AF$4&amp;ROW()&amp;"': "&amp;Fout_datum, IF(E386&gt;F386, IF(F386&lt;&gt;"", "  ", ""), IF(F386&lt;&gt;"", IF(F386&lt;Datum_werkingsjaar_begin, "| Veld '"&amp;$AF$4&amp;ROW()&amp;"': De datum uit dienst mag niet vóór 1/01/"&amp;Datum_werkingsjaar&amp;" vallen.  ", ""), ""))), "")</f>
        <v/>
      </c>
      <c r="AG386" s="166" t="str">
        <f ca="1">IF(W386&lt;0, "", IF(G386&lt;&gt;"", _xlfn.IFNA(IF(MATCH(G386, OFFSET(Keuzelijsten!$A$1, 0, MATCH(O386, Keuzelijsten!$A$1:$AA$1, 0)-1, 50, 1), 0)&lt;&gt;"", ""), "| Veld '"&amp;AG$4&amp;ROW()&amp;"': de selectie komt niet overeen met een keuze in een afhankelijk veld.  "), ""))</f>
        <v/>
      </c>
      <c r="AH386" s="166" t="str">
        <f ca="1">IF(X386&lt;0, "", IF(H386&lt;&gt;"", _xlfn.IFNA(IF(MATCH(H386, OFFSET(Keuzelijsten!$A$1, 0, MATCH(P386, Keuzelijsten!$A$1:$AA$1, 0)-1, 50, 1), 0)&lt;&gt;"", ""), "| Veld '"&amp;AH$4&amp;ROW()&amp;"': de selectie komt niet overeen met een keuze in een afhankelijk veld.  "), ""))</f>
        <v/>
      </c>
      <c r="AI386" s="166" t="str">
        <f ca="1">IF(Y386&lt;0, "", IF(I386&lt;&gt;"", _xlfn.IFNA(IF(MATCH(I386, OFFSET(Keuzelijsten!$A$1, 0, MATCH(Q386, Keuzelijsten!$A$1:$AA$1, 0)-1, 50, 1), 0)&lt;&gt;"", ""), "| Veld '"&amp;AI$4&amp;ROW()&amp;"': de selectie komt niet overeen met een keuze in een afhankelijk veld.  "), ""))</f>
        <v/>
      </c>
      <c r="AJ386" s="166" t="str">
        <f ca="1">IF(Z386&lt;0, "", IF(J386&lt;&gt;"", _xlfn.IFNA(IF(MATCH(J386, OFFSET(Keuzelijsten!$A$1, 0, MATCH(R386, Keuzelijsten!$A$1:$AA$1, 0)-1, 50, 1), 0)&lt;&gt;"", ""), "| Veld '"&amp;AJ$4&amp;ROW()&amp;"': de selectie komt niet overeen met een keuze in een afhankelijk veld.  "), ""))</f>
        <v/>
      </c>
      <c r="AK386" s="166" t="str">
        <f t="shared" si="164"/>
        <v/>
      </c>
      <c r="AL386" s="166" t="str">
        <f t="shared" si="165"/>
        <v/>
      </c>
      <c r="AM386" s="167" t="str">
        <f t="shared" si="181"/>
        <v/>
      </c>
      <c r="AN386" s="166" t="str">
        <f t="shared" si="182"/>
        <v/>
      </c>
      <c r="AO386" s="166" t="str">
        <f t="shared" si="183"/>
        <v/>
      </c>
      <c r="AP386" s="166" t="str">
        <f t="shared" si="184"/>
        <v/>
      </c>
      <c r="AQ386" s="166" t="str">
        <f t="shared" si="185"/>
        <v/>
      </c>
      <c r="AR386" s="166" t="str">
        <f t="shared" si="186"/>
        <v/>
      </c>
      <c r="AS386" s="166" t="str">
        <f t="shared" si="187"/>
        <v/>
      </c>
      <c r="AT386" s="166" t="str">
        <f t="shared" si="188"/>
        <v/>
      </c>
      <c r="AU386" s="166" t="str">
        <f t="shared" si="189"/>
        <v/>
      </c>
      <c r="AV386" s="166" t="str">
        <f t="shared" si="190"/>
        <v/>
      </c>
      <c r="AW386" s="167" t="str">
        <f t="shared" si="191"/>
        <v/>
      </c>
      <c r="AX386" s="166" t="str">
        <f>IF(N386&lt;&gt;1, IF(SUM(N386:$N$504)&lt;&gt;0, "| Laat geen witruimte tussen ingevulde rijen.", ""), "")</f>
        <v/>
      </c>
      <c r="AZ386" s="75" t="str">
        <f t="shared" ca="1" si="192"/>
        <v/>
      </c>
    </row>
    <row r="387" spans="1:52" s="166" customFormat="1" ht="14.45" customHeight="1" x14ac:dyDescent="0.25">
      <c r="A387" s="172" t="str">
        <f t="shared" ca="1" si="166"/>
        <v/>
      </c>
      <c r="B387" s="164" t="str">
        <f t="shared" si="162"/>
        <v/>
      </c>
      <c r="C387" s="176" t="str">
        <f t="shared" si="163"/>
        <v/>
      </c>
      <c r="D387" s="177"/>
      <c r="E387" s="178"/>
      <c r="F387" s="178"/>
      <c r="G387" s="179"/>
      <c r="H387" s="180"/>
      <c r="I387" s="179"/>
      <c r="J387" s="181"/>
      <c r="K387" s="182"/>
      <c r="L387" s="183"/>
      <c r="M387" s="165" t="s">
        <v>85</v>
      </c>
      <c r="N387" s="166">
        <f t="shared" si="167"/>
        <v>0</v>
      </c>
      <c r="O387" s="167" t="s">
        <v>387</v>
      </c>
      <c r="P387" s="166" t="str">
        <f t="shared" si="168"/>
        <v/>
      </c>
      <c r="Q387" s="166" t="str">
        <f t="shared" si="169"/>
        <v/>
      </c>
      <c r="R387" s="166" t="str">
        <f t="shared" si="170"/>
        <v/>
      </c>
      <c r="S387" s="167">
        <f t="shared" si="171"/>
        <v>0</v>
      </c>
      <c r="T387" s="166">
        <f t="shared" si="172"/>
        <v>0</v>
      </c>
      <c r="U387" s="166">
        <f t="shared" si="173"/>
        <v>0</v>
      </c>
      <c r="V387" s="166">
        <f t="shared" si="174"/>
        <v>0</v>
      </c>
      <c r="W387" s="166">
        <f t="shared" si="175"/>
        <v>0</v>
      </c>
      <c r="X387" s="166">
        <f t="shared" si="176"/>
        <v>0</v>
      </c>
      <c r="Y387" s="166">
        <f t="shared" si="177"/>
        <v>0</v>
      </c>
      <c r="Z387" s="166">
        <f t="shared" si="178"/>
        <v>0</v>
      </c>
      <c r="AA387" s="166">
        <f t="shared" si="179"/>
        <v>0</v>
      </c>
      <c r="AB387" s="166">
        <f t="shared" si="180"/>
        <v>0</v>
      </c>
      <c r="AC387" s="167"/>
      <c r="AE387" s="166" t="str" cm="1">
        <f t="array" ref="AE387">IF($E387&lt;&gt;"", IF(ISTEXT(E387), "| Veld '"&amp;AE$4&amp;ROW()&amp;"': "&amp;Fout_datum, IF(F387&lt;&gt;"", IF(E387&gt;F387, "| Velden '"&amp;$AE$4&amp;ROW()&amp;"' en '"&amp;$AF$4&amp;ROW()&amp;"': De datum uit dienst mag niet voor de datum in dienst vallen.", ""), IF(E387&gt;Datum_werkingsjaar_einde, "| Veld '"&amp;$AE$4&amp;ROW()&amp;"': De datum in dienst mag niet na 31/12/"&amp;Datum_werkingsjaar&amp;" vallen.  ", ""))), "")</f>
        <v/>
      </c>
      <c r="AF387" s="166" t="str" cm="1">
        <f t="array" ref="AF387">IF($F387&lt;&gt;"", IF(ISTEXT(F387), "| Veld '"&amp;AF$4&amp;ROW()&amp;"': "&amp;Fout_datum, IF(E387&gt;F387, IF(F387&lt;&gt;"", "  ", ""), IF(F387&lt;&gt;"", IF(F387&lt;Datum_werkingsjaar_begin, "| Veld '"&amp;$AF$4&amp;ROW()&amp;"': De datum uit dienst mag niet vóór 1/01/"&amp;Datum_werkingsjaar&amp;" vallen.  ", ""), ""))), "")</f>
        <v/>
      </c>
      <c r="AG387" s="166" t="str">
        <f ca="1">IF(W387&lt;0, "", IF(G387&lt;&gt;"", _xlfn.IFNA(IF(MATCH(G387, OFFSET(Keuzelijsten!$A$1, 0, MATCH(O387, Keuzelijsten!$A$1:$AA$1, 0)-1, 50, 1), 0)&lt;&gt;"", ""), "| Veld '"&amp;AG$4&amp;ROW()&amp;"': de selectie komt niet overeen met een keuze in een afhankelijk veld.  "), ""))</f>
        <v/>
      </c>
      <c r="AH387" s="166" t="str">
        <f ca="1">IF(X387&lt;0, "", IF(H387&lt;&gt;"", _xlfn.IFNA(IF(MATCH(H387, OFFSET(Keuzelijsten!$A$1, 0, MATCH(P387, Keuzelijsten!$A$1:$AA$1, 0)-1, 50, 1), 0)&lt;&gt;"", ""), "| Veld '"&amp;AH$4&amp;ROW()&amp;"': de selectie komt niet overeen met een keuze in een afhankelijk veld.  "), ""))</f>
        <v/>
      </c>
      <c r="AI387" s="166" t="str">
        <f ca="1">IF(Y387&lt;0, "", IF(I387&lt;&gt;"", _xlfn.IFNA(IF(MATCH(I387, OFFSET(Keuzelijsten!$A$1, 0, MATCH(Q387, Keuzelijsten!$A$1:$AA$1, 0)-1, 50, 1), 0)&lt;&gt;"", ""), "| Veld '"&amp;AI$4&amp;ROW()&amp;"': de selectie komt niet overeen met een keuze in een afhankelijk veld.  "), ""))</f>
        <v/>
      </c>
      <c r="AJ387" s="166" t="str">
        <f ca="1">IF(Z387&lt;0, "", IF(J387&lt;&gt;"", _xlfn.IFNA(IF(MATCH(J387, OFFSET(Keuzelijsten!$A$1, 0, MATCH(R387, Keuzelijsten!$A$1:$AA$1, 0)-1, 50, 1), 0)&lt;&gt;"", ""), "| Veld '"&amp;AJ$4&amp;ROW()&amp;"': de selectie komt niet overeen met een keuze in een afhankelijk veld.  "), ""))</f>
        <v/>
      </c>
      <c r="AK387" s="166" t="str">
        <f t="shared" si="164"/>
        <v/>
      </c>
      <c r="AL387" s="166" t="str">
        <f t="shared" si="165"/>
        <v/>
      </c>
      <c r="AM387" s="167" t="str">
        <f t="shared" si="181"/>
        <v/>
      </c>
      <c r="AN387" s="166" t="str">
        <f t="shared" si="182"/>
        <v/>
      </c>
      <c r="AO387" s="166" t="str">
        <f t="shared" si="183"/>
        <v/>
      </c>
      <c r="AP387" s="166" t="str">
        <f t="shared" si="184"/>
        <v/>
      </c>
      <c r="AQ387" s="166" t="str">
        <f t="shared" si="185"/>
        <v/>
      </c>
      <c r="AR387" s="166" t="str">
        <f t="shared" si="186"/>
        <v/>
      </c>
      <c r="AS387" s="166" t="str">
        <f t="shared" si="187"/>
        <v/>
      </c>
      <c r="AT387" s="166" t="str">
        <f t="shared" si="188"/>
        <v/>
      </c>
      <c r="AU387" s="166" t="str">
        <f t="shared" si="189"/>
        <v/>
      </c>
      <c r="AV387" s="166" t="str">
        <f t="shared" si="190"/>
        <v/>
      </c>
      <c r="AW387" s="167" t="str">
        <f t="shared" si="191"/>
        <v/>
      </c>
      <c r="AX387" s="166" t="str">
        <f>IF(N387&lt;&gt;1, IF(SUM(N387:$N$504)&lt;&gt;0, "| Laat geen witruimte tussen ingevulde rijen.", ""), "")</f>
        <v/>
      </c>
      <c r="AZ387" s="75" t="str">
        <f t="shared" ca="1" si="192"/>
        <v/>
      </c>
    </row>
    <row r="388" spans="1:52" s="166" customFormat="1" ht="14.45" customHeight="1" x14ac:dyDescent="0.25">
      <c r="A388" s="172" t="str">
        <f t="shared" ca="1" si="166"/>
        <v/>
      </c>
      <c r="B388" s="164" t="str">
        <f t="shared" si="162"/>
        <v/>
      </c>
      <c r="C388" s="176" t="str">
        <f t="shared" si="163"/>
        <v/>
      </c>
      <c r="D388" s="177"/>
      <c r="E388" s="178"/>
      <c r="F388" s="178"/>
      <c r="G388" s="179"/>
      <c r="H388" s="180"/>
      <c r="I388" s="179"/>
      <c r="J388" s="181"/>
      <c r="K388" s="182"/>
      <c r="L388" s="183"/>
      <c r="M388" s="165" t="s">
        <v>85</v>
      </c>
      <c r="N388" s="166">
        <f t="shared" si="167"/>
        <v>0</v>
      </c>
      <c r="O388" s="167" t="s">
        <v>387</v>
      </c>
      <c r="P388" s="166" t="str">
        <f t="shared" si="168"/>
        <v/>
      </c>
      <c r="Q388" s="166" t="str">
        <f t="shared" si="169"/>
        <v/>
      </c>
      <c r="R388" s="166" t="str">
        <f t="shared" si="170"/>
        <v/>
      </c>
      <c r="S388" s="167">
        <f t="shared" si="171"/>
        <v>0</v>
      </c>
      <c r="T388" s="166">
        <f t="shared" si="172"/>
        <v>0</v>
      </c>
      <c r="U388" s="166">
        <f t="shared" si="173"/>
        <v>0</v>
      </c>
      <c r="V388" s="166">
        <f t="shared" si="174"/>
        <v>0</v>
      </c>
      <c r="W388" s="166">
        <f t="shared" si="175"/>
        <v>0</v>
      </c>
      <c r="X388" s="166">
        <f t="shared" si="176"/>
        <v>0</v>
      </c>
      <c r="Y388" s="166">
        <f t="shared" si="177"/>
        <v>0</v>
      </c>
      <c r="Z388" s="166">
        <f t="shared" si="178"/>
        <v>0</v>
      </c>
      <c r="AA388" s="166">
        <f t="shared" si="179"/>
        <v>0</v>
      </c>
      <c r="AB388" s="166">
        <f t="shared" si="180"/>
        <v>0</v>
      </c>
      <c r="AC388" s="167"/>
      <c r="AE388" s="166" t="str" cm="1">
        <f t="array" ref="AE388">IF($E388&lt;&gt;"", IF(ISTEXT(E388), "| Veld '"&amp;AE$4&amp;ROW()&amp;"': "&amp;Fout_datum, IF(F388&lt;&gt;"", IF(E388&gt;F388, "| Velden '"&amp;$AE$4&amp;ROW()&amp;"' en '"&amp;$AF$4&amp;ROW()&amp;"': De datum uit dienst mag niet voor de datum in dienst vallen.", ""), IF(E388&gt;Datum_werkingsjaar_einde, "| Veld '"&amp;$AE$4&amp;ROW()&amp;"': De datum in dienst mag niet na 31/12/"&amp;Datum_werkingsjaar&amp;" vallen.  ", ""))), "")</f>
        <v/>
      </c>
      <c r="AF388" s="166" t="str" cm="1">
        <f t="array" ref="AF388">IF($F388&lt;&gt;"", IF(ISTEXT(F388), "| Veld '"&amp;AF$4&amp;ROW()&amp;"': "&amp;Fout_datum, IF(E388&gt;F388, IF(F388&lt;&gt;"", "  ", ""), IF(F388&lt;&gt;"", IF(F388&lt;Datum_werkingsjaar_begin, "| Veld '"&amp;$AF$4&amp;ROW()&amp;"': De datum uit dienst mag niet vóór 1/01/"&amp;Datum_werkingsjaar&amp;" vallen.  ", ""), ""))), "")</f>
        <v/>
      </c>
      <c r="AG388" s="166" t="str">
        <f ca="1">IF(W388&lt;0, "", IF(G388&lt;&gt;"", _xlfn.IFNA(IF(MATCH(G388, OFFSET(Keuzelijsten!$A$1, 0, MATCH(O388, Keuzelijsten!$A$1:$AA$1, 0)-1, 50, 1), 0)&lt;&gt;"", ""), "| Veld '"&amp;AG$4&amp;ROW()&amp;"': de selectie komt niet overeen met een keuze in een afhankelijk veld.  "), ""))</f>
        <v/>
      </c>
      <c r="AH388" s="166" t="str">
        <f ca="1">IF(X388&lt;0, "", IF(H388&lt;&gt;"", _xlfn.IFNA(IF(MATCH(H388, OFFSET(Keuzelijsten!$A$1, 0, MATCH(P388, Keuzelijsten!$A$1:$AA$1, 0)-1, 50, 1), 0)&lt;&gt;"", ""), "| Veld '"&amp;AH$4&amp;ROW()&amp;"': de selectie komt niet overeen met een keuze in een afhankelijk veld.  "), ""))</f>
        <v/>
      </c>
      <c r="AI388" s="166" t="str">
        <f ca="1">IF(Y388&lt;0, "", IF(I388&lt;&gt;"", _xlfn.IFNA(IF(MATCH(I388, OFFSET(Keuzelijsten!$A$1, 0, MATCH(Q388, Keuzelijsten!$A$1:$AA$1, 0)-1, 50, 1), 0)&lt;&gt;"", ""), "| Veld '"&amp;AI$4&amp;ROW()&amp;"': de selectie komt niet overeen met een keuze in een afhankelijk veld.  "), ""))</f>
        <v/>
      </c>
      <c r="AJ388" s="166" t="str">
        <f ca="1">IF(Z388&lt;0, "", IF(J388&lt;&gt;"", _xlfn.IFNA(IF(MATCH(J388, OFFSET(Keuzelijsten!$A$1, 0, MATCH(R388, Keuzelijsten!$A$1:$AA$1, 0)-1, 50, 1), 0)&lt;&gt;"", ""), "| Veld '"&amp;AJ$4&amp;ROW()&amp;"': de selectie komt niet overeen met een keuze in een afhankelijk veld.  "), ""))</f>
        <v/>
      </c>
      <c r="AK388" s="166" t="str">
        <f t="shared" si="164"/>
        <v/>
      </c>
      <c r="AL388" s="166" t="str">
        <f t="shared" si="165"/>
        <v/>
      </c>
      <c r="AM388" s="167" t="str">
        <f t="shared" si="181"/>
        <v/>
      </c>
      <c r="AN388" s="166" t="str">
        <f t="shared" si="182"/>
        <v/>
      </c>
      <c r="AO388" s="166" t="str">
        <f t="shared" si="183"/>
        <v/>
      </c>
      <c r="AP388" s="166" t="str">
        <f t="shared" si="184"/>
        <v/>
      </c>
      <c r="AQ388" s="166" t="str">
        <f t="shared" si="185"/>
        <v/>
      </c>
      <c r="AR388" s="166" t="str">
        <f t="shared" si="186"/>
        <v/>
      </c>
      <c r="AS388" s="166" t="str">
        <f t="shared" si="187"/>
        <v/>
      </c>
      <c r="AT388" s="166" t="str">
        <f t="shared" si="188"/>
        <v/>
      </c>
      <c r="AU388" s="166" t="str">
        <f t="shared" si="189"/>
        <v/>
      </c>
      <c r="AV388" s="166" t="str">
        <f t="shared" si="190"/>
        <v/>
      </c>
      <c r="AW388" s="167" t="str">
        <f t="shared" si="191"/>
        <v/>
      </c>
      <c r="AX388" s="166" t="str">
        <f>IF(N388&lt;&gt;1, IF(SUM(N388:$N$504)&lt;&gt;0, "| Laat geen witruimte tussen ingevulde rijen.", ""), "")</f>
        <v/>
      </c>
      <c r="AZ388" s="75" t="str">
        <f t="shared" ca="1" si="192"/>
        <v/>
      </c>
    </row>
    <row r="389" spans="1:52" s="166" customFormat="1" ht="14.45" customHeight="1" x14ac:dyDescent="0.25">
      <c r="A389" s="172" t="str">
        <f t="shared" ca="1" si="166"/>
        <v/>
      </c>
      <c r="B389" s="164" t="str">
        <f t="shared" ref="B389:B452" si="193">IF(OR(N389&lt;&gt;0, AX389&lt;&gt;""), ROW()-4, "")</f>
        <v/>
      </c>
      <c r="C389" s="176" t="str">
        <f t="shared" ref="C389:C452" si="194">IF(OR(N389&lt;&gt;0, AX389&lt;&gt;""), "Loondienst", "")</f>
        <v/>
      </c>
      <c r="D389" s="177"/>
      <c r="E389" s="178"/>
      <c r="F389" s="178"/>
      <c r="G389" s="179"/>
      <c r="H389" s="180"/>
      <c r="I389" s="179"/>
      <c r="J389" s="181"/>
      <c r="K389" s="182"/>
      <c r="L389" s="183"/>
      <c r="M389" s="165" t="s">
        <v>85</v>
      </c>
      <c r="N389" s="166">
        <f t="shared" si="167"/>
        <v>0</v>
      </c>
      <c r="O389" s="167" t="s">
        <v>387</v>
      </c>
      <c r="P389" s="166" t="str">
        <f t="shared" si="168"/>
        <v/>
      </c>
      <c r="Q389" s="166" t="str">
        <f t="shared" si="169"/>
        <v/>
      </c>
      <c r="R389" s="166" t="str">
        <f t="shared" si="170"/>
        <v/>
      </c>
      <c r="S389" s="167">
        <f t="shared" si="171"/>
        <v>0</v>
      </c>
      <c r="T389" s="166">
        <f t="shared" si="172"/>
        <v>0</v>
      </c>
      <c r="U389" s="166">
        <f t="shared" si="173"/>
        <v>0</v>
      </c>
      <c r="V389" s="166">
        <f t="shared" si="174"/>
        <v>0</v>
      </c>
      <c r="W389" s="166">
        <f t="shared" si="175"/>
        <v>0</v>
      </c>
      <c r="X389" s="166">
        <f t="shared" si="176"/>
        <v>0</v>
      </c>
      <c r="Y389" s="166">
        <f t="shared" si="177"/>
        <v>0</v>
      </c>
      <c r="Z389" s="166">
        <f t="shared" si="178"/>
        <v>0</v>
      </c>
      <c r="AA389" s="166">
        <f t="shared" si="179"/>
        <v>0</v>
      </c>
      <c r="AB389" s="166">
        <f t="shared" si="180"/>
        <v>0</v>
      </c>
      <c r="AC389" s="167"/>
      <c r="AE389" s="166" t="str" cm="1">
        <f t="array" ref="AE389">IF($E389&lt;&gt;"", IF(ISTEXT(E389), "| Veld '"&amp;AE$4&amp;ROW()&amp;"': "&amp;Fout_datum, IF(F389&lt;&gt;"", IF(E389&gt;F389, "| Velden '"&amp;$AE$4&amp;ROW()&amp;"' en '"&amp;$AF$4&amp;ROW()&amp;"': De datum uit dienst mag niet voor de datum in dienst vallen.", ""), IF(E389&gt;Datum_werkingsjaar_einde, "| Veld '"&amp;$AE$4&amp;ROW()&amp;"': De datum in dienst mag niet na 31/12/"&amp;Datum_werkingsjaar&amp;" vallen.  ", ""))), "")</f>
        <v/>
      </c>
      <c r="AF389" s="166" t="str" cm="1">
        <f t="array" ref="AF389">IF($F389&lt;&gt;"", IF(ISTEXT(F389), "| Veld '"&amp;AF$4&amp;ROW()&amp;"': "&amp;Fout_datum, IF(E389&gt;F389, IF(F389&lt;&gt;"", "  ", ""), IF(F389&lt;&gt;"", IF(F389&lt;Datum_werkingsjaar_begin, "| Veld '"&amp;$AF$4&amp;ROW()&amp;"': De datum uit dienst mag niet vóór 1/01/"&amp;Datum_werkingsjaar&amp;" vallen.  ", ""), ""))), "")</f>
        <v/>
      </c>
      <c r="AG389" s="166" t="str">
        <f ca="1">IF(W389&lt;0, "", IF(G389&lt;&gt;"", _xlfn.IFNA(IF(MATCH(G389, OFFSET(Keuzelijsten!$A$1, 0, MATCH(O389, Keuzelijsten!$A$1:$AA$1, 0)-1, 50, 1), 0)&lt;&gt;"", ""), "| Veld '"&amp;AG$4&amp;ROW()&amp;"': de selectie komt niet overeen met een keuze in een afhankelijk veld.  "), ""))</f>
        <v/>
      </c>
      <c r="AH389" s="166" t="str">
        <f ca="1">IF(X389&lt;0, "", IF(H389&lt;&gt;"", _xlfn.IFNA(IF(MATCH(H389, OFFSET(Keuzelijsten!$A$1, 0, MATCH(P389, Keuzelijsten!$A$1:$AA$1, 0)-1, 50, 1), 0)&lt;&gt;"", ""), "| Veld '"&amp;AH$4&amp;ROW()&amp;"': de selectie komt niet overeen met een keuze in een afhankelijk veld.  "), ""))</f>
        <v/>
      </c>
      <c r="AI389" s="166" t="str">
        <f ca="1">IF(Y389&lt;0, "", IF(I389&lt;&gt;"", _xlfn.IFNA(IF(MATCH(I389, OFFSET(Keuzelijsten!$A$1, 0, MATCH(Q389, Keuzelijsten!$A$1:$AA$1, 0)-1, 50, 1), 0)&lt;&gt;"", ""), "| Veld '"&amp;AI$4&amp;ROW()&amp;"': de selectie komt niet overeen met een keuze in een afhankelijk veld.  "), ""))</f>
        <v/>
      </c>
      <c r="AJ389" s="166" t="str">
        <f ca="1">IF(Z389&lt;0, "", IF(J389&lt;&gt;"", _xlfn.IFNA(IF(MATCH(J389, OFFSET(Keuzelijsten!$A$1, 0, MATCH(R389, Keuzelijsten!$A$1:$AA$1, 0)-1, 50, 1), 0)&lt;&gt;"", ""), "| Veld '"&amp;AJ$4&amp;ROW()&amp;"': de selectie komt niet overeen met een keuze in een afhankelijk veld.  "), ""))</f>
        <v/>
      </c>
      <c r="AK389" s="166" t="str">
        <f t="shared" ref="AK389:AK452" si="195">IF(ISTEXT(K389), IFERROR(IF(SEARCH(".", K389)&lt;&gt;0, "| Veld '"&amp;AK$4&amp;ROW()&amp;"': "&amp;Fout_punt), "| Veld '"&amp;AK$4&amp;ROW()&amp;"': "&amp;Fout_geen_getal), IF(K389&lt;0, "| Veld '"&amp;AK$4&amp;ROW()&amp;"': "&amp;Fout_negatief, IF(K389&gt;1, "| Veld '"&amp;AK$4&amp;ROW()&amp;"': Dit getal mag niet groter dan 1 zijn.  ", "")))</f>
        <v/>
      </c>
      <c r="AL389" s="166" t="str">
        <f t="shared" ref="AL389:AL452" si="196">IF(ISTEXT(L389), IFERROR(IF(SEARCH(".", L389)&lt;&gt;0, "| Veld '"&amp;AL$4&amp;ROW()&amp;"': "&amp;Fout_punt), "| Veld '"&amp;AL$4&amp;ROW()&amp;"': "&amp;Fout_geen_getal), IF(L389&lt;0, "| Veld '"&amp;AL$4&amp;ROW()&amp;"': "&amp;Fout_negatief, ""))</f>
        <v/>
      </c>
      <c r="AM389" s="167" t="str">
        <f t="shared" si="181"/>
        <v/>
      </c>
      <c r="AN389" s="166" t="str">
        <f t="shared" si="182"/>
        <v/>
      </c>
      <c r="AO389" s="166" t="str">
        <f t="shared" si="183"/>
        <v/>
      </c>
      <c r="AP389" s="166" t="str">
        <f t="shared" si="184"/>
        <v/>
      </c>
      <c r="AQ389" s="166" t="str">
        <f t="shared" si="185"/>
        <v/>
      </c>
      <c r="AR389" s="166" t="str">
        <f t="shared" si="186"/>
        <v/>
      </c>
      <c r="AS389" s="166" t="str">
        <f t="shared" si="187"/>
        <v/>
      </c>
      <c r="AT389" s="166" t="str">
        <f t="shared" si="188"/>
        <v/>
      </c>
      <c r="AU389" s="166" t="str">
        <f t="shared" si="189"/>
        <v/>
      </c>
      <c r="AV389" s="166" t="str">
        <f t="shared" si="190"/>
        <v/>
      </c>
      <c r="AW389" s="167" t="str">
        <f t="shared" si="191"/>
        <v/>
      </c>
      <c r="AX389" s="166" t="str">
        <f>IF(N389&lt;&gt;1, IF(SUM(N389:$N$504)&lt;&gt;0, "| Laat geen witruimte tussen ingevulde rijen.", ""), "")</f>
        <v/>
      </c>
      <c r="AZ389" s="75" t="str">
        <f t="shared" ca="1" si="192"/>
        <v/>
      </c>
    </row>
    <row r="390" spans="1:52" s="166" customFormat="1" ht="14.45" customHeight="1" x14ac:dyDescent="0.25">
      <c r="A390" s="172" t="str">
        <f t="shared" ref="A390:A453" ca="1" si="197">IF(AZ390&lt;&gt;"", "✘", "")</f>
        <v/>
      </c>
      <c r="B390" s="164" t="str">
        <f t="shared" si="193"/>
        <v/>
      </c>
      <c r="C390" s="176" t="str">
        <f t="shared" si="194"/>
        <v/>
      </c>
      <c r="D390" s="177"/>
      <c r="E390" s="178"/>
      <c r="F390" s="178"/>
      <c r="G390" s="179"/>
      <c r="H390" s="180"/>
      <c r="I390" s="179"/>
      <c r="J390" s="181"/>
      <c r="K390" s="182"/>
      <c r="L390" s="183"/>
      <c r="M390" s="165" t="s">
        <v>85</v>
      </c>
      <c r="N390" s="166">
        <f t="shared" ref="N390:N453" si="198">IF(D390&amp;E390&amp;F390&amp;G390&amp;H390&amp;I390&amp;J390&amp;K390&amp;L390&lt;&gt;"", 1, 0)</f>
        <v>0</v>
      </c>
      <c r="O390" s="167" t="s">
        <v>387</v>
      </c>
      <c r="P390" s="166" t="str">
        <f t="shared" ref="P390:P453" si="199">IF(AND($G390&lt;&gt;"", $G390&lt;&gt;"(Gemeente)ambtenaar"), "lstParitairComite", "")</f>
        <v/>
      </c>
      <c r="Q390" s="166" t="str">
        <f t="shared" ref="Q390:Q453" si="200">IF(G390="(Gemeente)ambtenaar", "",
IF(H390&lt;&gt;"",
IF(H390="PC121", "lstPC121Kwalificatie",
IF(H390="PC200", "lstPC200Kwalificatie",
IF(H390="PC218", "lstPC218Kwalificatie",
IF(H390="PC227", "lstPC227Kwalificatie",
IF(H390="PC302", "lstPC302Kwalificatie",
IF(H390="PC303", "lstPC303Kwalificatie",
IF(H390="PC304 - Muziek", "lstPC304Kwalificatie",
IF(H390="PC304 - Podiumkunsten", "lstPC304Kwalificatie",
IF(H390="PC329.01 - Cultuurspreiding", "lstPC32901Kwalificatie",
IF(H390="PC329.01 - Beroepsopleiding", "lstPC32901Kwalificatie",
IF(H390="PC329.01 - Erkende integratiecentra", "lstPC32901Kwalificatie",
IF(H390="PC329.01 - Maatschappelijk opbouwwerk", "lstPC32901Kwalificatie",
IF(H390="PC329.01 - Socio-culturele sector", "lstPC32901Kwalificatie",
IF(H390="PC329.03 - Federale en bicommunautaire socio-culturele organisaties", "lstPC32901Kwalificatie",
"")))))))))))))),
""))</f>
        <v/>
      </c>
      <c r="R390" s="166" t="str">
        <f t="shared" ref="R390:R453" si="201">IF(G390="(Gemeente)ambtenaar", "lstAmbtenaarFunctieGroep",
IF(H390&lt;&gt;"",
IF(H390="PC121", "lstPC121FunctieGroep",
IF(H390="PC200", "lstPC200FunctieGroep",
IF(H390="PC227", "lstPC227FunctieGroep",
IF(H390="PC302", "lstPC302FunctieGroep",
IF(H390="PC303", "lstPC303FunctieGroep",
IF(H390="PC304 - Muziek", "lstPC304FunctieGroep",
IF(H390="PC304 - Podiumkunsten", "lstPC304FunctieGroep",
""))))))), ""))</f>
        <v/>
      </c>
      <c r="S390" s="167">
        <f t="shared" ref="S390:S453" si="202">IF($N390&lt;&gt;0, IF(C390&lt;&gt;"", 0, 1), 0)</f>
        <v>0</v>
      </c>
      <c r="T390" s="166">
        <f t="shared" ref="T390:T453" si="203">IF($N390&lt;&gt;0, IF(D390&lt;&gt;"", 0, 1), 0)</f>
        <v>0</v>
      </c>
      <c r="U390" s="166">
        <f t="shared" ref="U390:U453" si="204">IF($N390&lt;&gt;0, IF(E390&lt;&gt;"", 0, 1), 0)</f>
        <v>0</v>
      </c>
      <c r="V390" s="166">
        <f t="shared" ref="V390:V453" si="205">IF($N390&lt;&gt;0, IF(F390&lt;&gt;"", 0, 0), 0)</f>
        <v>0</v>
      </c>
      <c r="W390" s="166">
        <f t="shared" ref="W390:W453" si="206">IF($N390&lt;&gt;0, IF(G390&lt;&gt;"", 0, 1), 0)</f>
        <v>0</v>
      </c>
      <c r="X390" s="166">
        <f t="shared" ref="X390:X453" si="207">IF($N390&lt;&gt;0, IF(P390&lt;&gt;"", IF(H390&lt;&gt;"", 0, 1), -1), 0)</f>
        <v>0</v>
      </c>
      <c r="Y390" s="166">
        <f t="shared" ref="Y390:Y453" si="208">IF($N390&lt;&gt;0, IF($Q390&lt;&gt;"", IF(I390&lt;&gt;"", 0, 1), -1), 0)</f>
        <v>0</v>
      </c>
      <c r="Z390" s="166">
        <f t="shared" ref="Z390:Z453" si="209">IF($N390&lt;&gt;0, IF($R390&lt;&gt;"", IF(J390&lt;&gt;"", 0, 1), -1), 0)</f>
        <v>0</v>
      </c>
      <c r="AA390" s="166">
        <f t="shared" ref="AA390:AA453" si="210">IF($N390&lt;&gt;0, IF(D390&lt;&gt;"", IF(K390&lt;&gt;"", 0, 1), -1), 0)</f>
        <v>0</v>
      </c>
      <c r="AB390" s="166">
        <f t="shared" ref="AB390:AB453" si="211">IF($N390&lt;&gt;0, IF(L390&lt;&gt;"", 0, 1), 0)</f>
        <v>0</v>
      </c>
      <c r="AC390" s="167"/>
      <c r="AE390" s="166" t="str" cm="1">
        <f t="array" ref="AE390">IF($E390&lt;&gt;"", IF(ISTEXT(E390), "| Veld '"&amp;AE$4&amp;ROW()&amp;"': "&amp;Fout_datum, IF(F390&lt;&gt;"", IF(E390&gt;F390, "| Velden '"&amp;$AE$4&amp;ROW()&amp;"' en '"&amp;$AF$4&amp;ROW()&amp;"': De datum uit dienst mag niet voor de datum in dienst vallen.", ""), IF(E390&gt;Datum_werkingsjaar_einde, "| Veld '"&amp;$AE$4&amp;ROW()&amp;"': De datum in dienst mag niet na 31/12/"&amp;Datum_werkingsjaar&amp;" vallen.  ", ""))), "")</f>
        <v/>
      </c>
      <c r="AF390" s="166" t="str" cm="1">
        <f t="array" ref="AF390">IF($F390&lt;&gt;"", IF(ISTEXT(F390), "| Veld '"&amp;AF$4&amp;ROW()&amp;"': "&amp;Fout_datum, IF(E390&gt;F390, IF(F390&lt;&gt;"", "  ", ""), IF(F390&lt;&gt;"", IF(F390&lt;Datum_werkingsjaar_begin, "| Veld '"&amp;$AF$4&amp;ROW()&amp;"': De datum uit dienst mag niet vóór 1/01/"&amp;Datum_werkingsjaar&amp;" vallen.  ", ""), ""))), "")</f>
        <v/>
      </c>
      <c r="AG390" s="166" t="str">
        <f ca="1">IF(W390&lt;0, "", IF(G390&lt;&gt;"", _xlfn.IFNA(IF(MATCH(G390, OFFSET(Keuzelijsten!$A$1, 0, MATCH(O390, Keuzelijsten!$A$1:$AA$1, 0)-1, 50, 1), 0)&lt;&gt;"", ""), "| Veld '"&amp;AG$4&amp;ROW()&amp;"': de selectie komt niet overeen met een keuze in een afhankelijk veld.  "), ""))</f>
        <v/>
      </c>
      <c r="AH390" s="166" t="str">
        <f ca="1">IF(X390&lt;0, "", IF(H390&lt;&gt;"", _xlfn.IFNA(IF(MATCH(H390, OFFSET(Keuzelijsten!$A$1, 0, MATCH(P390, Keuzelijsten!$A$1:$AA$1, 0)-1, 50, 1), 0)&lt;&gt;"", ""), "| Veld '"&amp;AH$4&amp;ROW()&amp;"': de selectie komt niet overeen met een keuze in een afhankelijk veld.  "), ""))</f>
        <v/>
      </c>
      <c r="AI390" s="166" t="str">
        <f ca="1">IF(Y390&lt;0, "", IF(I390&lt;&gt;"", _xlfn.IFNA(IF(MATCH(I390, OFFSET(Keuzelijsten!$A$1, 0, MATCH(Q390, Keuzelijsten!$A$1:$AA$1, 0)-1, 50, 1), 0)&lt;&gt;"", ""), "| Veld '"&amp;AI$4&amp;ROW()&amp;"': de selectie komt niet overeen met een keuze in een afhankelijk veld.  "), ""))</f>
        <v/>
      </c>
      <c r="AJ390" s="166" t="str">
        <f ca="1">IF(Z390&lt;0, "", IF(J390&lt;&gt;"", _xlfn.IFNA(IF(MATCH(J390, OFFSET(Keuzelijsten!$A$1, 0, MATCH(R390, Keuzelijsten!$A$1:$AA$1, 0)-1, 50, 1), 0)&lt;&gt;"", ""), "| Veld '"&amp;AJ$4&amp;ROW()&amp;"': de selectie komt niet overeen met een keuze in een afhankelijk veld.  "), ""))</f>
        <v/>
      </c>
      <c r="AK390" s="166" t="str">
        <f t="shared" si="195"/>
        <v/>
      </c>
      <c r="AL390" s="166" t="str">
        <f t="shared" si="196"/>
        <v/>
      </c>
      <c r="AM390" s="167" t="str">
        <f t="shared" ref="AM390:AM453" si="212">IF(S390&lt;0, IF(C390&lt;&gt;"", "| Veld '"&amp;AM$4&amp;ROW()&amp;"'"&amp;Fout_redundant, ""), "")</f>
        <v/>
      </c>
      <c r="AN390" s="166" t="str">
        <f t="shared" ref="AN390:AN453" si="213">IF(T390&lt;0, IF(D390&lt;&gt;"", "| Veld '"&amp;AN$4&amp;ROW()&amp;"'"&amp;Fout_redundant, ""), "")</f>
        <v/>
      </c>
      <c r="AO390" s="166" t="str">
        <f t="shared" ref="AO390:AO453" si="214">IF(U390&lt;0, IF(E390&lt;&gt;"", "| Veld '"&amp;AO$4&amp;ROW()&amp;"'"&amp;Fout_redundant, ""), "")</f>
        <v/>
      </c>
      <c r="AP390" s="166" t="str">
        <f t="shared" ref="AP390:AP453" si="215">IF(V390&lt;0, IF(F390&lt;&gt;"", "| Veld '"&amp;AP$4&amp;ROW()&amp;"'"&amp;Fout_redundant, ""), "")</f>
        <v/>
      </c>
      <c r="AQ390" s="166" t="str">
        <f t="shared" ref="AQ390:AQ453" si="216">IF(W390&lt;0, IF(G390&lt;&gt;"", "| Veld '"&amp;AQ$4&amp;ROW()&amp;"'"&amp;Fout_redundant, ""), "")</f>
        <v/>
      </c>
      <c r="AR390" s="166" t="str">
        <f t="shared" ref="AR390:AR453" si="217">IF(X390&lt;0, IF(H390&lt;&gt;"", "| Veld '"&amp;AR$4&amp;ROW()&amp;"'"&amp;Fout_redundant, ""), "")</f>
        <v/>
      </c>
      <c r="AS390" s="166" t="str">
        <f t="shared" ref="AS390:AS453" si="218">IF(Y390&lt;0, IF(I390&lt;&gt;"", "| Veld '"&amp;AS$4&amp;ROW()&amp;"'"&amp;Fout_redundant, ""), "")</f>
        <v/>
      </c>
      <c r="AT390" s="166" t="str">
        <f t="shared" ref="AT390:AT453" si="219">IF(Z390&lt;0, IF(J390&lt;&gt;"", "| Veld '"&amp;AT$4&amp;ROW()&amp;"'"&amp;Fout_redundant, ""), "")</f>
        <v/>
      </c>
      <c r="AU390" s="166" t="str">
        <f t="shared" ref="AU390:AU453" si="220">IF(AA390&lt;0, IF(K390&lt;&gt;"", "| Veld '"&amp;AU$4&amp;ROW()&amp;"'"&amp;Fout_redundant, ""), "")</f>
        <v/>
      </c>
      <c r="AV390" s="166" t="str">
        <f t="shared" ref="AV390:AV453" si="221">IF(AB390&lt;0, IF(L390&lt;&gt;"", "| Veld '"&amp;AV$4&amp;ROW()&amp;"'"&amp;Fout_redundant, ""), "")</f>
        <v/>
      </c>
      <c r="AW390" s="167" t="str">
        <f t="shared" ref="AW390:AW453" si="222">IF(SUMIF(S390:AB390, "&gt;0")&gt;0, "| Vul verplichte velden in.", "")</f>
        <v/>
      </c>
      <c r="AX390" s="166" t="str">
        <f>IF(N390&lt;&gt;1, IF(SUM(N390:$N$504)&lt;&gt;0, "| Laat geen witruimte tussen ingevulde rijen.", ""), "")</f>
        <v/>
      </c>
      <c r="AZ390" s="75" t="str">
        <f t="shared" ref="AZ390:AZ453" ca="1" si="223">IF(_xlfn.CONCAT(AC390:AV390)&lt;&gt;"", AC390&amp;AM390&amp;AD390&amp;AN390&amp;AE390&amp;AO390&amp;AF390&amp;AP390&amp;AG390&amp;AQ390&amp;AH390&amp;AR390&amp;AI390&amp;AS390&amp;AJ390&amp;AT390&amp;AK390&amp;AU390&amp;AL390&amp;AV390, AW390&amp;AX390)</f>
        <v/>
      </c>
    </row>
    <row r="391" spans="1:52" s="166" customFormat="1" ht="14.45" customHeight="1" x14ac:dyDescent="0.25">
      <c r="A391" s="172" t="str">
        <f t="shared" ca="1" si="197"/>
        <v/>
      </c>
      <c r="B391" s="164" t="str">
        <f t="shared" si="193"/>
        <v/>
      </c>
      <c r="C391" s="176" t="str">
        <f t="shared" si="194"/>
        <v/>
      </c>
      <c r="D391" s="177"/>
      <c r="E391" s="178"/>
      <c r="F391" s="178"/>
      <c r="G391" s="179"/>
      <c r="H391" s="180"/>
      <c r="I391" s="179"/>
      <c r="J391" s="181"/>
      <c r="K391" s="182"/>
      <c r="L391" s="183"/>
      <c r="M391" s="165" t="s">
        <v>85</v>
      </c>
      <c r="N391" s="166">
        <f t="shared" si="198"/>
        <v>0</v>
      </c>
      <c r="O391" s="167" t="s">
        <v>387</v>
      </c>
      <c r="P391" s="166" t="str">
        <f t="shared" si="199"/>
        <v/>
      </c>
      <c r="Q391" s="166" t="str">
        <f t="shared" si="200"/>
        <v/>
      </c>
      <c r="R391" s="166" t="str">
        <f t="shared" si="201"/>
        <v/>
      </c>
      <c r="S391" s="167">
        <f t="shared" si="202"/>
        <v>0</v>
      </c>
      <c r="T391" s="166">
        <f t="shared" si="203"/>
        <v>0</v>
      </c>
      <c r="U391" s="166">
        <f t="shared" si="204"/>
        <v>0</v>
      </c>
      <c r="V391" s="166">
        <f t="shared" si="205"/>
        <v>0</v>
      </c>
      <c r="W391" s="166">
        <f t="shared" si="206"/>
        <v>0</v>
      </c>
      <c r="X391" s="166">
        <f t="shared" si="207"/>
        <v>0</v>
      </c>
      <c r="Y391" s="166">
        <f t="shared" si="208"/>
        <v>0</v>
      </c>
      <c r="Z391" s="166">
        <f t="shared" si="209"/>
        <v>0</v>
      </c>
      <c r="AA391" s="166">
        <f t="shared" si="210"/>
        <v>0</v>
      </c>
      <c r="AB391" s="166">
        <f t="shared" si="211"/>
        <v>0</v>
      </c>
      <c r="AC391" s="167"/>
      <c r="AE391" s="166" t="str" cm="1">
        <f t="array" ref="AE391">IF($E391&lt;&gt;"", IF(ISTEXT(E391), "| Veld '"&amp;AE$4&amp;ROW()&amp;"': "&amp;Fout_datum, IF(F391&lt;&gt;"", IF(E391&gt;F391, "| Velden '"&amp;$AE$4&amp;ROW()&amp;"' en '"&amp;$AF$4&amp;ROW()&amp;"': De datum uit dienst mag niet voor de datum in dienst vallen.", ""), IF(E391&gt;Datum_werkingsjaar_einde, "| Veld '"&amp;$AE$4&amp;ROW()&amp;"': De datum in dienst mag niet na 31/12/"&amp;Datum_werkingsjaar&amp;" vallen.  ", ""))), "")</f>
        <v/>
      </c>
      <c r="AF391" s="166" t="str" cm="1">
        <f t="array" ref="AF391">IF($F391&lt;&gt;"", IF(ISTEXT(F391), "| Veld '"&amp;AF$4&amp;ROW()&amp;"': "&amp;Fout_datum, IF(E391&gt;F391, IF(F391&lt;&gt;"", "  ", ""), IF(F391&lt;&gt;"", IF(F391&lt;Datum_werkingsjaar_begin, "| Veld '"&amp;$AF$4&amp;ROW()&amp;"': De datum uit dienst mag niet vóór 1/01/"&amp;Datum_werkingsjaar&amp;" vallen.  ", ""), ""))), "")</f>
        <v/>
      </c>
      <c r="AG391" s="166" t="str">
        <f ca="1">IF(W391&lt;0, "", IF(G391&lt;&gt;"", _xlfn.IFNA(IF(MATCH(G391, OFFSET(Keuzelijsten!$A$1, 0, MATCH(O391, Keuzelijsten!$A$1:$AA$1, 0)-1, 50, 1), 0)&lt;&gt;"", ""), "| Veld '"&amp;AG$4&amp;ROW()&amp;"': de selectie komt niet overeen met een keuze in een afhankelijk veld.  "), ""))</f>
        <v/>
      </c>
      <c r="AH391" s="166" t="str">
        <f ca="1">IF(X391&lt;0, "", IF(H391&lt;&gt;"", _xlfn.IFNA(IF(MATCH(H391, OFFSET(Keuzelijsten!$A$1, 0, MATCH(P391, Keuzelijsten!$A$1:$AA$1, 0)-1, 50, 1), 0)&lt;&gt;"", ""), "| Veld '"&amp;AH$4&amp;ROW()&amp;"': de selectie komt niet overeen met een keuze in een afhankelijk veld.  "), ""))</f>
        <v/>
      </c>
      <c r="AI391" s="166" t="str">
        <f ca="1">IF(Y391&lt;0, "", IF(I391&lt;&gt;"", _xlfn.IFNA(IF(MATCH(I391, OFFSET(Keuzelijsten!$A$1, 0, MATCH(Q391, Keuzelijsten!$A$1:$AA$1, 0)-1, 50, 1), 0)&lt;&gt;"", ""), "| Veld '"&amp;AI$4&amp;ROW()&amp;"': de selectie komt niet overeen met een keuze in een afhankelijk veld.  "), ""))</f>
        <v/>
      </c>
      <c r="AJ391" s="166" t="str">
        <f ca="1">IF(Z391&lt;0, "", IF(J391&lt;&gt;"", _xlfn.IFNA(IF(MATCH(J391, OFFSET(Keuzelijsten!$A$1, 0, MATCH(R391, Keuzelijsten!$A$1:$AA$1, 0)-1, 50, 1), 0)&lt;&gt;"", ""), "| Veld '"&amp;AJ$4&amp;ROW()&amp;"': de selectie komt niet overeen met een keuze in een afhankelijk veld.  "), ""))</f>
        <v/>
      </c>
      <c r="AK391" s="166" t="str">
        <f t="shared" si="195"/>
        <v/>
      </c>
      <c r="AL391" s="166" t="str">
        <f t="shared" si="196"/>
        <v/>
      </c>
      <c r="AM391" s="167" t="str">
        <f t="shared" si="212"/>
        <v/>
      </c>
      <c r="AN391" s="166" t="str">
        <f t="shared" si="213"/>
        <v/>
      </c>
      <c r="AO391" s="166" t="str">
        <f t="shared" si="214"/>
        <v/>
      </c>
      <c r="AP391" s="166" t="str">
        <f t="shared" si="215"/>
        <v/>
      </c>
      <c r="AQ391" s="166" t="str">
        <f t="shared" si="216"/>
        <v/>
      </c>
      <c r="AR391" s="166" t="str">
        <f t="shared" si="217"/>
        <v/>
      </c>
      <c r="AS391" s="166" t="str">
        <f t="shared" si="218"/>
        <v/>
      </c>
      <c r="AT391" s="166" t="str">
        <f t="shared" si="219"/>
        <v/>
      </c>
      <c r="AU391" s="166" t="str">
        <f t="shared" si="220"/>
        <v/>
      </c>
      <c r="AV391" s="166" t="str">
        <f t="shared" si="221"/>
        <v/>
      </c>
      <c r="AW391" s="167" t="str">
        <f t="shared" si="222"/>
        <v/>
      </c>
      <c r="AX391" s="166" t="str">
        <f>IF(N391&lt;&gt;1, IF(SUM(N391:$N$504)&lt;&gt;0, "| Laat geen witruimte tussen ingevulde rijen.", ""), "")</f>
        <v/>
      </c>
      <c r="AZ391" s="75" t="str">
        <f t="shared" ca="1" si="223"/>
        <v/>
      </c>
    </row>
    <row r="392" spans="1:52" s="166" customFormat="1" ht="14.45" customHeight="1" x14ac:dyDescent="0.25">
      <c r="A392" s="172" t="str">
        <f t="shared" ca="1" si="197"/>
        <v/>
      </c>
      <c r="B392" s="164" t="str">
        <f t="shared" si="193"/>
        <v/>
      </c>
      <c r="C392" s="176" t="str">
        <f t="shared" si="194"/>
        <v/>
      </c>
      <c r="D392" s="177"/>
      <c r="E392" s="178"/>
      <c r="F392" s="178"/>
      <c r="G392" s="179"/>
      <c r="H392" s="180"/>
      <c r="I392" s="179"/>
      <c r="J392" s="181"/>
      <c r="K392" s="182"/>
      <c r="L392" s="183"/>
      <c r="M392" s="165" t="s">
        <v>85</v>
      </c>
      <c r="N392" s="166">
        <f t="shared" si="198"/>
        <v>0</v>
      </c>
      <c r="O392" s="167" t="s">
        <v>387</v>
      </c>
      <c r="P392" s="166" t="str">
        <f t="shared" si="199"/>
        <v/>
      </c>
      <c r="Q392" s="166" t="str">
        <f t="shared" si="200"/>
        <v/>
      </c>
      <c r="R392" s="166" t="str">
        <f t="shared" si="201"/>
        <v/>
      </c>
      <c r="S392" s="167">
        <f t="shared" si="202"/>
        <v>0</v>
      </c>
      <c r="T392" s="166">
        <f t="shared" si="203"/>
        <v>0</v>
      </c>
      <c r="U392" s="166">
        <f t="shared" si="204"/>
        <v>0</v>
      </c>
      <c r="V392" s="166">
        <f t="shared" si="205"/>
        <v>0</v>
      </c>
      <c r="W392" s="166">
        <f t="shared" si="206"/>
        <v>0</v>
      </c>
      <c r="X392" s="166">
        <f t="shared" si="207"/>
        <v>0</v>
      </c>
      <c r="Y392" s="166">
        <f t="shared" si="208"/>
        <v>0</v>
      </c>
      <c r="Z392" s="166">
        <f t="shared" si="209"/>
        <v>0</v>
      </c>
      <c r="AA392" s="166">
        <f t="shared" si="210"/>
        <v>0</v>
      </c>
      <c r="AB392" s="166">
        <f t="shared" si="211"/>
        <v>0</v>
      </c>
      <c r="AC392" s="167"/>
      <c r="AE392" s="166" t="str" cm="1">
        <f t="array" ref="AE392">IF($E392&lt;&gt;"", IF(ISTEXT(E392), "| Veld '"&amp;AE$4&amp;ROW()&amp;"': "&amp;Fout_datum, IF(F392&lt;&gt;"", IF(E392&gt;F392, "| Velden '"&amp;$AE$4&amp;ROW()&amp;"' en '"&amp;$AF$4&amp;ROW()&amp;"': De datum uit dienst mag niet voor de datum in dienst vallen.", ""), IF(E392&gt;Datum_werkingsjaar_einde, "| Veld '"&amp;$AE$4&amp;ROW()&amp;"': De datum in dienst mag niet na 31/12/"&amp;Datum_werkingsjaar&amp;" vallen.  ", ""))), "")</f>
        <v/>
      </c>
      <c r="AF392" s="166" t="str" cm="1">
        <f t="array" ref="AF392">IF($F392&lt;&gt;"", IF(ISTEXT(F392), "| Veld '"&amp;AF$4&amp;ROW()&amp;"': "&amp;Fout_datum, IF(E392&gt;F392, IF(F392&lt;&gt;"", "  ", ""), IF(F392&lt;&gt;"", IF(F392&lt;Datum_werkingsjaar_begin, "| Veld '"&amp;$AF$4&amp;ROW()&amp;"': De datum uit dienst mag niet vóór 1/01/"&amp;Datum_werkingsjaar&amp;" vallen.  ", ""), ""))), "")</f>
        <v/>
      </c>
      <c r="AG392" s="166" t="str">
        <f ca="1">IF(W392&lt;0, "", IF(G392&lt;&gt;"", _xlfn.IFNA(IF(MATCH(G392, OFFSET(Keuzelijsten!$A$1, 0, MATCH(O392, Keuzelijsten!$A$1:$AA$1, 0)-1, 50, 1), 0)&lt;&gt;"", ""), "| Veld '"&amp;AG$4&amp;ROW()&amp;"': de selectie komt niet overeen met een keuze in een afhankelijk veld.  "), ""))</f>
        <v/>
      </c>
      <c r="AH392" s="166" t="str">
        <f ca="1">IF(X392&lt;0, "", IF(H392&lt;&gt;"", _xlfn.IFNA(IF(MATCH(H392, OFFSET(Keuzelijsten!$A$1, 0, MATCH(P392, Keuzelijsten!$A$1:$AA$1, 0)-1, 50, 1), 0)&lt;&gt;"", ""), "| Veld '"&amp;AH$4&amp;ROW()&amp;"': de selectie komt niet overeen met een keuze in een afhankelijk veld.  "), ""))</f>
        <v/>
      </c>
      <c r="AI392" s="166" t="str">
        <f ca="1">IF(Y392&lt;0, "", IF(I392&lt;&gt;"", _xlfn.IFNA(IF(MATCH(I392, OFFSET(Keuzelijsten!$A$1, 0, MATCH(Q392, Keuzelijsten!$A$1:$AA$1, 0)-1, 50, 1), 0)&lt;&gt;"", ""), "| Veld '"&amp;AI$4&amp;ROW()&amp;"': de selectie komt niet overeen met een keuze in een afhankelijk veld.  "), ""))</f>
        <v/>
      </c>
      <c r="AJ392" s="166" t="str">
        <f ca="1">IF(Z392&lt;0, "", IF(J392&lt;&gt;"", _xlfn.IFNA(IF(MATCH(J392, OFFSET(Keuzelijsten!$A$1, 0, MATCH(R392, Keuzelijsten!$A$1:$AA$1, 0)-1, 50, 1), 0)&lt;&gt;"", ""), "| Veld '"&amp;AJ$4&amp;ROW()&amp;"': de selectie komt niet overeen met een keuze in een afhankelijk veld.  "), ""))</f>
        <v/>
      </c>
      <c r="AK392" s="166" t="str">
        <f t="shared" si="195"/>
        <v/>
      </c>
      <c r="AL392" s="166" t="str">
        <f t="shared" si="196"/>
        <v/>
      </c>
      <c r="AM392" s="167" t="str">
        <f t="shared" si="212"/>
        <v/>
      </c>
      <c r="AN392" s="166" t="str">
        <f t="shared" si="213"/>
        <v/>
      </c>
      <c r="AO392" s="166" t="str">
        <f t="shared" si="214"/>
        <v/>
      </c>
      <c r="AP392" s="166" t="str">
        <f t="shared" si="215"/>
        <v/>
      </c>
      <c r="AQ392" s="166" t="str">
        <f t="shared" si="216"/>
        <v/>
      </c>
      <c r="AR392" s="166" t="str">
        <f t="shared" si="217"/>
        <v/>
      </c>
      <c r="AS392" s="166" t="str">
        <f t="shared" si="218"/>
        <v/>
      </c>
      <c r="AT392" s="166" t="str">
        <f t="shared" si="219"/>
        <v/>
      </c>
      <c r="AU392" s="166" t="str">
        <f t="shared" si="220"/>
        <v/>
      </c>
      <c r="AV392" s="166" t="str">
        <f t="shared" si="221"/>
        <v/>
      </c>
      <c r="AW392" s="167" t="str">
        <f t="shared" si="222"/>
        <v/>
      </c>
      <c r="AX392" s="166" t="str">
        <f>IF(N392&lt;&gt;1, IF(SUM(N392:$N$504)&lt;&gt;0, "| Laat geen witruimte tussen ingevulde rijen.", ""), "")</f>
        <v/>
      </c>
      <c r="AZ392" s="75" t="str">
        <f t="shared" ca="1" si="223"/>
        <v/>
      </c>
    </row>
    <row r="393" spans="1:52" s="166" customFormat="1" ht="14.45" customHeight="1" x14ac:dyDescent="0.25">
      <c r="A393" s="172" t="str">
        <f t="shared" ca="1" si="197"/>
        <v/>
      </c>
      <c r="B393" s="164" t="str">
        <f t="shared" si="193"/>
        <v/>
      </c>
      <c r="C393" s="176" t="str">
        <f t="shared" si="194"/>
        <v/>
      </c>
      <c r="D393" s="177"/>
      <c r="E393" s="178"/>
      <c r="F393" s="178"/>
      <c r="G393" s="179"/>
      <c r="H393" s="180"/>
      <c r="I393" s="179"/>
      <c r="J393" s="181"/>
      <c r="K393" s="182"/>
      <c r="L393" s="183"/>
      <c r="M393" s="165" t="s">
        <v>85</v>
      </c>
      <c r="N393" s="166">
        <f t="shared" si="198"/>
        <v>0</v>
      </c>
      <c r="O393" s="167" t="s">
        <v>387</v>
      </c>
      <c r="P393" s="166" t="str">
        <f t="shared" si="199"/>
        <v/>
      </c>
      <c r="Q393" s="166" t="str">
        <f t="shared" si="200"/>
        <v/>
      </c>
      <c r="R393" s="166" t="str">
        <f t="shared" si="201"/>
        <v/>
      </c>
      <c r="S393" s="167">
        <f t="shared" si="202"/>
        <v>0</v>
      </c>
      <c r="T393" s="166">
        <f t="shared" si="203"/>
        <v>0</v>
      </c>
      <c r="U393" s="166">
        <f t="shared" si="204"/>
        <v>0</v>
      </c>
      <c r="V393" s="166">
        <f t="shared" si="205"/>
        <v>0</v>
      </c>
      <c r="W393" s="166">
        <f t="shared" si="206"/>
        <v>0</v>
      </c>
      <c r="X393" s="166">
        <f t="shared" si="207"/>
        <v>0</v>
      </c>
      <c r="Y393" s="166">
        <f t="shared" si="208"/>
        <v>0</v>
      </c>
      <c r="Z393" s="166">
        <f t="shared" si="209"/>
        <v>0</v>
      </c>
      <c r="AA393" s="166">
        <f t="shared" si="210"/>
        <v>0</v>
      </c>
      <c r="AB393" s="166">
        <f t="shared" si="211"/>
        <v>0</v>
      </c>
      <c r="AC393" s="167"/>
      <c r="AE393" s="166" t="str" cm="1">
        <f t="array" ref="AE393">IF($E393&lt;&gt;"", IF(ISTEXT(E393), "| Veld '"&amp;AE$4&amp;ROW()&amp;"': "&amp;Fout_datum, IF(F393&lt;&gt;"", IF(E393&gt;F393, "| Velden '"&amp;$AE$4&amp;ROW()&amp;"' en '"&amp;$AF$4&amp;ROW()&amp;"': De datum uit dienst mag niet voor de datum in dienst vallen.", ""), IF(E393&gt;Datum_werkingsjaar_einde, "| Veld '"&amp;$AE$4&amp;ROW()&amp;"': De datum in dienst mag niet na 31/12/"&amp;Datum_werkingsjaar&amp;" vallen.  ", ""))), "")</f>
        <v/>
      </c>
      <c r="AF393" s="166" t="str" cm="1">
        <f t="array" ref="AF393">IF($F393&lt;&gt;"", IF(ISTEXT(F393), "| Veld '"&amp;AF$4&amp;ROW()&amp;"': "&amp;Fout_datum, IF(E393&gt;F393, IF(F393&lt;&gt;"", "  ", ""), IF(F393&lt;&gt;"", IF(F393&lt;Datum_werkingsjaar_begin, "| Veld '"&amp;$AF$4&amp;ROW()&amp;"': De datum uit dienst mag niet vóór 1/01/"&amp;Datum_werkingsjaar&amp;" vallen.  ", ""), ""))), "")</f>
        <v/>
      </c>
      <c r="AG393" s="166" t="str">
        <f ca="1">IF(W393&lt;0, "", IF(G393&lt;&gt;"", _xlfn.IFNA(IF(MATCH(G393, OFFSET(Keuzelijsten!$A$1, 0, MATCH(O393, Keuzelijsten!$A$1:$AA$1, 0)-1, 50, 1), 0)&lt;&gt;"", ""), "| Veld '"&amp;AG$4&amp;ROW()&amp;"': de selectie komt niet overeen met een keuze in een afhankelijk veld.  "), ""))</f>
        <v/>
      </c>
      <c r="AH393" s="166" t="str">
        <f ca="1">IF(X393&lt;0, "", IF(H393&lt;&gt;"", _xlfn.IFNA(IF(MATCH(H393, OFFSET(Keuzelijsten!$A$1, 0, MATCH(P393, Keuzelijsten!$A$1:$AA$1, 0)-1, 50, 1), 0)&lt;&gt;"", ""), "| Veld '"&amp;AH$4&amp;ROW()&amp;"': de selectie komt niet overeen met een keuze in een afhankelijk veld.  "), ""))</f>
        <v/>
      </c>
      <c r="AI393" s="166" t="str">
        <f ca="1">IF(Y393&lt;0, "", IF(I393&lt;&gt;"", _xlfn.IFNA(IF(MATCH(I393, OFFSET(Keuzelijsten!$A$1, 0, MATCH(Q393, Keuzelijsten!$A$1:$AA$1, 0)-1, 50, 1), 0)&lt;&gt;"", ""), "| Veld '"&amp;AI$4&amp;ROW()&amp;"': de selectie komt niet overeen met een keuze in een afhankelijk veld.  "), ""))</f>
        <v/>
      </c>
      <c r="AJ393" s="166" t="str">
        <f ca="1">IF(Z393&lt;0, "", IF(J393&lt;&gt;"", _xlfn.IFNA(IF(MATCH(J393, OFFSET(Keuzelijsten!$A$1, 0, MATCH(R393, Keuzelijsten!$A$1:$AA$1, 0)-1, 50, 1), 0)&lt;&gt;"", ""), "| Veld '"&amp;AJ$4&amp;ROW()&amp;"': de selectie komt niet overeen met een keuze in een afhankelijk veld.  "), ""))</f>
        <v/>
      </c>
      <c r="AK393" s="166" t="str">
        <f t="shared" si="195"/>
        <v/>
      </c>
      <c r="AL393" s="166" t="str">
        <f t="shared" si="196"/>
        <v/>
      </c>
      <c r="AM393" s="167" t="str">
        <f t="shared" si="212"/>
        <v/>
      </c>
      <c r="AN393" s="166" t="str">
        <f t="shared" si="213"/>
        <v/>
      </c>
      <c r="AO393" s="166" t="str">
        <f t="shared" si="214"/>
        <v/>
      </c>
      <c r="AP393" s="166" t="str">
        <f t="shared" si="215"/>
        <v/>
      </c>
      <c r="AQ393" s="166" t="str">
        <f t="shared" si="216"/>
        <v/>
      </c>
      <c r="AR393" s="166" t="str">
        <f t="shared" si="217"/>
        <v/>
      </c>
      <c r="AS393" s="166" t="str">
        <f t="shared" si="218"/>
        <v/>
      </c>
      <c r="AT393" s="166" t="str">
        <f t="shared" si="219"/>
        <v/>
      </c>
      <c r="AU393" s="166" t="str">
        <f t="shared" si="220"/>
        <v/>
      </c>
      <c r="AV393" s="166" t="str">
        <f t="shared" si="221"/>
        <v/>
      </c>
      <c r="AW393" s="167" t="str">
        <f t="shared" si="222"/>
        <v/>
      </c>
      <c r="AX393" s="166" t="str">
        <f>IF(N393&lt;&gt;1, IF(SUM(N393:$N$504)&lt;&gt;0, "| Laat geen witruimte tussen ingevulde rijen.", ""), "")</f>
        <v/>
      </c>
      <c r="AZ393" s="75" t="str">
        <f t="shared" ca="1" si="223"/>
        <v/>
      </c>
    </row>
    <row r="394" spans="1:52" s="166" customFormat="1" ht="14.45" customHeight="1" x14ac:dyDescent="0.25">
      <c r="A394" s="172" t="str">
        <f t="shared" ca="1" si="197"/>
        <v/>
      </c>
      <c r="B394" s="164" t="str">
        <f t="shared" si="193"/>
        <v/>
      </c>
      <c r="C394" s="176" t="str">
        <f t="shared" si="194"/>
        <v/>
      </c>
      <c r="D394" s="177"/>
      <c r="E394" s="178"/>
      <c r="F394" s="178"/>
      <c r="G394" s="179"/>
      <c r="H394" s="180"/>
      <c r="I394" s="179"/>
      <c r="J394" s="181"/>
      <c r="K394" s="182"/>
      <c r="L394" s="183"/>
      <c r="M394" s="165" t="s">
        <v>85</v>
      </c>
      <c r="N394" s="166">
        <f t="shared" si="198"/>
        <v>0</v>
      </c>
      <c r="O394" s="167" t="s">
        <v>387</v>
      </c>
      <c r="P394" s="166" t="str">
        <f t="shared" si="199"/>
        <v/>
      </c>
      <c r="Q394" s="166" t="str">
        <f t="shared" si="200"/>
        <v/>
      </c>
      <c r="R394" s="166" t="str">
        <f t="shared" si="201"/>
        <v/>
      </c>
      <c r="S394" s="167">
        <f t="shared" si="202"/>
        <v>0</v>
      </c>
      <c r="T394" s="166">
        <f t="shared" si="203"/>
        <v>0</v>
      </c>
      <c r="U394" s="166">
        <f t="shared" si="204"/>
        <v>0</v>
      </c>
      <c r="V394" s="166">
        <f t="shared" si="205"/>
        <v>0</v>
      </c>
      <c r="W394" s="166">
        <f t="shared" si="206"/>
        <v>0</v>
      </c>
      <c r="X394" s="166">
        <f t="shared" si="207"/>
        <v>0</v>
      </c>
      <c r="Y394" s="166">
        <f t="shared" si="208"/>
        <v>0</v>
      </c>
      <c r="Z394" s="166">
        <f t="shared" si="209"/>
        <v>0</v>
      </c>
      <c r="AA394" s="166">
        <f t="shared" si="210"/>
        <v>0</v>
      </c>
      <c r="AB394" s="166">
        <f t="shared" si="211"/>
        <v>0</v>
      </c>
      <c r="AC394" s="167"/>
      <c r="AE394" s="166" t="str" cm="1">
        <f t="array" ref="AE394">IF($E394&lt;&gt;"", IF(ISTEXT(E394), "| Veld '"&amp;AE$4&amp;ROW()&amp;"': "&amp;Fout_datum, IF(F394&lt;&gt;"", IF(E394&gt;F394, "| Velden '"&amp;$AE$4&amp;ROW()&amp;"' en '"&amp;$AF$4&amp;ROW()&amp;"': De datum uit dienst mag niet voor de datum in dienst vallen.", ""), IF(E394&gt;Datum_werkingsjaar_einde, "| Veld '"&amp;$AE$4&amp;ROW()&amp;"': De datum in dienst mag niet na 31/12/"&amp;Datum_werkingsjaar&amp;" vallen.  ", ""))), "")</f>
        <v/>
      </c>
      <c r="AF394" s="166" t="str" cm="1">
        <f t="array" ref="AF394">IF($F394&lt;&gt;"", IF(ISTEXT(F394), "| Veld '"&amp;AF$4&amp;ROW()&amp;"': "&amp;Fout_datum, IF(E394&gt;F394, IF(F394&lt;&gt;"", "  ", ""), IF(F394&lt;&gt;"", IF(F394&lt;Datum_werkingsjaar_begin, "| Veld '"&amp;$AF$4&amp;ROW()&amp;"': De datum uit dienst mag niet vóór 1/01/"&amp;Datum_werkingsjaar&amp;" vallen.  ", ""), ""))), "")</f>
        <v/>
      </c>
      <c r="AG394" s="166" t="str">
        <f ca="1">IF(W394&lt;0, "", IF(G394&lt;&gt;"", _xlfn.IFNA(IF(MATCH(G394, OFFSET(Keuzelijsten!$A$1, 0, MATCH(O394, Keuzelijsten!$A$1:$AA$1, 0)-1, 50, 1), 0)&lt;&gt;"", ""), "| Veld '"&amp;AG$4&amp;ROW()&amp;"': de selectie komt niet overeen met een keuze in een afhankelijk veld.  "), ""))</f>
        <v/>
      </c>
      <c r="AH394" s="166" t="str">
        <f ca="1">IF(X394&lt;0, "", IF(H394&lt;&gt;"", _xlfn.IFNA(IF(MATCH(H394, OFFSET(Keuzelijsten!$A$1, 0, MATCH(P394, Keuzelijsten!$A$1:$AA$1, 0)-1, 50, 1), 0)&lt;&gt;"", ""), "| Veld '"&amp;AH$4&amp;ROW()&amp;"': de selectie komt niet overeen met een keuze in een afhankelijk veld.  "), ""))</f>
        <v/>
      </c>
      <c r="AI394" s="166" t="str">
        <f ca="1">IF(Y394&lt;0, "", IF(I394&lt;&gt;"", _xlfn.IFNA(IF(MATCH(I394, OFFSET(Keuzelijsten!$A$1, 0, MATCH(Q394, Keuzelijsten!$A$1:$AA$1, 0)-1, 50, 1), 0)&lt;&gt;"", ""), "| Veld '"&amp;AI$4&amp;ROW()&amp;"': de selectie komt niet overeen met een keuze in een afhankelijk veld.  "), ""))</f>
        <v/>
      </c>
      <c r="AJ394" s="166" t="str">
        <f ca="1">IF(Z394&lt;0, "", IF(J394&lt;&gt;"", _xlfn.IFNA(IF(MATCH(J394, OFFSET(Keuzelijsten!$A$1, 0, MATCH(R394, Keuzelijsten!$A$1:$AA$1, 0)-1, 50, 1), 0)&lt;&gt;"", ""), "| Veld '"&amp;AJ$4&amp;ROW()&amp;"': de selectie komt niet overeen met een keuze in een afhankelijk veld.  "), ""))</f>
        <v/>
      </c>
      <c r="AK394" s="166" t="str">
        <f t="shared" si="195"/>
        <v/>
      </c>
      <c r="AL394" s="166" t="str">
        <f t="shared" si="196"/>
        <v/>
      </c>
      <c r="AM394" s="167" t="str">
        <f t="shared" si="212"/>
        <v/>
      </c>
      <c r="AN394" s="166" t="str">
        <f t="shared" si="213"/>
        <v/>
      </c>
      <c r="AO394" s="166" t="str">
        <f t="shared" si="214"/>
        <v/>
      </c>
      <c r="AP394" s="166" t="str">
        <f t="shared" si="215"/>
        <v/>
      </c>
      <c r="AQ394" s="166" t="str">
        <f t="shared" si="216"/>
        <v/>
      </c>
      <c r="AR394" s="166" t="str">
        <f t="shared" si="217"/>
        <v/>
      </c>
      <c r="AS394" s="166" t="str">
        <f t="shared" si="218"/>
        <v/>
      </c>
      <c r="AT394" s="166" t="str">
        <f t="shared" si="219"/>
        <v/>
      </c>
      <c r="AU394" s="166" t="str">
        <f t="shared" si="220"/>
        <v/>
      </c>
      <c r="AV394" s="166" t="str">
        <f t="shared" si="221"/>
        <v/>
      </c>
      <c r="AW394" s="167" t="str">
        <f t="shared" si="222"/>
        <v/>
      </c>
      <c r="AX394" s="166" t="str">
        <f>IF(N394&lt;&gt;1, IF(SUM(N394:$N$504)&lt;&gt;0, "| Laat geen witruimte tussen ingevulde rijen.", ""), "")</f>
        <v/>
      </c>
      <c r="AZ394" s="75" t="str">
        <f t="shared" ca="1" si="223"/>
        <v/>
      </c>
    </row>
    <row r="395" spans="1:52" s="166" customFormat="1" ht="14.45" customHeight="1" x14ac:dyDescent="0.25">
      <c r="A395" s="172" t="str">
        <f t="shared" ca="1" si="197"/>
        <v/>
      </c>
      <c r="B395" s="164" t="str">
        <f t="shared" si="193"/>
        <v/>
      </c>
      <c r="C395" s="176" t="str">
        <f t="shared" si="194"/>
        <v/>
      </c>
      <c r="D395" s="177"/>
      <c r="E395" s="178"/>
      <c r="F395" s="178"/>
      <c r="G395" s="179"/>
      <c r="H395" s="180"/>
      <c r="I395" s="179"/>
      <c r="J395" s="181"/>
      <c r="K395" s="182"/>
      <c r="L395" s="183"/>
      <c r="M395" s="165" t="s">
        <v>85</v>
      </c>
      <c r="N395" s="166">
        <f t="shared" si="198"/>
        <v>0</v>
      </c>
      <c r="O395" s="167" t="s">
        <v>387</v>
      </c>
      <c r="P395" s="166" t="str">
        <f t="shared" si="199"/>
        <v/>
      </c>
      <c r="Q395" s="166" t="str">
        <f t="shared" si="200"/>
        <v/>
      </c>
      <c r="R395" s="166" t="str">
        <f t="shared" si="201"/>
        <v/>
      </c>
      <c r="S395" s="167">
        <f t="shared" si="202"/>
        <v>0</v>
      </c>
      <c r="T395" s="166">
        <f t="shared" si="203"/>
        <v>0</v>
      </c>
      <c r="U395" s="166">
        <f t="shared" si="204"/>
        <v>0</v>
      </c>
      <c r="V395" s="166">
        <f t="shared" si="205"/>
        <v>0</v>
      </c>
      <c r="W395" s="166">
        <f t="shared" si="206"/>
        <v>0</v>
      </c>
      <c r="X395" s="166">
        <f t="shared" si="207"/>
        <v>0</v>
      </c>
      <c r="Y395" s="166">
        <f t="shared" si="208"/>
        <v>0</v>
      </c>
      <c r="Z395" s="166">
        <f t="shared" si="209"/>
        <v>0</v>
      </c>
      <c r="AA395" s="166">
        <f t="shared" si="210"/>
        <v>0</v>
      </c>
      <c r="AB395" s="166">
        <f t="shared" si="211"/>
        <v>0</v>
      </c>
      <c r="AC395" s="167"/>
      <c r="AE395" s="166" t="str" cm="1">
        <f t="array" ref="AE395">IF($E395&lt;&gt;"", IF(ISTEXT(E395), "| Veld '"&amp;AE$4&amp;ROW()&amp;"': "&amp;Fout_datum, IF(F395&lt;&gt;"", IF(E395&gt;F395, "| Velden '"&amp;$AE$4&amp;ROW()&amp;"' en '"&amp;$AF$4&amp;ROW()&amp;"': De datum uit dienst mag niet voor de datum in dienst vallen.", ""), IF(E395&gt;Datum_werkingsjaar_einde, "| Veld '"&amp;$AE$4&amp;ROW()&amp;"': De datum in dienst mag niet na 31/12/"&amp;Datum_werkingsjaar&amp;" vallen.  ", ""))), "")</f>
        <v/>
      </c>
      <c r="AF395" s="166" t="str" cm="1">
        <f t="array" ref="AF395">IF($F395&lt;&gt;"", IF(ISTEXT(F395), "| Veld '"&amp;AF$4&amp;ROW()&amp;"': "&amp;Fout_datum, IF(E395&gt;F395, IF(F395&lt;&gt;"", "  ", ""), IF(F395&lt;&gt;"", IF(F395&lt;Datum_werkingsjaar_begin, "| Veld '"&amp;$AF$4&amp;ROW()&amp;"': De datum uit dienst mag niet vóór 1/01/"&amp;Datum_werkingsjaar&amp;" vallen.  ", ""), ""))), "")</f>
        <v/>
      </c>
      <c r="AG395" s="166" t="str">
        <f ca="1">IF(W395&lt;0, "", IF(G395&lt;&gt;"", _xlfn.IFNA(IF(MATCH(G395, OFFSET(Keuzelijsten!$A$1, 0, MATCH(O395, Keuzelijsten!$A$1:$AA$1, 0)-1, 50, 1), 0)&lt;&gt;"", ""), "| Veld '"&amp;AG$4&amp;ROW()&amp;"': de selectie komt niet overeen met een keuze in een afhankelijk veld.  "), ""))</f>
        <v/>
      </c>
      <c r="AH395" s="166" t="str">
        <f ca="1">IF(X395&lt;0, "", IF(H395&lt;&gt;"", _xlfn.IFNA(IF(MATCH(H395, OFFSET(Keuzelijsten!$A$1, 0, MATCH(P395, Keuzelijsten!$A$1:$AA$1, 0)-1, 50, 1), 0)&lt;&gt;"", ""), "| Veld '"&amp;AH$4&amp;ROW()&amp;"': de selectie komt niet overeen met een keuze in een afhankelijk veld.  "), ""))</f>
        <v/>
      </c>
      <c r="AI395" s="166" t="str">
        <f ca="1">IF(Y395&lt;0, "", IF(I395&lt;&gt;"", _xlfn.IFNA(IF(MATCH(I395, OFFSET(Keuzelijsten!$A$1, 0, MATCH(Q395, Keuzelijsten!$A$1:$AA$1, 0)-1, 50, 1), 0)&lt;&gt;"", ""), "| Veld '"&amp;AI$4&amp;ROW()&amp;"': de selectie komt niet overeen met een keuze in een afhankelijk veld.  "), ""))</f>
        <v/>
      </c>
      <c r="AJ395" s="166" t="str">
        <f ca="1">IF(Z395&lt;0, "", IF(J395&lt;&gt;"", _xlfn.IFNA(IF(MATCH(J395, OFFSET(Keuzelijsten!$A$1, 0, MATCH(R395, Keuzelijsten!$A$1:$AA$1, 0)-1, 50, 1), 0)&lt;&gt;"", ""), "| Veld '"&amp;AJ$4&amp;ROW()&amp;"': de selectie komt niet overeen met een keuze in een afhankelijk veld.  "), ""))</f>
        <v/>
      </c>
      <c r="AK395" s="166" t="str">
        <f t="shared" si="195"/>
        <v/>
      </c>
      <c r="AL395" s="166" t="str">
        <f t="shared" si="196"/>
        <v/>
      </c>
      <c r="AM395" s="167" t="str">
        <f t="shared" si="212"/>
        <v/>
      </c>
      <c r="AN395" s="166" t="str">
        <f t="shared" si="213"/>
        <v/>
      </c>
      <c r="AO395" s="166" t="str">
        <f t="shared" si="214"/>
        <v/>
      </c>
      <c r="AP395" s="166" t="str">
        <f t="shared" si="215"/>
        <v/>
      </c>
      <c r="AQ395" s="166" t="str">
        <f t="shared" si="216"/>
        <v/>
      </c>
      <c r="AR395" s="166" t="str">
        <f t="shared" si="217"/>
        <v/>
      </c>
      <c r="AS395" s="166" t="str">
        <f t="shared" si="218"/>
        <v/>
      </c>
      <c r="AT395" s="166" t="str">
        <f t="shared" si="219"/>
        <v/>
      </c>
      <c r="AU395" s="166" t="str">
        <f t="shared" si="220"/>
        <v/>
      </c>
      <c r="AV395" s="166" t="str">
        <f t="shared" si="221"/>
        <v/>
      </c>
      <c r="AW395" s="167" t="str">
        <f t="shared" si="222"/>
        <v/>
      </c>
      <c r="AX395" s="166" t="str">
        <f>IF(N395&lt;&gt;1, IF(SUM(N395:$N$504)&lt;&gt;0, "| Laat geen witruimte tussen ingevulde rijen.", ""), "")</f>
        <v/>
      </c>
      <c r="AZ395" s="75" t="str">
        <f t="shared" ca="1" si="223"/>
        <v/>
      </c>
    </row>
    <row r="396" spans="1:52" s="166" customFormat="1" ht="14.45" customHeight="1" x14ac:dyDescent="0.25">
      <c r="A396" s="172" t="str">
        <f t="shared" ca="1" si="197"/>
        <v/>
      </c>
      <c r="B396" s="164" t="str">
        <f t="shared" si="193"/>
        <v/>
      </c>
      <c r="C396" s="176" t="str">
        <f t="shared" si="194"/>
        <v/>
      </c>
      <c r="D396" s="177"/>
      <c r="E396" s="178"/>
      <c r="F396" s="178"/>
      <c r="G396" s="179"/>
      <c r="H396" s="180"/>
      <c r="I396" s="179"/>
      <c r="J396" s="181"/>
      <c r="K396" s="182"/>
      <c r="L396" s="183"/>
      <c r="M396" s="165" t="s">
        <v>85</v>
      </c>
      <c r="N396" s="166">
        <f t="shared" si="198"/>
        <v>0</v>
      </c>
      <c r="O396" s="167" t="s">
        <v>387</v>
      </c>
      <c r="P396" s="166" t="str">
        <f t="shared" si="199"/>
        <v/>
      </c>
      <c r="Q396" s="166" t="str">
        <f t="shared" si="200"/>
        <v/>
      </c>
      <c r="R396" s="166" t="str">
        <f t="shared" si="201"/>
        <v/>
      </c>
      <c r="S396" s="167">
        <f t="shared" si="202"/>
        <v>0</v>
      </c>
      <c r="T396" s="166">
        <f t="shared" si="203"/>
        <v>0</v>
      </c>
      <c r="U396" s="166">
        <f t="shared" si="204"/>
        <v>0</v>
      </c>
      <c r="V396" s="166">
        <f t="shared" si="205"/>
        <v>0</v>
      </c>
      <c r="W396" s="166">
        <f t="shared" si="206"/>
        <v>0</v>
      </c>
      <c r="X396" s="166">
        <f t="shared" si="207"/>
        <v>0</v>
      </c>
      <c r="Y396" s="166">
        <f t="shared" si="208"/>
        <v>0</v>
      </c>
      <c r="Z396" s="166">
        <f t="shared" si="209"/>
        <v>0</v>
      </c>
      <c r="AA396" s="166">
        <f t="shared" si="210"/>
        <v>0</v>
      </c>
      <c r="AB396" s="166">
        <f t="shared" si="211"/>
        <v>0</v>
      </c>
      <c r="AC396" s="167"/>
      <c r="AE396" s="166" t="str" cm="1">
        <f t="array" ref="AE396">IF($E396&lt;&gt;"", IF(ISTEXT(E396), "| Veld '"&amp;AE$4&amp;ROW()&amp;"': "&amp;Fout_datum, IF(F396&lt;&gt;"", IF(E396&gt;F396, "| Velden '"&amp;$AE$4&amp;ROW()&amp;"' en '"&amp;$AF$4&amp;ROW()&amp;"': De datum uit dienst mag niet voor de datum in dienst vallen.", ""), IF(E396&gt;Datum_werkingsjaar_einde, "| Veld '"&amp;$AE$4&amp;ROW()&amp;"': De datum in dienst mag niet na 31/12/"&amp;Datum_werkingsjaar&amp;" vallen.  ", ""))), "")</f>
        <v/>
      </c>
      <c r="AF396" s="166" t="str" cm="1">
        <f t="array" ref="AF396">IF($F396&lt;&gt;"", IF(ISTEXT(F396), "| Veld '"&amp;AF$4&amp;ROW()&amp;"': "&amp;Fout_datum, IF(E396&gt;F396, IF(F396&lt;&gt;"", "  ", ""), IF(F396&lt;&gt;"", IF(F396&lt;Datum_werkingsjaar_begin, "| Veld '"&amp;$AF$4&amp;ROW()&amp;"': De datum uit dienst mag niet vóór 1/01/"&amp;Datum_werkingsjaar&amp;" vallen.  ", ""), ""))), "")</f>
        <v/>
      </c>
      <c r="AG396" s="166" t="str">
        <f ca="1">IF(W396&lt;0, "", IF(G396&lt;&gt;"", _xlfn.IFNA(IF(MATCH(G396, OFFSET(Keuzelijsten!$A$1, 0, MATCH(O396, Keuzelijsten!$A$1:$AA$1, 0)-1, 50, 1), 0)&lt;&gt;"", ""), "| Veld '"&amp;AG$4&amp;ROW()&amp;"': de selectie komt niet overeen met een keuze in een afhankelijk veld.  "), ""))</f>
        <v/>
      </c>
      <c r="AH396" s="166" t="str">
        <f ca="1">IF(X396&lt;0, "", IF(H396&lt;&gt;"", _xlfn.IFNA(IF(MATCH(H396, OFFSET(Keuzelijsten!$A$1, 0, MATCH(P396, Keuzelijsten!$A$1:$AA$1, 0)-1, 50, 1), 0)&lt;&gt;"", ""), "| Veld '"&amp;AH$4&amp;ROW()&amp;"': de selectie komt niet overeen met een keuze in een afhankelijk veld.  "), ""))</f>
        <v/>
      </c>
      <c r="AI396" s="166" t="str">
        <f ca="1">IF(Y396&lt;0, "", IF(I396&lt;&gt;"", _xlfn.IFNA(IF(MATCH(I396, OFFSET(Keuzelijsten!$A$1, 0, MATCH(Q396, Keuzelijsten!$A$1:$AA$1, 0)-1, 50, 1), 0)&lt;&gt;"", ""), "| Veld '"&amp;AI$4&amp;ROW()&amp;"': de selectie komt niet overeen met een keuze in een afhankelijk veld.  "), ""))</f>
        <v/>
      </c>
      <c r="AJ396" s="166" t="str">
        <f ca="1">IF(Z396&lt;0, "", IF(J396&lt;&gt;"", _xlfn.IFNA(IF(MATCH(J396, OFFSET(Keuzelijsten!$A$1, 0, MATCH(R396, Keuzelijsten!$A$1:$AA$1, 0)-1, 50, 1), 0)&lt;&gt;"", ""), "| Veld '"&amp;AJ$4&amp;ROW()&amp;"': de selectie komt niet overeen met een keuze in een afhankelijk veld.  "), ""))</f>
        <v/>
      </c>
      <c r="AK396" s="166" t="str">
        <f t="shared" si="195"/>
        <v/>
      </c>
      <c r="AL396" s="166" t="str">
        <f t="shared" si="196"/>
        <v/>
      </c>
      <c r="AM396" s="167" t="str">
        <f t="shared" si="212"/>
        <v/>
      </c>
      <c r="AN396" s="166" t="str">
        <f t="shared" si="213"/>
        <v/>
      </c>
      <c r="AO396" s="166" t="str">
        <f t="shared" si="214"/>
        <v/>
      </c>
      <c r="AP396" s="166" t="str">
        <f t="shared" si="215"/>
        <v/>
      </c>
      <c r="AQ396" s="166" t="str">
        <f t="shared" si="216"/>
        <v/>
      </c>
      <c r="AR396" s="166" t="str">
        <f t="shared" si="217"/>
        <v/>
      </c>
      <c r="AS396" s="166" t="str">
        <f t="shared" si="218"/>
        <v/>
      </c>
      <c r="AT396" s="166" t="str">
        <f t="shared" si="219"/>
        <v/>
      </c>
      <c r="AU396" s="166" t="str">
        <f t="shared" si="220"/>
        <v/>
      </c>
      <c r="AV396" s="166" t="str">
        <f t="shared" si="221"/>
        <v/>
      </c>
      <c r="AW396" s="167" t="str">
        <f t="shared" si="222"/>
        <v/>
      </c>
      <c r="AX396" s="166" t="str">
        <f>IF(N396&lt;&gt;1, IF(SUM(N396:$N$504)&lt;&gt;0, "| Laat geen witruimte tussen ingevulde rijen.", ""), "")</f>
        <v/>
      </c>
      <c r="AZ396" s="75" t="str">
        <f t="shared" ca="1" si="223"/>
        <v/>
      </c>
    </row>
    <row r="397" spans="1:52" s="166" customFormat="1" ht="14.45" customHeight="1" x14ac:dyDescent="0.25">
      <c r="A397" s="172" t="str">
        <f t="shared" ca="1" si="197"/>
        <v/>
      </c>
      <c r="B397" s="164" t="str">
        <f t="shared" si="193"/>
        <v/>
      </c>
      <c r="C397" s="176" t="str">
        <f t="shared" si="194"/>
        <v/>
      </c>
      <c r="D397" s="177"/>
      <c r="E397" s="178"/>
      <c r="F397" s="178"/>
      <c r="G397" s="179"/>
      <c r="H397" s="180"/>
      <c r="I397" s="179"/>
      <c r="J397" s="181"/>
      <c r="K397" s="182"/>
      <c r="L397" s="183"/>
      <c r="M397" s="165" t="s">
        <v>85</v>
      </c>
      <c r="N397" s="166">
        <f t="shared" si="198"/>
        <v>0</v>
      </c>
      <c r="O397" s="167" t="s">
        <v>387</v>
      </c>
      <c r="P397" s="166" t="str">
        <f t="shared" si="199"/>
        <v/>
      </c>
      <c r="Q397" s="166" t="str">
        <f t="shared" si="200"/>
        <v/>
      </c>
      <c r="R397" s="166" t="str">
        <f t="shared" si="201"/>
        <v/>
      </c>
      <c r="S397" s="167">
        <f t="shared" si="202"/>
        <v>0</v>
      </c>
      <c r="T397" s="166">
        <f t="shared" si="203"/>
        <v>0</v>
      </c>
      <c r="U397" s="166">
        <f t="shared" si="204"/>
        <v>0</v>
      </c>
      <c r="V397" s="166">
        <f t="shared" si="205"/>
        <v>0</v>
      </c>
      <c r="W397" s="166">
        <f t="shared" si="206"/>
        <v>0</v>
      </c>
      <c r="X397" s="166">
        <f t="shared" si="207"/>
        <v>0</v>
      </c>
      <c r="Y397" s="166">
        <f t="shared" si="208"/>
        <v>0</v>
      </c>
      <c r="Z397" s="166">
        <f t="shared" si="209"/>
        <v>0</v>
      </c>
      <c r="AA397" s="166">
        <f t="shared" si="210"/>
        <v>0</v>
      </c>
      <c r="AB397" s="166">
        <f t="shared" si="211"/>
        <v>0</v>
      </c>
      <c r="AC397" s="167"/>
      <c r="AE397" s="166" t="str" cm="1">
        <f t="array" ref="AE397">IF($E397&lt;&gt;"", IF(ISTEXT(E397), "| Veld '"&amp;AE$4&amp;ROW()&amp;"': "&amp;Fout_datum, IF(F397&lt;&gt;"", IF(E397&gt;F397, "| Velden '"&amp;$AE$4&amp;ROW()&amp;"' en '"&amp;$AF$4&amp;ROW()&amp;"': De datum uit dienst mag niet voor de datum in dienst vallen.", ""), IF(E397&gt;Datum_werkingsjaar_einde, "| Veld '"&amp;$AE$4&amp;ROW()&amp;"': De datum in dienst mag niet na 31/12/"&amp;Datum_werkingsjaar&amp;" vallen.  ", ""))), "")</f>
        <v/>
      </c>
      <c r="AF397" s="166" t="str" cm="1">
        <f t="array" ref="AF397">IF($F397&lt;&gt;"", IF(ISTEXT(F397), "| Veld '"&amp;AF$4&amp;ROW()&amp;"': "&amp;Fout_datum, IF(E397&gt;F397, IF(F397&lt;&gt;"", "  ", ""), IF(F397&lt;&gt;"", IF(F397&lt;Datum_werkingsjaar_begin, "| Veld '"&amp;$AF$4&amp;ROW()&amp;"': De datum uit dienst mag niet vóór 1/01/"&amp;Datum_werkingsjaar&amp;" vallen.  ", ""), ""))), "")</f>
        <v/>
      </c>
      <c r="AG397" s="166" t="str">
        <f ca="1">IF(W397&lt;0, "", IF(G397&lt;&gt;"", _xlfn.IFNA(IF(MATCH(G397, OFFSET(Keuzelijsten!$A$1, 0, MATCH(O397, Keuzelijsten!$A$1:$AA$1, 0)-1, 50, 1), 0)&lt;&gt;"", ""), "| Veld '"&amp;AG$4&amp;ROW()&amp;"': de selectie komt niet overeen met een keuze in een afhankelijk veld.  "), ""))</f>
        <v/>
      </c>
      <c r="AH397" s="166" t="str">
        <f ca="1">IF(X397&lt;0, "", IF(H397&lt;&gt;"", _xlfn.IFNA(IF(MATCH(H397, OFFSET(Keuzelijsten!$A$1, 0, MATCH(P397, Keuzelijsten!$A$1:$AA$1, 0)-1, 50, 1), 0)&lt;&gt;"", ""), "| Veld '"&amp;AH$4&amp;ROW()&amp;"': de selectie komt niet overeen met een keuze in een afhankelijk veld.  "), ""))</f>
        <v/>
      </c>
      <c r="AI397" s="166" t="str">
        <f ca="1">IF(Y397&lt;0, "", IF(I397&lt;&gt;"", _xlfn.IFNA(IF(MATCH(I397, OFFSET(Keuzelijsten!$A$1, 0, MATCH(Q397, Keuzelijsten!$A$1:$AA$1, 0)-1, 50, 1), 0)&lt;&gt;"", ""), "| Veld '"&amp;AI$4&amp;ROW()&amp;"': de selectie komt niet overeen met een keuze in een afhankelijk veld.  "), ""))</f>
        <v/>
      </c>
      <c r="AJ397" s="166" t="str">
        <f ca="1">IF(Z397&lt;0, "", IF(J397&lt;&gt;"", _xlfn.IFNA(IF(MATCH(J397, OFFSET(Keuzelijsten!$A$1, 0, MATCH(R397, Keuzelijsten!$A$1:$AA$1, 0)-1, 50, 1), 0)&lt;&gt;"", ""), "| Veld '"&amp;AJ$4&amp;ROW()&amp;"': de selectie komt niet overeen met een keuze in een afhankelijk veld.  "), ""))</f>
        <v/>
      </c>
      <c r="AK397" s="166" t="str">
        <f t="shared" si="195"/>
        <v/>
      </c>
      <c r="AL397" s="166" t="str">
        <f t="shared" si="196"/>
        <v/>
      </c>
      <c r="AM397" s="167" t="str">
        <f t="shared" si="212"/>
        <v/>
      </c>
      <c r="AN397" s="166" t="str">
        <f t="shared" si="213"/>
        <v/>
      </c>
      <c r="AO397" s="166" t="str">
        <f t="shared" si="214"/>
        <v/>
      </c>
      <c r="AP397" s="166" t="str">
        <f t="shared" si="215"/>
        <v/>
      </c>
      <c r="AQ397" s="166" t="str">
        <f t="shared" si="216"/>
        <v/>
      </c>
      <c r="AR397" s="166" t="str">
        <f t="shared" si="217"/>
        <v/>
      </c>
      <c r="AS397" s="166" t="str">
        <f t="shared" si="218"/>
        <v/>
      </c>
      <c r="AT397" s="166" t="str">
        <f t="shared" si="219"/>
        <v/>
      </c>
      <c r="AU397" s="166" t="str">
        <f t="shared" si="220"/>
        <v/>
      </c>
      <c r="AV397" s="166" t="str">
        <f t="shared" si="221"/>
        <v/>
      </c>
      <c r="AW397" s="167" t="str">
        <f t="shared" si="222"/>
        <v/>
      </c>
      <c r="AX397" s="166" t="str">
        <f>IF(N397&lt;&gt;1, IF(SUM(N397:$N$504)&lt;&gt;0, "| Laat geen witruimte tussen ingevulde rijen.", ""), "")</f>
        <v/>
      </c>
      <c r="AZ397" s="75" t="str">
        <f t="shared" ca="1" si="223"/>
        <v/>
      </c>
    </row>
    <row r="398" spans="1:52" s="166" customFormat="1" ht="14.45" customHeight="1" x14ac:dyDescent="0.25">
      <c r="A398" s="172" t="str">
        <f t="shared" ca="1" si="197"/>
        <v/>
      </c>
      <c r="B398" s="164" t="str">
        <f t="shared" si="193"/>
        <v/>
      </c>
      <c r="C398" s="176" t="str">
        <f t="shared" si="194"/>
        <v/>
      </c>
      <c r="D398" s="177"/>
      <c r="E398" s="178"/>
      <c r="F398" s="178"/>
      <c r="G398" s="179"/>
      <c r="H398" s="180"/>
      <c r="I398" s="179"/>
      <c r="J398" s="181"/>
      <c r="K398" s="182"/>
      <c r="L398" s="183"/>
      <c r="M398" s="165" t="s">
        <v>85</v>
      </c>
      <c r="N398" s="166">
        <f t="shared" si="198"/>
        <v>0</v>
      </c>
      <c r="O398" s="167" t="s">
        <v>387</v>
      </c>
      <c r="P398" s="166" t="str">
        <f t="shared" si="199"/>
        <v/>
      </c>
      <c r="Q398" s="166" t="str">
        <f t="shared" si="200"/>
        <v/>
      </c>
      <c r="R398" s="166" t="str">
        <f t="shared" si="201"/>
        <v/>
      </c>
      <c r="S398" s="167">
        <f t="shared" si="202"/>
        <v>0</v>
      </c>
      <c r="T398" s="166">
        <f t="shared" si="203"/>
        <v>0</v>
      </c>
      <c r="U398" s="166">
        <f t="shared" si="204"/>
        <v>0</v>
      </c>
      <c r="V398" s="166">
        <f t="shared" si="205"/>
        <v>0</v>
      </c>
      <c r="W398" s="166">
        <f t="shared" si="206"/>
        <v>0</v>
      </c>
      <c r="X398" s="166">
        <f t="shared" si="207"/>
        <v>0</v>
      </c>
      <c r="Y398" s="166">
        <f t="shared" si="208"/>
        <v>0</v>
      </c>
      <c r="Z398" s="166">
        <f t="shared" si="209"/>
        <v>0</v>
      </c>
      <c r="AA398" s="166">
        <f t="shared" si="210"/>
        <v>0</v>
      </c>
      <c r="AB398" s="166">
        <f t="shared" si="211"/>
        <v>0</v>
      </c>
      <c r="AC398" s="167"/>
      <c r="AE398" s="166" t="str" cm="1">
        <f t="array" ref="AE398">IF($E398&lt;&gt;"", IF(ISTEXT(E398), "| Veld '"&amp;AE$4&amp;ROW()&amp;"': "&amp;Fout_datum, IF(F398&lt;&gt;"", IF(E398&gt;F398, "| Velden '"&amp;$AE$4&amp;ROW()&amp;"' en '"&amp;$AF$4&amp;ROW()&amp;"': De datum uit dienst mag niet voor de datum in dienst vallen.", ""), IF(E398&gt;Datum_werkingsjaar_einde, "| Veld '"&amp;$AE$4&amp;ROW()&amp;"': De datum in dienst mag niet na 31/12/"&amp;Datum_werkingsjaar&amp;" vallen.  ", ""))), "")</f>
        <v/>
      </c>
      <c r="AF398" s="166" t="str" cm="1">
        <f t="array" ref="AF398">IF($F398&lt;&gt;"", IF(ISTEXT(F398), "| Veld '"&amp;AF$4&amp;ROW()&amp;"': "&amp;Fout_datum, IF(E398&gt;F398, IF(F398&lt;&gt;"", "  ", ""), IF(F398&lt;&gt;"", IF(F398&lt;Datum_werkingsjaar_begin, "| Veld '"&amp;$AF$4&amp;ROW()&amp;"': De datum uit dienst mag niet vóór 1/01/"&amp;Datum_werkingsjaar&amp;" vallen.  ", ""), ""))), "")</f>
        <v/>
      </c>
      <c r="AG398" s="166" t="str">
        <f ca="1">IF(W398&lt;0, "", IF(G398&lt;&gt;"", _xlfn.IFNA(IF(MATCH(G398, OFFSET(Keuzelijsten!$A$1, 0, MATCH(O398, Keuzelijsten!$A$1:$AA$1, 0)-1, 50, 1), 0)&lt;&gt;"", ""), "| Veld '"&amp;AG$4&amp;ROW()&amp;"': de selectie komt niet overeen met een keuze in een afhankelijk veld.  "), ""))</f>
        <v/>
      </c>
      <c r="AH398" s="166" t="str">
        <f ca="1">IF(X398&lt;0, "", IF(H398&lt;&gt;"", _xlfn.IFNA(IF(MATCH(H398, OFFSET(Keuzelijsten!$A$1, 0, MATCH(P398, Keuzelijsten!$A$1:$AA$1, 0)-1, 50, 1), 0)&lt;&gt;"", ""), "| Veld '"&amp;AH$4&amp;ROW()&amp;"': de selectie komt niet overeen met een keuze in een afhankelijk veld.  "), ""))</f>
        <v/>
      </c>
      <c r="AI398" s="166" t="str">
        <f ca="1">IF(Y398&lt;0, "", IF(I398&lt;&gt;"", _xlfn.IFNA(IF(MATCH(I398, OFFSET(Keuzelijsten!$A$1, 0, MATCH(Q398, Keuzelijsten!$A$1:$AA$1, 0)-1, 50, 1), 0)&lt;&gt;"", ""), "| Veld '"&amp;AI$4&amp;ROW()&amp;"': de selectie komt niet overeen met een keuze in een afhankelijk veld.  "), ""))</f>
        <v/>
      </c>
      <c r="AJ398" s="166" t="str">
        <f ca="1">IF(Z398&lt;0, "", IF(J398&lt;&gt;"", _xlfn.IFNA(IF(MATCH(J398, OFFSET(Keuzelijsten!$A$1, 0, MATCH(R398, Keuzelijsten!$A$1:$AA$1, 0)-1, 50, 1), 0)&lt;&gt;"", ""), "| Veld '"&amp;AJ$4&amp;ROW()&amp;"': de selectie komt niet overeen met een keuze in een afhankelijk veld.  "), ""))</f>
        <v/>
      </c>
      <c r="AK398" s="166" t="str">
        <f t="shared" si="195"/>
        <v/>
      </c>
      <c r="AL398" s="166" t="str">
        <f t="shared" si="196"/>
        <v/>
      </c>
      <c r="AM398" s="167" t="str">
        <f t="shared" si="212"/>
        <v/>
      </c>
      <c r="AN398" s="166" t="str">
        <f t="shared" si="213"/>
        <v/>
      </c>
      <c r="AO398" s="166" t="str">
        <f t="shared" si="214"/>
        <v/>
      </c>
      <c r="AP398" s="166" t="str">
        <f t="shared" si="215"/>
        <v/>
      </c>
      <c r="AQ398" s="166" t="str">
        <f t="shared" si="216"/>
        <v/>
      </c>
      <c r="AR398" s="166" t="str">
        <f t="shared" si="217"/>
        <v/>
      </c>
      <c r="AS398" s="166" t="str">
        <f t="shared" si="218"/>
        <v/>
      </c>
      <c r="AT398" s="166" t="str">
        <f t="shared" si="219"/>
        <v/>
      </c>
      <c r="AU398" s="166" t="str">
        <f t="shared" si="220"/>
        <v/>
      </c>
      <c r="AV398" s="166" t="str">
        <f t="shared" si="221"/>
        <v/>
      </c>
      <c r="AW398" s="167" t="str">
        <f t="shared" si="222"/>
        <v/>
      </c>
      <c r="AX398" s="166" t="str">
        <f>IF(N398&lt;&gt;1, IF(SUM(N398:$N$504)&lt;&gt;0, "| Laat geen witruimte tussen ingevulde rijen.", ""), "")</f>
        <v/>
      </c>
      <c r="AZ398" s="75" t="str">
        <f t="shared" ca="1" si="223"/>
        <v/>
      </c>
    </row>
    <row r="399" spans="1:52" s="166" customFormat="1" ht="14.45" customHeight="1" x14ac:dyDescent="0.25">
      <c r="A399" s="172" t="str">
        <f t="shared" ca="1" si="197"/>
        <v/>
      </c>
      <c r="B399" s="164" t="str">
        <f t="shared" si="193"/>
        <v/>
      </c>
      <c r="C399" s="176" t="str">
        <f t="shared" si="194"/>
        <v/>
      </c>
      <c r="D399" s="177"/>
      <c r="E399" s="178"/>
      <c r="F399" s="178"/>
      <c r="G399" s="179"/>
      <c r="H399" s="180"/>
      <c r="I399" s="179"/>
      <c r="J399" s="181"/>
      <c r="K399" s="182"/>
      <c r="L399" s="183"/>
      <c r="M399" s="165" t="s">
        <v>85</v>
      </c>
      <c r="N399" s="166">
        <f t="shared" si="198"/>
        <v>0</v>
      </c>
      <c r="O399" s="167" t="s">
        <v>387</v>
      </c>
      <c r="P399" s="166" t="str">
        <f t="shared" si="199"/>
        <v/>
      </c>
      <c r="Q399" s="166" t="str">
        <f t="shared" si="200"/>
        <v/>
      </c>
      <c r="R399" s="166" t="str">
        <f t="shared" si="201"/>
        <v/>
      </c>
      <c r="S399" s="167">
        <f t="shared" si="202"/>
        <v>0</v>
      </c>
      <c r="T399" s="166">
        <f t="shared" si="203"/>
        <v>0</v>
      </c>
      <c r="U399" s="166">
        <f t="shared" si="204"/>
        <v>0</v>
      </c>
      <c r="V399" s="166">
        <f t="shared" si="205"/>
        <v>0</v>
      </c>
      <c r="W399" s="166">
        <f t="shared" si="206"/>
        <v>0</v>
      </c>
      <c r="X399" s="166">
        <f t="shared" si="207"/>
        <v>0</v>
      </c>
      <c r="Y399" s="166">
        <f t="shared" si="208"/>
        <v>0</v>
      </c>
      <c r="Z399" s="166">
        <f t="shared" si="209"/>
        <v>0</v>
      </c>
      <c r="AA399" s="166">
        <f t="shared" si="210"/>
        <v>0</v>
      </c>
      <c r="AB399" s="166">
        <f t="shared" si="211"/>
        <v>0</v>
      </c>
      <c r="AC399" s="167"/>
      <c r="AE399" s="166" t="str" cm="1">
        <f t="array" ref="AE399">IF($E399&lt;&gt;"", IF(ISTEXT(E399), "| Veld '"&amp;AE$4&amp;ROW()&amp;"': "&amp;Fout_datum, IF(F399&lt;&gt;"", IF(E399&gt;F399, "| Velden '"&amp;$AE$4&amp;ROW()&amp;"' en '"&amp;$AF$4&amp;ROW()&amp;"': De datum uit dienst mag niet voor de datum in dienst vallen.", ""), IF(E399&gt;Datum_werkingsjaar_einde, "| Veld '"&amp;$AE$4&amp;ROW()&amp;"': De datum in dienst mag niet na 31/12/"&amp;Datum_werkingsjaar&amp;" vallen.  ", ""))), "")</f>
        <v/>
      </c>
      <c r="AF399" s="166" t="str" cm="1">
        <f t="array" ref="AF399">IF($F399&lt;&gt;"", IF(ISTEXT(F399), "| Veld '"&amp;AF$4&amp;ROW()&amp;"': "&amp;Fout_datum, IF(E399&gt;F399, IF(F399&lt;&gt;"", "  ", ""), IF(F399&lt;&gt;"", IF(F399&lt;Datum_werkingsjaar_begin, "| Veld '"&amp;$AF$4&amp;ROW()&amp;"': De datum uit dienst mag niet vóór 1/01/"&amp;Datum_werkingsjaar&amp;" vallen.  ", ""), ""))), "")</f>
        <v/>
      </c>
      <c r="AG399" s="166" t="str">
        <f ca="1">IF(W399&lt;0, "", IF(G399&lt;&gt;"", _xlfn.IFNA(IF(MATCH(G399, OFFSET(Keuzelijsten!$A$1, 0, MATCH(O399, Keuzelijsten!$A$1:$AA$1, 0)-1, 50, 1), 0)&lt;&gt;"", ""), "| Veld '"&amp;AG$4&amp;ROW()&amp;"': de selectie komt niet overeen met een keuze in een afhankelijk veld.  "), ""))</f>
        <v/>
      </c>
      <c r="AH399" s="166" t="str">
        <f ca="1">IF(X399&lt;0, "", IF(H399&lt;&gt;"", _xlfn.IFNA(IF(MATCH(H399, OFFSET(Keuzelijsten!$A$1, 0, MATCH(P399, Keuzelijsten!$A$1:$AA$1, 0)-1, 50, 1), 0)&lt;&gt;"", ""), "| Veld '"&amp;AH$4&amp;ROW()&amp;"': de selectie komt niet overeen met een keuze in een afhankelijk veld.  "), ""))</f>
        <v/>
      </c>
      <c r="AI399" s="166" t="str">
        <f ca="1">IF(Y399&lt;0, "", IF(I399&lt;&gt;"", _xlfn.IFNA(IF(MATCH(I399, OFFSET(Keuzelijsten!$A$1, 0, MATCH(Q399, Keuzelijsten!$A$1:$AA$1, 0)-1, 50, 1), 0)&lt;&gt;"", ""), "| Veld '"&amp;AI$4&amp;ROW()&amp;"': de selectie komt niet overeen met een keuze in een afhankelijk veld.  "), ""))</f>
        <v/>
      </c>
      <c r="AJ399" s="166" t="str">
        <f ca="1">IF(Z399&lt;0, "", IF(J399&lt;&gt;"", _xlfn.IFNA(IF(MATCH(J399, OFFSET(Keuzelijsten!$A$1, 0, MATCH(R399, Keuzelijsten!$A$1:$AA$1, 0)-1, 50, 1), 0)&lt;&gt;"", ""), "| Veld '"&amp;AJ$4&amp;ROW()&amp;"': de selectie komt niet overeen met een keuze in een afhankelijk veld.  "), ""))</f>
        <v/>
      </c>
      <c r="AK399" s="166" t="str">
        <f t="shared" si="195"/>
        <v/>
      </c>
      <c r="AL399" s="166" t="str">
        <f t="shared" si="196"/>
        <v/>
      </c>
      <c r="AM399" s="167" t="str">
        <f t="shared" si="212"/>
        <v/>
      </c>
      <c r="AN399" s="166" t="str">
        <f t="shared" si="213"/>
        <v/>
      </c>
      <c r="AO399" s="166" t="str">
        <f t="shared" si="214"/>
        <v/>
      </c>
      <c r="AP399" s="166" t="str">
        <f t="shared" si="215"/>
        <v/>
      </c>
      <c r="AQ399" s="166" t="str">
        <f t="shared" si="216"/>
        <v/>
      </c>
      <c r="AR399" s="166" t="str">
        <f t="shared" si="217"/>
        <v/>
      </c>
      <c r="AS399" s="166" t="str">
        <f t="shared" si="218"/>
        <v/>
      </c>
      <c r="AT399" s="166" t="str">
        <f t="shared" si="219"/>
        <v/>
      </c>
      <c r="AU399" s="166" t="str">
        <f t="shared" si="220"/>
        <v/>
      </c>
      <c r="AV399" s="166" t="str">
        <f t="shared" si="221"/>
        <v/>
      </c>
      <c r="AW399" s="167" t="str">
        <f t="shared" si="222"/>
        <v/>
      </c>
      <c r="AX399" s="166" t="str">
        <f>IF(N399&lt;&gt;1, IF(SUM(N399:$N$504)&lt;&gt;0, "| Laat geen witruimte tussen ingevulde rijen.", ""), "")</f>
        <v/>
      </c>
      <c r="AZ399" s="75" t="str">
        <f t="shared" ca="1" si="223"/>
        <v/>
      </c>
    </row>
    <row r="400" spans="1:52" s="166" customFormat="1" ht="14.45" customHeight="1" x14ac:dyDescent="0.25">
      <c r="A400" s="172" t="str">
        <f t="shared" ca="1" si="197"/>
        <v/>
      </c>
      <c r="B400" s="164" t="str">
        <f t="shared" si="193"/>
        <v/>
      </c>
      <c r="C400" s="176" t="str">
        <f t="shared" si="194"/>
        <v/>
      </c>
      <c r="D400" s="177"/>
      <c r="E400" s="178"/>
      <c r="F400" s="178"/>
      <c r="G400" s="179"/>
      <c r="H400" s="180"/>
      <c r="I400" s="179"/>
      <c r="J400" s="181"/>
      <c r="K400" s="182"/>
      <c r="L400" s="183"/>
      <c r="M400" s="165" t="s">
        <v>85</v>
      </c>
      <c r="N400" s="166">
        <f t="shared" si="198"/>
        <v>0</v>
      </c>
      <c r="O400" s="167" t="s">
        <v>387</v>
      </c>
      <c r="P400" s="166" t="str">
        <f t="shared" si="199"/>
        <v/>
      </c>
      <c r="Q400" s="166" t="str">
        <f t="shared" si="200"/>
        <v/>
      </c>
      <c r="R400" s="166" t="str">
        <f t="shared" si="201"/>
        <v/>
      </c>
      <c r="S400" s="167">
        <f t="shared" si="202"/>
        <v>0</v>
      </c>
      <c r="T400" s="166">
        <f t="shared" si="203"/>
        <v>0</v>
      </c>
      <c r="U400" s="166">
        <f t="shared" si="204"/>
        <v>0</v>
      </c>
      <c r="V400" s="166">
        <f t="shared" si="205"/>
        <v>0</v>
      </c>
      <c r="W400" s="166">
        <f t="shared" si="206"/>
        <v>0</v>
      </c>
      <c r="X400" s="166">
        <f t="shared" si="207"/>
        <v>0</v>
      </c>
      <c r="Y400" s="166">
        <f t="shared" si="208"/>
        <v>0</v>
      </c>
      <c r="Z400" s="166">
        <f t="shared" si="209"/>
        <v>0</v>
      </c>
      <c r="AA400" s="166">
        <f t="shared" si="210"/>
        <v>0</v>
      </c>
      <c r="AB400" s="166">
        <f t="shared" si="211"/>
        <v>0</v>
      </c>
      <c r="AC400" s="167"/>
      <c r="AE400" s="166" t="str" cm="1">
        <f t="array" ref="AE400">IF($E400&lt;&gt;"", IF(ISTEXT(E400), "| Veld '"&amp;AE$4&amp;ROW()&amp;"': "&amp;Fout_datum, IF(F400&lt;&gt;"", IF(E400&gt;F400, "| Velden '"&amp;$AE$4&amp;ROW()&amp;"' en '"&amp;$AF$4&amp;ROW()&amp;"': De datum uit dienst mag niet voor de datum in dienst vallen.", ""), IF(E400&gt;Datum_werkingsjaar_einde, "| Veld '"&amp;$AE$4&amp;ROW()&amp;"': De datum in dienst mag niet na 31/12/"&amp;Datum_werkingsjaar&amp;" vallen.  ", ""))), "")</f>
        <v/>
      </c>
      <c r="AF400" s="166" t="str" cm="1">
        <f t="array" ref="AF400">IF($F400&lt;&gt;"", IF(ISTEXT(F400), "| Veld '"&amp;AF$4&amp;ROW()&amp;"': "&amp;Fout_datum, IF(E400&gt;F400, IF(F400&lt;&gt;"", "  ", ""), IF(F400&lt;&gt;"", IF(F400&lt;Datum_werkingsjaar_begin, "| Veld '"&amp;$AF$4&amp;ROW()&amp;"': De datum uit dienst mag niet vóór 1/01/"&amp;Datum_werkingsjaar&amp;" vallen.  ", ""), ""))), "")</f>
        <v/>
      </c>
      <c r="AG400" s="166" t="str">
        <f ca="1">IF(W400&lt;0, "", IF(G400&lt;&gt;"", _xlfn.IFNA(IF(MATCH(G400, OFFSET(Keuzelijsten!$A$1, 0, MATCH(O400, Keuzelijsten!$A$1:$AA$1, 0)-1, 50, 1), 0)&lt;&gt;"", ""), "| Veld '"&amp;AG$4&amp;ROW()&amp;"': de selectie komt niet overeen met een keuze in een afhankelijk veld.  "), ""))</f>
        <v/>
      </c>
      <c r="AH400" s="166" t="str">
        <f ca="1">IF(X400&lt;0, "", IF(H400&lt;&gt;"", _xlfn.IFNA(IF(MATCH(H400, OFFSET(Keuzelijsten!$A$1, 0, MATCH(P400, Keuzelijsten!$A$1:$AA$1, 0)-1, 50, 1), 0)&lt;&gt;"", ""), "| Veld '"&amp;AH$4&amp;ROW()&amp;"': de selectie komt niet overeen met een keuze in een afhankelijk veld.  "), ""))</f>
        <v/>
      </c>
      <c r="AI400" s="166" t="str">
        <f ca="1">IF(Y400&lt;0, "", IF(I400&lt;&gt;"", _xlfn.IFNA(IF(MATCH(I400, OFFSET(Keuzelijsten!$A$1, 0, MATCH(Q400, Keuzelijsten!$A$1:$AA$1, 0)-1, 50, 1), 0)&lt;&gt;"", ""), "| Veld '"&amp;AI$4&amp;ROW()&amp;"': de selectie komt niet overeen met een keuze in een afhankelijk veld.  "), ""))</f>
        <v/>
      </c>
      <c r="AJ400" s="166" t="str">
        <f ca="1">IF(Z400&lt;0, "", IF(J400&lt;&gt;"", _xlfn.IFNA(IF(MATCH(J400, OFFSET(Keuzelijsten!$A$1, 0, MATCH(R400, Keuzelijsten!$A$1:$AA$1, 0)-1, 50, 1), 0)&lt;&gt;"", ""), "| Veld '"&amp;AJ$4&amp;ROW()&amp;"': de selectie komt niet overeen met een keuze in een afhankelijk veld.  "), ""))</f>
        <v/>
      </c>
      <c r="AK400" s="166" t="str">
        <f t="shared" si="195"/>
        <v/>
      </c>
      <c r="AL400" s="166" t="str">
        <f t="shared" si="196"/>
        <v/>
      </c>
      <c r="AM400" s="167" t="str">
        <f t="shared" si="212"/>
        <v/>
      </c>
      <c r="AN400" s="166" t="str">
        <f t="shared" si="213"/>
        <v/>
      </c>
      <c r="AO400" s="166" t="str">
        <f t="shared" si="214"/>
        <v/>
      </c>
      <c r="AP400" s="166" t="str">
        <f t="shared" si="215"/>
        <v/>
      </c>
      <c r="AQ400" s="166" t="str">
        <f t="shared" si="216"/>
        <v/>
      </c>
      <c r="AR400" s="166" t="str">
        <f t="shared" si="217"/>
        <v/>
      </c>
      <c r="AS400" s="166" t="str">
        <f t="shared" si="218"/>
        <v/>
      </c>
      <c r="AT400" s="166" t="str">
        <f t="shared" si="219"/>
        <v/>
      </c>
      <c r="AU400" s="166" t="str">
        <f t="shared" si="220"/>
        <v/>
      </c>
      <c r="AV400" s="166" t="str">
        <f t="shared" si="221"/>
        <v/>
      </c>
      <c r="AW400" s="167" t="str">
        <f t="shared" si="222"/>
        <v/>
      </c>
      <c r="AX400" s="166" t="str">
        <f>IF(N400&lt;&gt;1, IF(SUM(N400:$N$504)&lt;&gt;0, "| Laat geen witruimte tussen ingevulde rijen.", ""), "")</f>
        <v/>
      </c>
      <c r="AZ400" s="75" t="str">
        <f t="shared" ca="1" si="223"/>
        <v/>
      </c>
    </row>
    <row r="401" spans="1:52" s="166" customFormat="1" ht="14.45" customHeight="1" x14ac:dyDescent="0.25">
      <c r="A401" s="172" t="str">
        <f t="shared" ca="1" si="197"/>
        <v/>
      </c>
      <c r="B401" s="164" t="str">
        <f t="shared" si="193"/>
        <v/>
      </c>
      <c r="C401" s="176" t="str">
        <f t="shared" si="194"/>
        <v/>
      </c>
      <c r="D401" s="177"/>
      <c r="E401" s="178"/>
      <c r="F401" s="178"/>
      <c r="G401" s="179"/>
      <c r="H401" s="180"/>
      <c r="I401" s="179"/>
      <c r="J401" s="181"/>
      <c r="K401" s="182"/>
      <c r="L401" s="183"/>
      <c r="M401" s="165" t="s">
        <v>85</v>
      </c>
      <c r="N401" s="166">
        <f t="shared" si="198"/>
        <v>0</v>
      </c>
      <c r="O401" s="167" t="s">
        <v>387</v>
      </c>
      <c r="P401" s="166" t="str">
        <f t="shared" si="199"/>
        <v/>
      </c>
      <c r="Q401" s="166" t="str">
        <f t="shared" si="200"/>
        <v/>
      </c>
      <c r="R401" s="166" t="str">
        <f t="shared" si="201"/>
        <v/>
      </c>
      <c r="S401" s="167">
        <f t="shared" si="202"/>
        <v>0</v>
      </c>
      <c r="T401" s="166">
        <f t="shared" si="203"/>
        <v>0</v>
      </c>
      <c r="U401" s="166">
        <f t="shared" si="204"/>
        <v>0</v>
      </c>
      <c r="V401" s="166">
        <f t="shared" si="205"/>
        <v>0</v>
      </c>
      <c r="W401" s="166">
        <f t="shared" si="206"/>
        <v>0</v>
      </c>
      <c r="X401" s="166">
        <f t="shared" si="207"/>
        <v>0</v>
      </c>
      <c r="Y401" s="166">
        <f t="shared" si="208"/>
        <v>0</v>
      </c>
      <c r="Z401" s="166">
        <f t="shared" si="209"/>
        <v>0</v>
      </c>
      <c r="AA401" s="166">
        <f t="shared" si="210"/>
        <v>0</v>
      </c>
      <c r="AB401" s="166">
        <f t="shared" si="211"/>
        <v>0</v>
      </c>
      <c r="AC401" s="167"/>
      <c r="AE401" s="166" t="str" cm="1">
        <f t="array" ref="AE401">IF($E401&lt;&gt;"", IF(ISTEXT(E401), "| Veld '"&amp;AE$4&amp;ROW()&amp;"': "&amp;Fout_datum, IF(F401&lt;&gt;"", IF(E401&gt;F401, "| Velden '"&amp;$AE$4&amp;ROW()&amp;"' en '"&amp;$AF$4&amp;ROW()&amp;"': De datum uit dienst mag niet voor de datum in dienst vallen.", ""), IF(E401&gt;Datum_werkingsjaar_einde, "| Veld '"&amp;$AE$4&amp;ROW()&amp;"': De datum in dienst mag niet na 31/12/"&amp;Datum_werkingsjaar&amp;" vallen.  ", ""))), "")</f>
        <v/>
      </c>
      <c r="AF401" s="166" t="str" cm="1">
        <f t="array" ref="AF401">IF($F401&lt;&gt;"", IF(ISTEXT(F401), "| Veld '"&amp;AF$4&amp;ROW()&amp;"': "&amp;Fout_datum, IF(E401&gt;F401, IF(F401&lt;&gt;"", "  ", ""), IF(F401&lt;&gt;"", IF(F401&lt;Datum_werkingsjaar_begin, "| Veld '"&amp;$AF$4&amp;ROW()&amp;"': De datum uit dienst mag niet vóór 1/01/"&amp;Datum_werkingsjaar&amp;" vallen.  ", ""), ""))), "")</f>
        <v/>
      </c>
      <c r="AG401" s="166" t="str">
        <f ca="1">IF(W401&lt;0, "", IF(G401&lt;&gt;"", _xlfn.IFNA(IF(MATCH(G401, OFFSET(Keuzelijsten!$A$1, 0, MATCH(O401, Keuzelijsten!$A$1:$AA$1, 0)-1, 50, 1), 0)&lt;&gt;"", ""), "| Veld '"&amp;AG$4&amp;ROW()&amp;"': de selectie komt niet overeen met een keuze in een afhankelijk veld.  "), ""))</f>
        <v/>
      </c>
      <c r="AH401" s="166" t="str">
        <f ca="1">IF(X401&lt;0, "", IF(H401&lt;&gt;"", _xlfn.IFNA(IF(MATCH(H401, OFFSET(Keuzelijsten!$A$1, 0, MATCH(P401, Keuzelijsten!$A$1:$AA$1, 0)-1, 50, 1), 0)&lt;&gt;"", ""), "| Veld '"&amp;AH$4&amp;ROW()&amp;"': de selectie komt niet overeen met een keuze in een afhankelijk veld.  "), ""))</f>
        <v/>
      </c>
      <c r="AI401" s="166" t="str">
        <f ca="1">IF(Y401&lt;0, "", IF(I401&lt;&gt;"", _xlfn.IFNA(IF(MATCH(I401, OFFSET(Keuzelijsten!$A$1, 0, MATCH(Q401, Keuzelijsten!$A$1:$AA$1, 0)-1, 50, 1), 0)&lt;&gt;"", ""), "| Veld '"&amp;AI$4&amp;ROW()&amp;"': de selectie komt niet overeen met een keuze in een afhankelijk veld.  "), ""))</f>
        <v/>
      </c>
      <c r="AJ401" s="166" t="str">
        <f ca="1">IF(Z401&lt;0, "", IF(J401&lt;&gt;"", _xlfn.IFNA(IF(MATCH(J401, OFFSET(Keuzelijsten!$A$1, 0, MATCH(R401, Keuzelijsten!$A$1:$AA$1, 0)-1, 50, 1), 0)&lt;&gt;"", ""), "| Veld '"&amp;AJ$4&amp;ROW()&amp;"': de selectie komt niet overeen met een keuze in een afhankelijk veld.  "), ""))</f>
        <v/>
      </c>
      <c r="AK401" s="166" t="str">
        <f t="shared" si="195"/>
        <v/>
      </c>
      <c r="AL401" s="166" t="str">
        <f t="shared" si="196"/>
        <v/>
      </c>
      <c r="AM401" s="167" t="str">
        <f t="shared" si="212"/>
        <v/>
      </c>
      <c r="AN401" s="166" t="str">
        <f t="shared" si="213"/>
        <v/>
      </c>
      <c r="AO401" s="166" t="str">
        <f t="shared" si="214"/>
        <v/>
      </c>
      <c r="AP401" s="166" t="str">
        <f t="shared" si="215"/>
        <v/>
      </c>
      <c r="AQ401" s="166" t="str">
        <f t="shared" si="216"/>
        <v/>
      </c>
      <c r="AR401" s="166" t="str">
        <f t="shared" si="217"/>
        <v/>
      </c>
      <c r="AS401" s="166" t="str">
        <f t="shared" si="218"/>
        <v/>
      </c>
      <c r="AT401" s="166" t="str">
        <f t="shared" si="219"/>
        <v/>
      </c>
      <c r="AU401" s="166" t="str">
        <f t="shared" si="220"/>
        <v/>
      </c>
      <c r="AV401" s="166" t="str">
        <f t="shared" si="221"/>
        <v/>
      </c>
      <c r="AW401" s="167" t="str">
        <f t="shared" si="222"/>
        <v/>
      </c>
      <c r="AX401" s="166" t="str">
        <f>IF(N401&lt;&gt;1, IF(SUM(N401:$N$504)&lt;&gt;0, "| Laat geen witruimte tussen ingevulde rijen.", ""), "")</f>
        <v/>
      </c>
      <c r="AZ401" s="75" t="str">
        <f t="shared" ca="1" si="223"/>
        <v/>
      </c>
    </row>
    <row r="402" spans="1:52" s="166" customFormat="1" ht="14.45" customHeight="1" x14ac:dyDescent="0.25">
      <c r="A402" s="172" t="str">
        <f t="shared" ca="1" si="197"/>
        <v/>
      </c>
      <c r="B402" s="164" t="str">
        <f t="shared" si="193"/>
        <v/>
      </c>
      <c r="C402" s="176" t="str">
        <f t="shared" si="194"/>
        <v/>
      </c>
      <c r="D402" s="177"/>
      <c r="E402" s="178"/>
      <c r="F402" s="178"/>
      <c r="G402" s="179"/>
      <c r="H402" s="180"/>
      <c r="I402" s="179"/>
      <c r="J402" s="181"/>
      <c r="K402" s="182"/>
      <c r="L402" s="183"/>
      <c r="M402" s="165" t="s">
        <v>85</v>
      </c>
      <c r="N402" s="166">
        <f t="shared" si="198"/>
        <v>0</v>
      </c>
      <c r="O402" s="167" t="s">
        <v>387</v>
      </c>
      <c r="P402" s="166" t="str">
        <f t="shared" si="199"/>
        <v/>
      </c>
      <c r="Q402" s="166" t="str">
        <f t="shared" si="200"/>
        <v/>
      </c>
      <c r="R402" s="166" t="str">
        <f t="shared" si="201"/>
        <v/>
      </c>
      <c r="S402" s="167">
        <f t="shared" si="202"/>
        <v>0</v>
      </c>
      <c r="T402" s="166">
        <f t="shared" si="203"/>
        <v>0</v>
      </c>
      <c r="U402" s="166">
        <f t="shared" si="204"/>
        <v>0</v>
      </c>
      <c r="V402" s="166">
        <f t="shared" si="205"/>
        <v>0</v>
      </c>
      <c r="W402" s="166">
        <f t="shared" si="206"/>
        <v>0</v>
      </c>
      <c r="X402" s="166">
        <f t="shared" si="207"/>
        <v>0</v>
      </c>
      <c r="Y402" s="166">
        <f t="shared" si="208"/>
        <v>0</v>
      </c>
      <c r="Z402" s="166">
        <f t="shared" si="209"/>
        <v>0</v>
      </c>
      <c r="AA402" s="166">
        <f t="shared" si="210"/>
        <v>0</v>
      </c>
      <c r="AB402" s="166">
        <f t="shared" si="211"/>
        <v>0</v>
      </c>
      <c r="AC402" s="167"/>
      <c r="AE402" s="166" t="str" cm="1">
        <f t="array" ref="AE402">IF($E402&lt;&gt;"", IF(ISTEXT(E402), "| Veld '"&amp;AE$4&amp;ROW()&amp;"': "&amp;Fout_datum, IF(F402&lt;&gt;"", IF(E402&gt;F402, "| Velden '"&amp;$AE$4&amp;ROW()&amp;"' en '"&amp;$AF$4&amp;ROW()&amp;"': De datum uit dienst mag niet voor de datum in dienst vallen.", ""), IF(E402&gt;Datum_werkingsjaar_einde, "| Veld '"&amp;$AE$4&amp;ROW()&amp;"': De datum in dienst mag niet na 31/12/"&amp;Datum_werkingsjaar&amp;" vallen.  ", ""))), "")</f>
        <v/>
      </c>
      <c r="AF402" s="166" t="str" cm="1">
        <f t="array" ref="AF402">IF($F402&lt;&gt;"", IF(ISTEXT(F402), "| Veld '"&amp;AF$4&amp;ROW()&amp;"': "&amp;Fout_datum, IF(E402&gt;F402, IF(F402&lt;&gt;"", "  ", ""), IF(F402&lt;&gt;"", IF(F402&lt;Datum_werkingsjaar_begin, "| Veld '"&amp;$AF$4&amp;ROW()&amp;"': De datum uit dienst mag niet vóór 1/01/"&amp;Datum_werkingsjaar&amp;" vallen.  ", ""), ""))), "")</f>
        <v/>
      </c>
      <c r="AG402" s="166" t="str">
        <f ca="1">IF(W402&lt;0, "", IF(G402&lt;&gt;"", _xlfn.IFNA(IF(MATCH(G402, OFFSET(Keuzelijsten!$A$1, 0, MATCH(O402, Keuzelijsten!$A$1:$AA$1, 0)-1, 50, 1), 0)&lt;&gt;"", ""), "| Veld '"&amp;AG$4&amp;ROW()&amp;"': de selectie komt niet overeen met een keuze in een afhankelijk veld.  "), ""))</f>
        <v/>
      </c>
      <c r="AH402" s="166" t="str">
        <f ca="1">IF(X402&lt;0, "", IF(H402&lt;&gt;"", _xlfn.IFNA(IF(MATCH(H402, OFFSET(Keuzelijsten!$A$1, 0, MATCH(P402, Keuzelijsten!$A$1:$AA$1, 0)-1, 50, 1), 0)&lt;&gt;"", ""), "| Veld '"&amp;AH$4&amp;ROW()&amp;"': de selectie komt niet overeen met een keuze in een afhankelijk veld.  "), ""))</f>
        <v/>
      </c>
      <c r="AI402" s="166" t="str">
        <f ca="1">IF(Y402&lt;0, "", IF(I402&lt;&gt;"", _xlfn.IFNA(IF(MATCH(I402, OFFSET(Keuzelijsten!$A$1, 0, MATCH(Q402, Keuzelijsten!$A$1:$AA$1, 0)-1, 50, 1), 0)&lt;&gt;"", ""), "| Veld '"&amp;AI$4&amp;ROW()&amp;"': de selectie komt niet overeen met een keuze in een afhankelijk veld.  "), ""))</f>
        <v/>
      </c>
      <c r="AJ402" s="166" t="str">
        <f ca="1">IF(Z402&lt;0, "", IF(J402&lt;&gt;"", _xlfn.IFNA(IF(MATCH(J402, OFFSET(Keuzelijsten!$A$1, 0, MATCH(R402, Keuzelijsten!$A$1:$AA$1, 0)-1, 50, 1), 0)&lt;&gt;"", ""), "| Veld '"&amp;AJ$4&amp;ROW()&amp;"': de selectie komt niet overeen met een keuze in een afhankelijk veld.  "), ""))</f>
        <v/>
      </c>
      <c r="AK402" s="166" t="str">
        <f t="shared" si="195"/>
        <v/>
      </c>
      <c r="AL402" s="166" t="str">
        <f t="shared" si="196"/>
        <v/>
      </c>
      <c r="AM402" s="167" t="str">
        <f t="shared" si="212"/>
        <v/>
      </c>
      <c r="AN402" s="166" t="str">
        <f t="shared" si="213"/>
        <v/>
      </c>
      <c r="AO402" s="166" t="str">
        <f t="shared" si="214"/>
        <v/>
      </c>
      <c r="AP402" s="166" t="str">
        <f t="shared" si="215"/>
        <v/>
      </c>
      <c r="AQ402" s="166" t="str">
        <f t="shared" si="216"/>
        <v/>
      </c>
      <c r="AR402" s="166" t="str">
        <f t="shared" si="217"/>
        <v/>
      </c>
      <c r="AS402" s="166" t="str">
        <f t="shared" si="218"/>
        <v/>
      </c>
      <c r="AT402" s="166" t="str">
        <f t="shared" si="219"/>
        <v/>
      </c>
      <c r="AU402" s="166" t="str">
        <f t="shared" si="220"/>
        <v/>
      </c>
      <c r="AV402" s="166" t="str">
        <f t="shared" si="221"/>
        <v/>
      </c>
      <c r="AW402" s="167" t="str">
        <f t="shared" si="222"/>
        <v/>
      </c>
      <c r="AX402" s="166" t="str">
        <f>IF(N402&lt;&gt;1, IF(SUM(N402:$N$504)&lt;&gt;0, "| Laat geen witruimte tussen ingevulde rijen.", ""), "")</f>
        <v/>
      </c>
      <c r="AZ402" s="75" t="str">
        <f t="shared" ca="1" si="223"/>
        <v/>
      </c>
    </row>
    <row r="403" spans="1:52" s="166" customFormat="1" ht="14.45" customHeight="1" x14ac:dyDescent="0.25">
      <c r="A403" s="172" t="str">
        <f t="shared" ca="1" si="197"/>
        <v/>
      </c>
      <c r="B403" s="164" t="str">
        <f t="shared" si="193"/>
        <v/>
      </c>
      <c r="C403" s="176" t="str">
        <f t="shared" si="194"/>
        <v/>
      </c>
      <c r="D403" s="177"/>
      <c r="E403" s="178"/>
      <c r="F403" s="178"/>
      <c r="G403" s="179"/>
      <c r="H403" s="180"/>
      <c r="I403" s="179"/>
      <c r="J403" s="181"/>
      <c r="K403" s="182"/>
      <c r="L403" s="183"/>
      <c r="M403" s="165" t="s">
        <v>85</v>
      </c>
      <c r="N403" s="166">
        <f t="shared" si="198"/>
        <v>0</v>
      </c>
      <c r="O403" s="167" t="s">
        <v>387</v>
      </c>
      <c r="P403" s="166" t="str">
        <f t="shared" si="199"/>
        <v/>
      </c>
      <c r="Q403" s="166" t="str">
        <f t="shared" si="200"/>
        <v/>
      </c>
      <c r="R403" s="166" t="str">
        <f t="shared" si="201"/>
        <v/>
      </c>
      <c r="S403" s="167">
        <f t="shared" si="202"/>
        <v>0</v>
      </c>
      <c r="T403" s="166">
        <f t="shared" si="203"/>
        <v>0</v>
      </c>
      <c r="U403" s="166">
        <f t="shared" si="204"/>
        <v>0</v>
      </c>
      <c r="V403" s="166">
        <f t="shared" si="205"/>
        <v>0</v>
      </c>
      <c r="W403" s="166">
        <f t="shared" si="206"/>
        <v>0</v>
      </c>
      <c r="X403" s="166">
        <f t="shared" si="207"/>
        <v>0</v>
      </c>
      <c r="Y403" s="166">
        <f t="shared" si="208"/>
        <v>0</v>
      </c>
      <c r="Z403" s="166">
        <f t="shared" si="209"/>
        <v>0</v>
      </c>
      <c r="AA403" s="166">
        <f t="shared" si="210"/>
        <v>0</v>
      </c>
      <c r="AB403" s="166">
        <f t="shared" si="211"/>
        <v>0</v>
      </c>
      <c r="AC403" s="167"/>
      <c r="AE403" s="166" t="str" cm="1">
        <f t="array" ref="AE403">IF($E403&lt;&gt;"", IF(ISTEXT(E403), "| Veld '"&amp;AE$4&amp;ROW()&amp;"': "&amp;Fout_datum, IF(F403&lt;&gt;"", IF(E403&gt;F403, "| Velden '"&amp;$AE$4&amp;ROW()&amp;"' en '"&amp;$AF$4&amp;ROW()&amp;"': De datum uit dienst mag niet voor de datum in dienst vallen.", ""), IF(E403&gt;Datum_werkingsjaar_einde, "| Veld '"&amp;$AE$4&amp;ROW()&amp;"': De datum in dienst mag niet na 31/12/"&amp;Datum_werkingsjaar&amp;" vallen.  ", ""))), "")</f>
        <v/>
      </c>
      <c r="AF403" s="166" t="str" cm="1">
        <f t="array" ref="AF403">IF($F403&lt;&gt;"", IF(ISTEXT(F403), "| Veld '"&amp;AF$4&amp;ROW()&amp;"': "&amp;Fout_datum, IF(E403&gt;F403, IF(F403&lt;&gt;"", "  ", ""), IF(F403&lt;&gt;"", IF(F403&lt;Datum_werkingsjaar_begin, "| Veld '"&amp;$AF$4&amp;ROW()&amp;"': De datum uit dienst mag niet vóór 1/01/"&amp;Datum_werkingsjaar&amp;" vallen.  ", ""), ""))), "")</f>
        <v/>
      </c>
      <c r="AG403" s="166" t="str">
        <f ca="1">IF(W403&lt;0, "", IF(G403&lt;&gt;"", _xlfn.IFNA(IF(MATCH(G403, OFFSET(Keuzelijsten!$A$1, 0, MATCH(O403, Keuzelijsten!$A$1:$AA$1, 0)-1, 50, 1), 0)&lt;&gt;"", ""), "| Veld '"&amp;AG$4&amp;ROW()&amp;"': de selectie komt niet overeen met een keuze in een afhankelijk veld.  "), ""))</f>
        <v/>
      </c>
      <c r="AH403" s="166" t="str">
        <f ca="1">IF(X403&lt;0, "", IF(H403&lt;&gt;"", _xlfn.IFNA(IF(MATCH(H403, OFFSET(Keuzelijsten!$A$1, 0, MATCH(P403, Keuzelijsten!$A$1:$AA$1, 0)-1, 50, 1), 0)&lt;&gt;"", ""), "| Veld '"&amp;AH$4&amp;ROW()&amp;"': de selectie komt niet overeen met een keuze in een afhankelijk veld.  "), ""))</f>
        <v/>
      </c>
      <c r="AI403" s="166" t="str">
        <f ca="1">IF(Y403&lt;0, "", IF(I403&lt;&gt;"", _xlfn.IFNA(IF(MATCH(I403, OFFSET(Keuzelijsten!$A$1, 0, MATCH(Q403, Keuzelijsten!$A$1:$AA$1, 0)-1, 50, 1), 0)&lt;&gt;"", ""), "| Veld '"&amp;AI$4&amp;ROW()&amp;"': de selectie komt niet overeen met een keuze in een afhankelijk veld.  "), ""))</f>
        <v/>
      </c>
      <c r="AJ403" s="166" t="str">
        <f ca="1">IF(Z403&lt;0, "", IF(J403&lt;&gt;"", _xlfn.IFNA(IF(MATCH(J403, OFFSET(Keuzelijsten!$A$1, 0, MATCH(R403, Keuzelijsten!$A$1:$AA$1, 0)-1, 50, 1), 0)&lt;&gt;"", ""), "| Veld '"&amp;AJ$4&amp;ROW()&amp;"': de selectie komt niet overeen met een keuze in een afhankelijk veld.  "), ""))</f>
        <v/>
      </c>
      <c r="AK403" s="166" t="str">
        <f t="shared" si="195"/>
        <v/>
      </c>
      <c r="AL403" s="166" t="str">
        <f t="shared" si="196"/>
        <v/>
      </c>
      <c r="AM403" s="167" t="str">
        <f t="shared" si="212"/>
        <v/>
      </c>
      <c r="AN403" s="166" t="str">
        <f t="shared" si="213"/>
        <v/>
      </c>
      <c r="AO403" s="166" t="str">
        <f t="shared" si="214"/>
        <v/>
      </c>
      <c r="AP403" s="166" t="str">
        <f t="shared" si="215"/>
        <v/>
      </c>
      <c r="AQ403" s="166" t="str">
        <f t="shared" si="216"/>
        <v/>
      </c>
      <c r="AR403" s="166" t="str">
        <f t="shared" si="217"/>
        <v/>
      </c>
      <c r="AS403" s="166" t="str">
        <f t="shared" si="218"/>
        <v/>
      </c>
      <c r="AT403" s="166" t="str">
        <f t="shared" si="219"/>
        <v/>
      </c>
      <c r="AU403" s="166" t="str">
        <f t="shared" si="220"/>
        <v/>
      </c>
      <c r="AV403" s="166" t="str">
        <f t="shared" si="221"/>
        <v/>
      </c>
      <c r="AW403" s="167" t="str">
        <f t="shared" si="222"/>
        <v/>
      </c>
      <c r="AX403" s="166" t="str">
        <f>IF(N403&lt;&gt;1, IF(SUM(N403:$N$504)&lt;&gt;0, "| Laat geen witruimte tussen ingevulde rijen.", ""), "")</f>
        <v/>
      </c>
      <c r="AZ403" s="75" t="str">
        <f t="shared" ca="1" si="223"/>
        <v/>
      </c>
    </row>
    <row r="404" spans="1:52" s="166" customFormat="1" ht="14.45" customHeight="1" x14ac:dyDescent="0.25">
      <c r="A404" s="172" t="str">
        <f t="shared" ca="1" si="197"/>
        <v/>
      </c>
      <c r="B404" s="164" t="str">
        <f t="shared" si="193"/>
        <v/>
      </c>
      <c r="C404" s="176" t="str">
        <f t="shared" si="194"/>
        <v/>
      </c>
      <c r="D404" s="177"/>
      <c r="E404" s="178"/>
      <c r="F404" s="178"/>
      <c r="G404" s="179"/>
      <c r="H404" s="180"/>
      <c r="I404" s="179"/>
      <c r="J404" s="181"/>
      <c r="K404" s="182"/>
      <c r="L404" s="183"/>
      <c r="M404" s="165" t="s">
        <v>85</v>
      </c>
      <c r="N404" s="166">
        <f t="shared" si="198"/>
        <v>0</v>
      </c>
      <c r="O404" s="167" t="s">
        <v>387</v>
      </c>
      <c r="P404" s="166" t="str">
        <f t="shared" si="199"/>
        <v/>
      </c>
      <c r="Q404" s="166" t="str">
        <f t="shared" si="200"/>
        <v/>
      </c>
      <c r="R404" s="166" t="str">
        <f t="shared" si="201"/>
        <v/>
      </c>
      <c r="S404" s="167">
        <f t="shared" si="202"/>
        <v>0</v>
      </c>
      <c r="T404" s="166">
        <f t="shared" si="203"/>
        <v>0</v>
      </c>
      <c r="U404" s="166">
        <f t="shared" si="204"/>
        <v>0</v>
      </c>
      <c r="V404" s="166">
        <f t="shared" si="205"/>
        <v>0</v>
      </c>
      <c r="W404" s="166">
        <f t="shared" si="206"/>
        <v>0</v>
      </c>
      <c r="X404" s="166">
        <f t="shared" si="207"/>
        <v>0</v>
      </c>
      <c r="Y404" s="166">
        <f t="shared" si="208"/>
        <v>0</v>
      </c>
      <c r="Z404" s="166">
        <f t="shared" si="209"/>
        <v>0</v>
      </c>
      <c r="AA404" s="166">
        <f t="shared" si="210"/>
        <v>0</v>
      </c>
      <c r="AB404" s="166">
        <f t="shared" si="211"/>
        <v>0</v>
      </c>
      <c r="AC404" s="167"/>
      <c r="AE404" s="166" t="str" cm="1">
        <f t="array" ref="AE404">IF($E404&lt;&gt;"", IF(ISTEXT(E404), "| Veld '"&amp;AE$4&amp;ROW()&amp;"': "&amp;Fout_datum, IF(F404&lt;&gt;"", IF(E404&gt;F404, "| Velden '"&amp;$AE$4&amp;ROW()&amp;"' en '"&amp;$AF$4&amp;ROW()&amp;"': De datum uit dienst mag niet voor de datum in dienst vallen.", ""), IF(E404&gt;Datum_werkingsjaar_einde, "| Veld '"&amp;$AE$4&amp;ROW()&amp;"': De datum in dienst mag niet na 31/12/"&amp;Datum_werkingsjaar&amp;" vallen.  ", ""))), "")</f>
        <v/>
      </c>
      <c r="AF404" s="166" t="str" cm="1">
        <f t="array" ref="AF404">IF($F404&lt;&gt;"", IF(ISTEXT(F404), "| Veld '"&amp;AF$4&amp;ROW()&amp;"': "&amp;Fout_datum, IF(E404&gt;F404, IF(F404&lt;&gt;"", "  ", ""), IF(F404&lt;&gt;"", IF(F404&lt;Datum_werkingsjaar_begin, "| Veld '"&amp;$AF$4&amp;ROW()&amp;"': De datum uit dienst mag niet vóór 1/01/"&amp;Datum_werkingsjaar&amp;" vallen.  ", ""), ""))), "")</f>
        <v/>
      </c>
      <c r="AG404" s="166" t="str">
        <f ca="1">IF(W404&lt;0, "", IF(G404&lt;&gt;"", _xlfn.IFNA(IF(MATCH(G404, OFFSET(Keuzelijsten!$A$1, 0, MATCH(O404, Keuzelijsten!$A$1:$AA$1, 0)-1, 50, 1), 0)&lt;&gt;"", ""), "| Veld '"&amp;AG$4&amp;ROW()&amp;"': de selectie komt niet overeen met een keuze in een afhankelijk veld.  "), ""))</f>
        <v/>
      </c>
      <c r="AH404" s="166" t="str">
        <f ca="1">IF(X404&lt;0, "", IF(H404&lt;&gt;"", _xlfn.IFNA(IF(MATCH(H404, OFFSET(Keuzelijsten!$A$1, 0, MATCH(P404, Keuzelijsten!$A$1:$AA$1, 0)-1, 50, 1), 0)&lt;&gt;"", ""), "| Veld '"&amp;AH$4&amp;ROW()&amp;"': de selectie komt niet overeen met een keuze in een afhankelijk veld.  "), ""))</f>
        <v/>
      </c>
      <c r="AI404" s="166" t="str">
        <f ca="1">IF(Y404&lt;0, "", IF(I404&lt;&gt;"", _xlfn.IFNA(IF(MATCH(I404, OFFSET(Keuzelijsten!$A$1, 0, MATCH(Q404, Keuzelijsten!$A$1:$AA$1, 0)-1, 50, 1), 0)&lt;&gt;"", ""), "| Veld '"&amp;AI$4&amp;ROW()&amp;"': de selectie komt niet overeen met een keuze in een afhankelijk veld.  "), ""))</f>
        <v/>
      </c>
      <c r="AJ404" s="166" t="str">
        <f ca="1">IF(Z404&lt;0, "", IF(J404&lt;&gt;"", _xlfn.IFNA(IF(MATCH(J404, OFFSET(Keuzelijsten!$A$1, 0, MATCH(R404, Keuzelijsten!$A$1:$AA$1, 0)-1, 50, 1), 0)&lt;&gt;"", ""), "| Veld '"&amp;AJ$4&amp;ROW()&amp;"': de selectie komt niet overeen met een keuze in een afhankelijk veld.  "), ""))</f>
        <v/>
      </c>
      <c r="AK404" s="166" t="str">
        <f t="shared" si="195"/>
        <v/>
      </c>
      <c r="AL404" s="166" t="str">
        <f t="shared" si="196"/>
        <v/>
      </c>
      <c r="AM404" s="167" t="str">
        <f t="shared" si="212"/>
        <v/>
      </c>
      <c r="AN404" s="166" t="str">
        <f t="shared" si="213"/>
        <v/>
      </c>
      <c r="AO404" s="166" t="str">
        <f t="shared" si="214"/>
        <v/>
      </c>
      <c r="AP404" s="166" t="str">
        <f t="shared" si="215"/>
        <v/>
      </c>
      <c r="AQ404" s="166" t="str">
        <f t="shared" si="216"/>
        <v/>
      </c>
      <c r="AR404" s="166" t="str">
        <f t="shared" si="217"/>
        <v/>
      </c>
      <c r="AS404" s="166" t="str">
        <f t="shared" si="218"/>
        <v/>
      </c>
      <c r="AT404" s="166" t="str">
        <f t="shared" si="219"/>
        <v/>
      </c>
      <c r="AU404" s="166" t="str">
        <f t="shared" si="220"/>
        <v/>
      </c>
      <c r="AV404" s="166" t="str">
        <f t="shared" si="221"/>
        <v/>
      </c>
      <c r="AW404" s="167" t="str">
        <f t="shared" si="222"/>
        <v/>
      </c>
      <c r="AX404" s="166" t="str">
        <f>IF(N404&lt;&gt;1, IF(SUM(N404:$N$504)&lt;&gt;0, "| Laat geen witruimte tussen ingevulde rijen.", ""), "")</f>
        <v/>
      </c>
      <c r="AZ404" s="75" t="str">
        <f t="shared" ca="1" si="223"/>
        <v/>
      </c>
    </row>
    <row r="405" spans="1:52" s="6" customFormat="1" ht="14.45" customHeight="1" x14ac:dyDescent="0.25">
      <c r="A405" s="172" t="str">
        <f t="shared" ca="1" si="197"/>
        <v/>
      </c>
      <c r="B405" s="164" t="str">
        <f t="shared" si="193"/>
        <v/>
      </c>
      <c r="C405" s="176" t="str">
        <f t="shared" si="194"/>
        <v/>
      </c>
      <c r="D405" s="177"/>
      <c r="E405" s="178"/>
      <c r="F405" s="178"/>
      <c r="G405" s="179"/>
      <c r="H405" s="180"/>
      <c r="I405" s="179"/>
      <c r="J405" s="181"/>
      <c r="K405" s="182"/>
      <c r="L405" s="183"/>
      <c r="M405" s="165" t="s">
        <v>85</v>
      </c>
      <c r="N405" s="166">
        <f t="shared" si="198"/>
        <v>0</v>
      </c>
      <c r="O405" s="167" t="s">
        <v>387</v>
      </c>
      <c r="P405" s="166" t="str">
        <f t="shared" si="199"/>
        <v/>
      </c>
      <c r="Q405" s="166" t="str">
        <f t="shared" si="200"/>
        <v/>
      </c>
      <c r="R405" s="166" t="str">
        <f t="shared" si="201"/>
        <v/>
      </c>
      <c r="S405" s="167">
        <f t="shared" si="202"/>
        <v>0</v>
      </c>
      <c r="T405" s="166">
        <f t="shared" si="203"/>
        <v>0</v>
      </c>
      <c r="U405" s="166">
        <f t="shared" si="204"/>
        <v>0</v>
      </c>
      <c r="V405" s="166">
        <f t="shared" si="205"/>
        <v>0</v>
      </c>
      <c r="W405" s="166">
        <f t="shared" si="206"/>
        <v>0</v>
      </c>
      <c r="X405" s="166">
        <f t="shared" si="207"/>
        <v>0</v>
      </c>
      <c r="Y405" s="166">
        <f t="shared" si="208"/>
        <v>0</v>
      </c>
      <c r="Z405" s="166">
        <f t="shared" si="209"/>
        <v>0</v>
      </c>
      <c r="AA405" s="166">
        <f t="shared" si="210"/>
        <v>0</v>
      </c>
      <c r="AB405" s="166">
        <f t="shared" si="211"/>
        <v>0</v>
      </c>
      <c r="AC405" s="167"/>
      <c r="AD405" s="166"/>
      <c r="AE405" s="166" t="str" cm="1">
        <f t="array" ref="AE405">IF($E405&lt;&gt;"", IF(ISTEXT(E405), "| Veld '"&amp;AE$4&amp;ROW()&amp;"': "&amp;Fout_datum, IF(F405&lt;&gt;"", IF(E405&gt;F405, "| Velden '"&amp;$AE$4&amp;ROW()&amp;"' en '"&amp;$AF$4&amp;ROW()&amp;"': De datum uit dienst mag niet voor de datum in dienst vallen.", ""), IF(E405&gt;Datum_werkingsjaar_einde, "| Veld '"&amp;$AE$4&amp;ROW()&amp;"': De datum in dienst mag niet na 31/12/"&amp;Datum_werkingsjaar&amp;" vallen.  ", ""))), "")</f>
        <v/>
      </c>
      <c r="AF405" s="166" t="str" cm="1">
        <f t="array" ref="AF405">IF($F405&lt;&gt;"", IF(ISTEXT(F405), "| Veld '"&amp;AF$4&amp;ROW()&amp;"': "&amp;Fout_datum, IF(E405&gt;F405, IF(F405&lt;&gt;"", "  ", ""), IF(F405&lt;&gt;"", IF(F405&lt;Datum_werkingsjaar_begin, "| Veld '"&amp;$AF$4&amp;ROW()&amp;"': De datum uit dienst mag niet vóór 1/01/"&amp;Datum_werkingsjaar&amp;" vallen.  ", ""), ""))), "")</f>
        <v/>
      </c>
      <c r="AG405" s="166" t="str">
        <f ca="1">IF(W405&lt;0, "", IF(G405&lt;&gt;"", _xlfn.IFNA(IF(MATCH(G405, OFFSET(Keuzelijsten!$A$1, 0, MATCH(O405, Keuzelijsten!$A$1:$AA$1, 0)-1, 50, 1), 0)&lt;&gt;"", ""), "| Veld '"&amp;AG$4&amp;ROW()&amp;"': de selectie komt niet overeen met een keuze in een afhankelijk veld.  "), ""))</f>
        <v/>
      </c>
      <c r="AH405" s="166" t="str">
        <f ca="1">IF(X405&lt;0, "", IF(H405&lt;&gt;"", _xlfn.IFNA(IF(MATCH(H405, OFFSET(Keuzelijsten!$A$1, 0, MATCH(P405, Keuzelijsten!$A$1:$AA$1, 0)-1, 50, 1), 0)&lt;&gt;"", ""), "| Veld '"&amp;AH$4&amp;ROW()&amp;"': de selectie komt niet overeen met een keuze in een afhankelijk veld.  "), ""))</f>
        <v/>
      </c>
      <c r="AI405" s="166" t="str">
        <f ca="1">IF(Y405&lt;0, "", IF(I405&lt;&gt;"", _xlfn.IFNA(IF(MATCH(I405, OFFSET(Keuzelijsten!$A$1, 0, MATCH(Q405, Keuzelijsten!$A$1:$AA$1, 0)-1, 50, 1), 0)&lt;&gt;"", ""), "| Veld '"&amp;AI$4&amp;ROW()&amp;"': de selectie komt niet overeen met een keuze in een afhankelijk veld.  "), ""))</f>
        <v/>
      </c>
      <c r="AJ405" s="166" t="str">
        <f ca="1">IF(Z405&lt;0, "", IF(J405&lt;&gt;"", _xlfn.IFNA(IF(MATCH(J405, OFFSET(Keuzelijsten!$A$1, 0, MATCH(R405, Keuzelijsten!$A$1:$AA$1, 0)-1, 50, 1), 0)&lt;&gt;"", ""), "| Veld '"&amp;AJ$4&amp;ROW()&amp;"': de selectie komt niet overeen met een keuze in een afhankelijk veld.  "), ""))</f>
        <v/>
      </c>
      <c r="AK405" s="166" t="str">
        <f t="shared" si="195"/>
        <v/>
      </c>
      <c r="AL405" s="166" t="str">
        <f t="shared" si="196"/>
        <v/>
      </c>
      <c r="AM405" s="167" t="str">
        <f t="shared" si="212"/>
        <v/>
      </c>
      <c r="AN405" s="166" t="str">
        <f t="shared" si="213"/>
        <v/>
      </c>
      <c r="AO405" s="166" t="str">
        <f t="shared" si="214"/>
        <v/>
      </c>
      <c r="AP405" s="166" t="str">
        <f t="shared" si="215"/>
        <v/>
      </c>
      <c r="AQ405" s="166" t="str">
        <f t="shared" si="216"/>
        <v/>
      </c>
      <c r="AR405" s="166" t="str">
        <f t="shared" si="217"/>
        <v/>
      </c>
      <c r="AS405" s="166" t="str">
        <f t="shared" si="218"/>
        <v/>
      </c>
      <c r="AT405" s="166" t="str">
        <f t="shared" si="219"/>
        <v/>
      </c>
      <c r="AU405" s="166" t="str">
        <f t="shared" si="220"/>
        <v/>
      </c>
      <c r="AV405" s="166" t="str">
        <f t="shared" si="221"/>
        <v/>
      </c>
      <c r="AW405" s="167" t="str">
        <f t="shared" si="222"/>
        <v/>
      </c>
      <c r="AX405" s="166" t="str">
        <f>IF(N405&lt;&gt;1, IF(SUM(N405:$N$504)&lt;&gt;0, "| Laat geen witruimte tussen ingevulde rijen.", ""), "")</f>
        <v/>
      </c>
      <c r="AY405" s="166"/>
      <c r="AZ405" s="75" t="str">
        <f t="shared" ca="1" si="223"/>
        <v/>
      </c>
    </row>
    <row r="406" spans="1:52" s="6" customFormat="1" ht="14.45" customHeight="1" x14ac:dyDescent="0.25">
      <c r="A406" s="172" t="str">
        <f t="shared" ca="1" si="197"/>
        <v/>
      </c>
      <c r="B406" s="164" t="str">
        <f t="shared" si="193"/>
        <v/>
      </c>
      <c r="C406" s="176" t="str">
        <f t="shared" si="194"/>
        <v/>
      </c>
      <c r="D406" s="177"/>
      <c r="E406" s="178"/>
      <c r="F406" s="178"/>
      <c r="G406" s="179"/>
      <c r="H406" s="180"/>
      <c r="I406" s="179"/>
      <c r="J406" s="181"/>
      <c r="K406" s="182"/>
      <c r="L406" s="183"/>
      <c r="M406" s="165" t="s">
        <v>85</v>
      </c>
      <c r="N406" s="166">
        <f t="shared" si="198"/>
        <v>0</v>
      </c>
      <c r="O406" s="167" t="s">
        <v>387</v>
      </c>
      <c r="P406" s="166" t="str">
        <f t="shared" si="199"/>
        <v/>
      </c>
      <c r="Q406" s="166" t="str">
        <f t="shared" si="200"/>
        <v/>
      </c>
      <c r="R406" s="166" t="str">
        <f t="shared" si="201"/>
        <v/>
      </c>
      <c r="S406" s="167">
        <f t="shared" si="202"/>
        <v>0</v>
      </c>
      <c r="T406" s="166">
        <f t="shared" si="203"/>
        <v>0</v>
      </c>
      <c r="U406" s="166">
        <f t="shared" si="204"/>
        <v>0</v>
      </c>
      <c r="V406" s="166">
        <f t="shared" si="205"/>
        <v>0</v>
      </c>
      <c r="W406" s="166">
        <f t="shared" si="206"/>
        <v>0</v>
      </c>
      <c r="X406" s="166">
        <f t="shared" si="207"/>
        <v>0</v>
      </c>
      <c r="Y406" s="166">
        <f t="shared" si="208"/>
        <v>0</v>
      </c>
      <c r="Z406" s="166">
        <f t="shared" si="209"/>
        <v>0</v>
      </c>
      <c r="AA406" s="166">
        <f t="shared" si="210"/>
        <v>0</v>
      </c>
      <c r="AB406" s="166">
        <f t="shared" si="211"/>
        <v>0</v>
      </c>
      <c r="AC406" s="167"/>
      <c r="AD406" s="166"/>
      <c r="AE406" s="166" t="str" cm="1">
        <f t="array" ref="AE406">IF($E406&lt;&gt;"", IF(ISTEXT(E406), "| Veld '"&amp;AE$4&amp;ROW()&amp;"': "&amp;Fout_datum, IF(F406&lt;&gt;"", IF(E406&gt;F406, "| Velden '"&amp;$AE$4&amp;ROW()&amp;"' en '"&amp;$AF$4&amp;ROW()&amp;"': De datum uit dienst mag niet voor de datum in dienst vallen.", ""), IF(E406&gt;Datum_werkingsjaar_einde, "| Veld '"&amp;$AE$4&amp;ROW()&amp;"': De datum in dienst mag niet na 31/12/"&amp;Datum_werkingsjaar&amp;" vallen.  ", ""))), "")</f>
        <v/>
      </c>
      <c r="AF406" s="166" t="str" cm="1">
        <f t="array" ref="AF406">IF($F406&lt;&gt;"", IF(ISTEXT(F406), "| Veld '"&amp;AF$4&amp;ROW()&amp;"': "&amp;Fout_datum, IF(E406&gt;F406, IF(F406&lt;&gt;"", "  ", ""), IF(F406&lt;&gt;"", IF(F406&lt;Datum_werkingsjaar_begin, "| Veld '"&amp;$AF$4&amp;ROW()&amp;"': De datum uit dienst mag niet vóór 1/01/"&amp;Datum_werkingsjaar&amp;" vallen.  ", ""), ""))), "")</f>
        <v/>
      </c>
      <c r="AG406" s="166" t="str">
        <f ca="1">IF(W406&lt;0, "", IF(G406&lt;&gt;"", _xlfn.IFNA(IF(MATCH(G406, OFFSET(Keuzelijsten!$A$1, 0, MATCH(O406, Keuzelijsten!$A$1:$AA$1, 0)-1, 50, 1), 0)&lt;&gt;"", ""), "| Veld '"&amp;AG$4&amp;ROW()&amp;"': de selectie komt niet overeen met een keuze in een afhankelijk veld.  "), ""))</f>
        <v/>
      </c>
      <c r="AH406" s="166" t="str">
        <f ca="1">IF(X406&lt;0, "", IF(H406&lt;&gt;"", _xlfn.IFNA(IF(MATCH(H406, OFFSET(Keuzelijsten!$A$1, 0, MATCH(P406, Keuzelijsten!$A$1:$AA$1, 0)-1, 50, 1), 0)&lt;&gt;"", ""), "| Veld '"&amp;AH$4&amp;ROW()&amp;"': de selectie komt niet overeen met een keuze in een afhankelijk veld.  "), ""))</f>
        <v/>
      </c>
      <c r="AI406" s="166" t="str">
        <f ca="1">IF(Y406&lt;0, "", IF(I406&lt;&gt;"", _xlfn.IFNA(IF(MATCH(I406, OFFSET(Keuzelijsten!$A$1, 0, MATCH(Q406, Keuzelijsten!$A$1:$AA$1, 0)-1, 50, 1), 0)&lt;&gt;"", ""), "| Veld '"&amp;AI$4&amp;ROW()&amp;"': de selectie komt niet overeen met een keuze in een afhankelijk veld.  "), ""))</f>
        <v/>
      </c>
      <c r="AJ406" s="166" t="str">
        <f ca="1">IF(Z406&lt;0, "", IF(J406&lt;&gt;"", _xlfn.IFNA(IF(MATCH(J406, OFFSET(Keuzelijsten!$A$1, 0, MATCH(R406, Keuzelijsten!$A$1:$AA$1, 0)-1, 50, 1), 0)&lt;&gt;"", ""), "| Veld '"&amp;AJ$4&amp;ROW()&amp;"': de selectie komt niet overeen met een keuze in een afhankelijk veld.  "), ""))</f>
        <v/>
      </c>
      <c r="AK406" s="166" t="str">
        <f t="shared" si="195"/>
        <v/>
      </c>
      <c r="AL406" s="166" t="str">
        <f t="shared" si="196"/>
        <v/>
      </c>
      <c r="AM406" s="167" t="str">
        <f t="shared" si="212"/>
        <v/>
      </c>
      <c r="AN406" s="166" t="str">
        <f t="shared" si="213"/>
        <v/>
      </c>
      <c r="AO406" s="166" t="str">
        <f t="shared" si="214"/>
        <v/>
      </c>
      <c r="AP406" s="166" t="str">
        <f t="shared" si="215"/>
        <v/>
      </c>
      <c r="AQ406" s="166" t="str">
        <f t="shared" si="216"/>
        <v/>
      </c>
      <c r="AR406" s="166" t="str">
        <f t="shared" si="217"/>
        <v/>
      </c>
      <c r="AS406" s="166" t="str">
        <f t="shared" si="218"/>
        <v/>
      </c>
      <c r="AT406" s="166" t="str">
        <f t="shared" si="219"/>
        <v/>
      </c>
      <c r="AU406" s="166" t="str">
        <f t="shared" si="220"/>
        <v/>
      </c>
      <c r="AV406" s="166" t="str">
        <f t="shared" si="221"/>
        <v/>
      </c>
      <c r="AW406" s="167" t="str">
        <f t="shared" si="222"/>
        <v/>
      </c>
      <c r="AX406" s="166" t="str">
        <f>IF(N406&lt;&gt;1, IF(SUM(N406:$N$504)&lt;&gt;0, "| Laat geen witruimte tussen ingevulde rijen.", ""), "")</f>
        <v/>
      </c>
      <c r="AY406" s="166"/>
      <c r="AZ406" s="75" t="str">
        <f t="shared" ca="1" si="223"/>
        <v/>
      </c>
    </row>
    <row r="407" spans="1:52" s="6" customFormat="1" ht="14.45" customHeight="1" x14ac:dyDescent="0.25">
      <c r="A407" s="172" t="str">
        <f t="shared" ca="1" si="197"/>
        <v/>
      </c>
      <c r="B407" s="164" t="str">
        <f t="shared" si="193"/>
        <v/>
      </c>
      <c r="C407" s="176" t="str">
        <f t="shared" si="194"/>
        <v/>
      </c>
      <c r="D407" s="177"/>
      <c r="E407" s="178"/>
      <c r="F407" s="178"/>
      <c r="G407" s="179"/>
      <c r="H407" s="180"/>
      <c r="I407" s="179"/>
      <c r="J407" s="181"/>
      <c r="K407" s="182"/>
      <c r="L407" s="183"/>
      <c r="M407" s="165" t="s">
        <v>85</v>
      </c>
      <c r="N407" s="166">
        <f t="shared" si="198"/>
        <v>0</v>
      </c>
      <c r="O407" s="167" t="s">
        <v>387</v>
      </c>
      <c r="P407" s="166" t="str">
        <f t="shared" si="199"/>
        <v/>
      </c>
      <c r="Q407" s="166" t="str">
        <f t="shared" si="200"/>
        <v/>
      </c>
      <c r="R407" s="166" t="str">
        <f t="shared" si="201"/>
        <v/>
      </c>
      <c r="S407" s="167">
        <f t="shared" si="202"/>
        <v>0</v>
      </c>
      <c r="T407" s="166">
        <f t="shared" si="203"/>
        <v>0</v>
      </c>
      <c r="U407" s="166">
        <f t="shared" si="204"/>
        <v>0</v>
      </c>
      <c r="V407" s="166">
        <f t="shared" si="205"/>
        <v>0</v>
      </c>
      <c r="W407" s="166">
        <f t="shared" si="206"/>
        <v>0</v>
      </c>
      <c r="X407" s="166">
        <f t="shared" si="207"/>
        <v>0</v>
      </c>
      <c r="Y407" s="166">
        <f t="shared" si="208"/>
        <v>0</v>
      </c>
      <c r="Z407" s="166">
        <f t="shared" si="209"/>
        <v>0</v>
      </c>
      <c r="AA407" s="166">
        <f t="shared" si="210"/>
        <v>0</v>
      </c>
      <c r="AB407" s="166">
        <f t="shared" si="211"/>
        <v>0</v>
      </c>
      <c r="AC407" s="167"/>
      <c r="AD407" s="166"/>
      <c r="AE407" s="166" t="str" cm="1">
        <f t="array" ref="AE407">IF($E407&lt;&gt;"", IF(ISTEXT(E407), "| Veld '"&amp;AE$4&amp;ROW()&amp;"': "&amp;Fout_datum, IF(F407&lt;&gt;"", IF(E407&gt;F407, "| Velden '"&amp;$AE$4&amp;ROW()&amp;"' en '"&amp;$AF$4&amp;ROW()&amp;"': De datum uit dienst mag niet voor de datum in dienst vallen.", ""), IF(E407&gt;Datum_werkingsjaar_einde, "| Veld '"&amp;$AE$4&amp;ROW()&amp;"': De datum in dienst mag niet na 31/12/"&amp;Datum_werkingsjaar&amp;" vallen.  ", ""))), "")</f>
        <v/>
      </c>
      <c r="AF407" s="166" t="str" cm="1">
        <f t="array" ref="AF407">IF($F407&lt;&gt;"", IF(ISTEXT(F407), "| Veld '"&amp;AF$4&amp;ROW()&amp;"': "&amp;Fout_datum, IF(E407&gt;F407, IF(F407&lt;&gt;"", "  ", ""), IF(F407&lt;&gt;"", IF(F407&lt;Datum_werkingsjaar_begin, "| Veld '"&amp;$AF$4&amp;ROW()&amp;"': De datum uit dienst mag niet vóór 1/01/"&amp;Datum_werkingsjaar&amp;" vallen.  ", ""), ""))), "")</f>
        <v/>
      </c>
      <c r="AG407" s="166" t="str">
        <f ca="1">IF(W407&lt;0, "", IF(G407&lt;&gt;"", _xlfn.IFNA(IF(MATCH(G407, OFFSET(Keuzelijsten!$A$1, 0, MATCH(O407, Keuzelijsten!$A$1:$AA$1, 0)-1, 50, 1), 0)&lt;&gt;"", ""), "| Veld '"&amp;AG$4&amp;ROW()&amp;"': de selectie komt niet overeen met een keuze in een afhankelijk veld.  "), ""))</f>
        <v/>
      </c>
      <c r="AH407" s="166" t="str">
        <f ca="1">IF(X407&lt;0, "", IF(H407&lt;&gt;"", _xlfn.IFNA(IF(MATCH(H407, OFFSET(Keuzelijsten!$A$1, 0, MATCH(P407, Keuzelijsten!$A$1:$AA$1, 0)-1, 50, 1), 0)&lt;&gt;"", ""), "| Veld '"&amp;AH$4&amp;ROW()&amp;"': de selectie komt niet overeen met een keuze in een afhankelijk veld.  "), ""))</f>
        <v/>
      </c>
      <c r="AI407" s="166" t="str">
        <f ca="1">IF(Y407&lt;0, "", IF(I407&lt;&gt;"", _xlfn.IFNA(IF(MATCH(I407, OFFSET(Keuzelijsten!$A$1, 0, MATCH(Q407, Keuzelijsten!$A$1:$AA$1, 0)-1, 50, 1), 0)&lt;&gt;"", ""), "| Veld '"&amp;AI$4&amp;ROW()&amp;"': de selectie komt niet overeen met een keuze in een afhankelijk veld.  "), ""))</f>
        <v/>
      </c>
      <c r="AJ407" s="166" t="str">
        <f ca="1">IF(Z407&lt;0, "", IF(J407&lt;&gt;"", _xlfn.IFNA(IF(MATCH(J407, OFFSET(Keuzelijsten!$A$1, 0, MATCH(R407, Keuzelijsten!$A$1:$AA$1, 0)-1, 50, 1), 0)&lt;&gt;"", ""), "| Veld '"&amp;AJ$4&amp;ROW()&amp;"': de selectie komt niet overeen met een keuze in een afhankelijk veld.  "), ""))</f>
        <v/>
      </c>
      <c r="AK407" s="166" t="str">
        <f t="shared" si="195"/>
        <v/>
      </c>
      <c r="AL407" s="166" t="str">
        <f t="shared" si="196"/>
        <v/>
      </c>
      <c r="AM407" s="167" t="str">
        <f t="shared" si="212"/>
        <v/>
      </c>
      <c r="AN407" s="166" t="str">
        <f t="shared" si="213"/>
        <v/>
      </c>
      <c r="AO407" s="166" t="str">
        <f t="shared" si="214"/>
        <v/>
      </c>
      <c r="AP407" s="166" t="str">
        <f t="shared" si="215"/>
        <v/>
      </c>
      <c r="AQ407" s="166" t="str">
        <f t="shared" si="216"/>
        <v/>
      </c>
      <c r="AR407" s="166" t="str">
        <f t="shared" si="217"/>
        <v/>
      </c>
      <c r="AS407" s="166" t="str">
        <f t="shared" si="218"/>
        <v/>
      </c>
      <c r="AT407" s="166" t="str">
        <f t="shared" si="219"/>
        <v/>
      </c>
      <c r="AU407" s="166" t="str">
        <f t="shared" si="220"/>
        <v/>
      </c>
      <c r="AV407" s="166" t="str">
        <f t="shared" si="221"/>
        <v/>
      </c>
      <c r="AW407" s="167" t="str">
        <f t="shared" si="222"/>
        <v/>
      </c>
      <c r="AX407" s="166" t="str">
        <f>IF(N407&lt;&gt;1, IF(SUM(N407:$N$504)&lt;&gt;0, "| Laat geen witruimte tussen ingevulde rijen.", ""), "")</f>
        <v/>
      </c>
      <c r="AY407" s="166"/>
      <c r="AZ407" s="75" t="str">
        <f t="shared" ca="1" si="223"/>
        <v/>
      </c>
    </row>
    <row r="408" spans="1:52" s="6" customFormat="1" ht="14.45" customHeight="1" x14ac:dyDescent="0.25">
      <c r="A408" s="172" t="str">
        <f t="shared" ca="1" si="197"/>
        <v/>
      </c>
      <c r="B408" s="164" t="str">
        <f t="shared" si="193"/>
        <v/>
      </c>
      <c r="C408" s="176" t="str">
        <f t="shared" si="194"/>
        <v/>
      </c>
      <c r="D408" s="177"/>
      <c r="E408" s="178"/>
      <c r="F408" s="178"/>
      <c r="G408" s="179"/>
      <c r="H408" s="180"/>
      <c r="I408" s="179"/>
      <c r="J408" s="181"/>
      <c r="K408" s="182"/>
      <c r="L408" s="183"/>
      <c r="M408" s="165" t="s">
        <v>85</v>
      </c>
      <c r="N408" s="166">
        <f t="shared" si="198"/>
        <v>0</v>
      </c>
      <c r="O408" s="167" t="s">
        <v>387</v>
      </c>
      <c r="P408" s="166" t="str">
        <f t="shared" si="199"/>
        <v/>
      </c>
      <c r="Q408" s="166" t="str">
        <f t="shared" si="200"/>
        <v/>
      </c>
      <c r="R408" s="166" t="str">
        <f t="shared" si="201"/>
        <v/>
      </c>
      <c r="S408" s="167">
        <f t="shared" si="202"/>
        <v>0</v>
      </c>
      <c r="T408" s="166">
        <f t="shared" si="203"/>
        <v>0</v>
      </c>
      <c r="U408" s="166">
        <f t="shared" si="204"/>
        <v>0</v>
      </c>
      <c r="V408" s="166">
        <f t="shared" si="205"/>
        <v>0</v>
      </c>
      <c r="W408" s="166">
        <f t="shared" si="206"/>
        <v>0</v>
      </c>
      <c r="X408" s="166">
        <f t="shared" si="207"/>
        <v>0</v>
      </c>
      <c r="Y408" s="166">
        <f t="shared" si="208"/>
        <v>0</v>
      </c>
      <c r="Z408" s="166">
        <f t="shared" si="209"/>
        <v>0</v>
      </c>
      <c r="AA408" s="166">
        <f t="shared" si="210"/>
        <v>0</v>
      </c>
      <c r="AB408" s="166">
        <f t="shared" si="211"/>
        <v>0</v>
      </c>
      <c r="AC408" s="167"/>
      <c r="AD408" s="166"/>
      <c r="AE408" s="166" t="str" cm="1">
        <f t="array" ref="AE408">IF($E408&lt;&gt;"", IF(ISTEXT(E408), "| Veld '"&amp;AE$4&amp;ROW()&amp;"': "&amp;Fout_datum, IF(F408&lt;&gt;"", IF(E408&gt;F408, "| Velden '"&amp;$AE$4&amp;ROW()&amp;"' en '"&amp;$AF$4&amp;ROW()&amp;"': De datum uit dienst mag niet voor de datum in dienst vallen.", ""), IF(E408&gt;Datum_werkingsjaar_einde, "| Veld '"&amp;$AE$4&amp;ROW()&amp;"': De datum in dienst mag niet na 31/12/"&amp;Datum_werkingsjaar&amp;" vallen.  ", ""))), "")</f>
        <v/>
      </c>
      <c r="AF408" s="166" t="str" cm="1">
        <f t="array" ref="AF408">IF($F408&lt;&gt;"", IF(ISTEXT(F408), "| Veld '"&amp;AF$4&amp;ROW()&amp;"': "&amp;Fout_datum, IF(E408&gt;F408, IF(F408&lt;&gt;"", "  ", ""), IF(F408&lt;&gt;"", IF(F408&lt;Datum_werkingsjaar_begin, "| Veld '"&amp;$AF$4&amp;ROW()&amp;"': De datum uit dienst mag niet vóór 1/01/"&amp;Datum_werkingsjaar&amp;" vallen.  ", ""), ""))), "")</f>
        <v/>
      </c>
      <c r="AG408" s="166" t="str">
        <f ca="1">IF(W408&lt;0, "", IF(G408&lt;&gt;"", _xlfn.IFNA(IF(MATCH(G408, OFFSET(Keuzelijsten!$A$1, 0, MATCH(O408, Keuzelijsten!$A$1:$AA$1, 0)-1, 50, 1), 0)&lt;&gt;"", ""), "| Veld '"&amp;AG$4&amp;ROW()&amp;"': de selectie komt niet overeen met een keuze in een afhankelijk veld.  "), ""))</f>
        <v/>
      </c>
      <c r="AH408" s="166" t="str">
        <f ca="1">IF(X408&lt;0, "", IF(H408&lt;&gt;"", _xlfn.IFNA(IF(MATCH(H408, OFFSET(Keuzelijsten!$A$1, 0, MATCH(P408, Keuzelijsten!$A$1:$AA$1, 0)-1, 50, 1), 0)&lt;&gt;"", ""), "| Veld '"&amp;AH$4&amp;ROW()&amp;"': de selectie komt niet overeen met een keuze in een afhankelijk veld.  "), ""))</f>
        <v/>
      </c>
      <c r="AI408" s="166" t="str">
        <f ca="1">IF(Y408&lt;0, "", IF(I408&lt;&gt;"", _xlfn.IFNA(IF(MATCH(I408, OFFSET(Keuzelijsten!$A$1, 0, MATCH(Q408, Keuzelijsten!$A$1:$AA$1, 0)-1, 50, 1), 0)&lt;&gt;"", ""), "| Veld '"&amp;AI$4&amp;ROW()&amp;"': de selectie komt niet overeen met een keuze in een afhankelijk veld.  "), ""))</f>
        <v/>
      </c>
      <c r="AJ408" s="166" t="str">
        <f ca="1">IF(Z408&lt;0, "", IF(J408&lt;&gt;"", _xlfn.IFNA(IF(MATCH(J408, OFFSET(Keuzelijsten!$A$1, 0, MATCH(R408, Keuzelijsten!$A$1:$AA$1, 0)-1, 50, 1), 0)&lt;&gt;"", ""), "| Veld '"&amp;AJ$4&amp;ROW()&amp;"': de selectie komt niet overeen met een keuze in een afhankelijk veld.  "), ""))</f>
        <v/>
      </c>
      <c r="AK408" s="166" t="str">
        <f t="shared" si="195"/>
        <v/>
      </c>
      <c r="AL408" s="166" t="str">
        <f t="shared" si="196"/>
        <v/>
      </c>
      <c r="AM408" s="167" t="str">
        <f t="shared" si="212"/>
        <v/>
      </c>
      <c r="AN408" s="166" t="str">
        <f t="shared" si="213"/>
        <v/>
      </c>
      <c r="AO408" s="166" t="str">
        <f t="shared" si="214"/>
        <v/>
      </c>
      <c r="AP408" s="166" t="str">
        <f t="shared" si="215"/>
        <v/>
      </c>
      <c r="AQ408" s="166" t="str">
        <f t="shared" si="216"/>
        <v/>
      </c>
      <c r="AR408" s="166" t="str">
        <f t="shared" si="217"/>
        <v/>
      </c>
      <c r="AS408" s="166" t="str">
        <f t="shared" si="218"/>
        <v/>
      </c>
      <c r="AT408" s="166" t="str">
        <f t="shared" si="219"/>
        <v/>
      </c>
      <c r="AU408" s="166" t="str">
        <f t="shared" si="220"/>
        <v/>
      </c>
      <c r="AV408" s="166" t="str">
        <f t="shared" si="221"/>
        <v/>
      </c>
      <c r="AW408" s="167" t="str">
        <f t="shared" si="222"/>
        <v/>
      </c>
      <c r="AX408" s="166" t="str">
        <f>IF(N408&lt;&gt;1, IF(SUM(N408:$N$504)&lt;&gt;0, "| Laat geen witruimte tussen ingevulde rijen.", ""), "")</f>
        <v/>
      </c>
      <c r="AY408" s="166"/>
      <c r="AZ408" s="75" t="str">
        <f t="shared" ca="1" si="223"/>
        <v/>
      </c>
    </row>
    <row r="409" spans="1:52" s="6" customFormat="1" ht="14.45" customHeight="1" x14ac:dyDescent="0.25">
      <c r="A409" s="172" t="str">
        <f t="shared" ca="1" si="197"/>
        <v/>
      </c>
      <c r="B409" s="164" t="str">
        <f t="shared" si="193"/>
        <v/>
      </c>
      <c r="C409" s="176" t="str">
        <f t="shared" si="194"/>
        <v/>
      </c>
      <c r="D409" s="177"/>
      <c r="E409" s="178"/>
      <c r="F409" s="178"/>
      <c r="G409" s="179"/>
      <c r="H409" s="180"/>
      <c r="I409" s="179"/>
      <c r="J409" s="181"/>
      <c r="K409" s="182"/>
      <c r="L409" s="183"/>
      <c r="M409" s="165" t="s">
        <v>85</v>
      </c>
      <c r="N409" s="166">
        <f t="shared" si="198"/>
        <v>0</v>
      </c>
      <c r="O409" s="167" t="s">
        <v>387</v>
      </c>
      <c r="P409" s="166" t="str">
        <f t="shared" si="199"/>
        <v/>
      </c>
      <c r="Q409" s="166" t="str">
        <f t="shared" si="200"/>
        <v/>
      </c>
      <c r="R409" s="166" t="str">
        <f t="shared" si="201"/>
        <v/>
      </c>
      <c r="S409" s="167">
        <f t="shared" si="202"/>
        <v>0</v>
      </c>
      <c r="T409" s="166">
        <f t="shared" si="203"/>
        <v>0</v>
      </c>
      <c r="U409" s="166">
        <f t="shared" si="204"/>
        <v>0</v>
      </c>
      <c r="V409" s="166">
        <f t="shared" si="205"/>
        <v>0</v>
      </c>
      <c r="W409" s="166">
        <f t="shared" si="206"/>
        <v>0</v>
      </c>
      <c r="X409" s="166">
        <f t="shared" si="207"/>
        <v>0</v>
      </c>
      <c r="Y409" s="166">
        <f t="shared" si="208"/>
        <v>0</v>
      </c>
      <c r="Z409" s="166">
        <f t="shared" si="209"/>
        <v>0</v>
      </c>
      <c r="AA409" s="166">
        <f t="shared" si="210"/>
        <v>0</v>
      </c>
      <c r="AB409" s="166">
        <f t="shared" si="211"/>
        <v>0</v>
      </c>
      <c r="AC409" s="167"/>
      <c r="AD409" s="166"/>
      <c r="AE409" s="166" t="str" cm="1">
        <f t="array" ref="AE409">IF($E409&lt;&gt;"", IF(ISTEXT(E409), "| Veld '"&amp;AE$4&amp;ROW()&amp;"': "&amp;Fout_datum, IF(F409&lt;&gt;"", IF(E409&gt;F409, "| Velden '"&amp;$AE$4&amp;ROW()&amp;"' en '"&amp;$AF$4&amp;ROW()&amp;"': De datum uit dienst mag niet voor de datum in dienst vallen.", ""), IF(E409&gt;Datum_werkingsjaar_einde, "| Veld '"&amp;$AE$4&amp;ROW()&amp;"': De datum in dienst mag niet na 31/12/"&amp;Datum_werkingsjaar&amp;" vallen.  ", ""))), "")</f>
        <v/>
      </c>
      <c r="AF409" s="166" t="str" cm="1">
        <f t="array" ref="AF409">IF($F409&lt;&gt;"", IF(ISTEXT(F409), "| Veld '"&amp;AF$4&amp;ROW()&amp;"': "&amp;Fout_datum, IF(E409&gt;F409, IF(F409&lt;&gt;"", "  ", ""), IF(F409&lt;&gt;"", IF(F409&lt;Datum_werkingsjaar_begin, "| Veld '"&amp;$AF$4&amp;ROW()&amp;"': De datum uit dienst mag niet vóór 1/01/"&amp;Datum_werkingsjaar&amp;" vallen.  ", ""), ""))), "")</f>
        <v/>
      </c>
      <c r="AG409" s="166" t="str">
        <f ca="1">IF(W409&lt;0, "", IF(G409&lt;&gt;"", _xlfn.IFNA(IF(MATCH(G409, OFFSET(Keuzelijsten!$A$1, 0, MATCH(O409, Keuzelijsten!$A$1:$AA$1, 0)-1, 50, 1), 0)&lt;&gt;"", ""), "| Veld '"&amp;AG$4&amp;ROW()&amp;"': de selectie komt niet overeen met een keuze in een afhankelijk veld.  "), ""))</f>
        <v/>
      </c>
      <c r="AH409" s="166" t="str">
        <f ca="1">IF(X409&lt;0, "", IF(H409&lt;&gt;"", _xlfn.IFNA(IF(MATCH(H409, OFFSET(Keuzelijsten!$A$1, 0, MATCH(P409, Keuzelijsten!$A$1:$AA$1, 0)-1, 50, 1), 0)&lt;&gt;"", ""), "| Veld '"&amp;AH$4&amp;ROW()&amp;"': de selectie komt niet overeen met een keuze in een afhankelijk veld.  "), ""))</f>
        <v/>
      </c>
      <c r="AI409" s="166" t="str">
        <f ca="1">IF(Y409&lt;0, "", IF(I409&lt;&gt;"", _xlfn.IFNA(IF(MATCH(I409, OFFSET(Keuzelijsten!$A$1, 0, MATCH(Q409, Keuzelijsten!$A$1:$AA$1, 0)-1, 50, 1), 0)&lt;&gt;"", ""), "| Veld '"&amp;AI$4&amp;ROW()&amp;"': de selectie komt niet overeen met een keuze in een afhankelijk veld.  "), ""))</f>
        <v/>
      </c>
      <c r="AJ409" s="166" t="str">
        <f ca="1">IF(Z409&lt;0, "", IF(J409&lt;&gt;"", _xlfn.IFNA(IF(MATCH(J409, OFFSET(Keuzelijsten!$A$1, 0, MATCH(R409, Keuzelijsten!$A$1:$AA$1, 0)-1, 50, 1), 0)&lt;&gt;"", ""), "| Veld '"&amp;AJ$4&amp;ROW()&amp;"': de selectie komt niet overeen met een keuze in een afhankelijk veld.  "), ""))</f>
        <v/>
      </c>
      <c r="AK409" s="166" t="str">
        <f t="shared" si="195"/>
        <v/>
      </c>
      <c r="AL409" s="166" t="str">
        <f t="shared" si="196"/>
        <v/>
      </c>
      <c r="AM409" s="167" t="str">
        <f t="shared" si="212"/>
        <v/>
      </c>
      <c r="AN409" s="166" t="str">
        <f t="shared" si="213"/>
        <v/>
      </c>
      <c r="AO409" s="166" t="str">
        <f t="shared" si="214"/>
        <v/>
      </c>
      <c r="AP409" s="166" t="str">
        <f t="shared" si="215"/>
        <v/>
      </c>
      <c r="AQ409" s="166" t="str">
        <f t="shared" si="216"/>
        <v/>
      </c>
      <c r="AR409" s="166" t="str">
        <f t="shared" si="217"/>
        <v/>
      </c>
      <c r="AS409" s="166" t="str">
        <f t="shared" si="218"/>
        <v/>
      </c>
      <c r="AT409" s="166" t="str">
        <f t="shared" si="219"/>
        <v/>
      </c>
      <c r="AU409" s="166" t="str">
        <f t="shared" si="220"/>
        <v/>
      </c>
      <c r="AV409" s="166" t="str">
        <f t="shared" si="221"/>
        <v/>
      </c>
      <c r="AW409" s="167" t="str">
        <f t="shared" si="222"/>
        <v/>
      </c>
      <c r="AX409" s="166" t="str">
        <f>IF(N409&lt;&gt;1, IF(SUM(N409:$N$504)&lt;&gt;0, "| Laat geen witruimte tussen ingevulde rijen.", ""), "")</f>
        <v/>
      </c>
      <c r="AY409" s="166"/>
      <c r="AZ409" s="75" t="str">
        <f t="shared" ca="1" si="223"/>
        <v/>
      </c>
    </row>
    <row r="410" spans="1:52" s="6" customFormat="1" ht="14.45" customHeight="1" x14ac:dyDescent="0.25">
      <c r="A410" s="172" t="str">
        <f t="shared" ca="1" si="197"/>
        <v/>
      </c>
      <c r="B410" s="164" t="str">
        <f t="shared" si="193"/>
        <v/>
      </c>
      <c r="C410" s="176" t="str">
        <f t="shared" si="194"/>
        <v/>
      </c>
      <c r="D410" s="177"/>
      <c r="E410" s="178"/>
      <c r="F410" s="178"/>
      <c r="G410" s="179"/>
      <c r="H410" s="180"/>
      <c r="I410" s="179"/>
      <c r="J410" s="181"/>
      <c r="K410" s="182"/>
      <c r="L410" s="183"/>
      <c r="M410" s="165" t="s">
        <v>85</v>
      </c>
      <c r="N410" s="166">
        <f t="shared" si="198"/>
        <v>0</v>
      </c>
      <c r="O410" s="167" t="s">
        <v>387</v>
      </c>
      <c r="P410" s="166" t="str">
        <f t="shared" si="199"/>
        <v/>
      </c>
      <c r="Q410" s="166" t="str">
        <f t="shared" si="200"/>
        <v/>
      </c>
      <c r="R410" s="166" t="str">
        <f t="shared" si="201"/>
        <v/>
      </c>
      <c r="S410" s="167">
        <f t="shared" si="202"/>
        <v>0</v>
      </c>
      <c r="T410" s="166">
        <f t="shared" si="203"/>
        <v>0</v>
      </c>
      <c r="U410" s="166">
        <f t="shared" si="204"/>
        <v>0</v>
      </c>
      <c r="V410" s="166">
        <f t="shared" si="205"/>
        <v>0</v>
      </c>
      <c r="W410" s="166">
        <f t="shared" si="206"/>
        <v>0</v>
      </c>
      <c r="X410" s="166">
        <f t="shared" si="207"/>
        <v>0</v>
      </c>
      <c r="Y410" s="166">
        <f t="shared" si="208"/>
        <v>0</v>
      </c>
      <c r="Z410" s="166">
        <f t="shared" si="209"/>
        <v>0</v>
      </c>
      <c r="AA410" s="166">
        <f t="shared" si="210"/>
        <v>0</v>
      </c>
      <c r="AB410" s="166">
        <f t="shared" si="211"/>
        <v>0</v>
      </c>
      <c r="AC410" s="167"/>
      <c r="AD410" s="166"/>
      <c r="AE410" s="166" t="str" cm="1">
        <f t="array" ref="AE410">IF($E410&lt;&gt;"", IF(ISTEXT(E410), "| Veld '"&amp;AE$4&amp;ROW()&amp;"': "&amp;Fout_datum, IF(F410&lt;&gt;"", IF(E410&gt;F410, "| Velden '"&amp;$AE$4&amp;ROW()&amp;"' en '"&amp;$AF$4&amp;ROW()&amp;"': De datum uit dienst mag niet voor de datum in dienst vallen.", ""), IF(E410&gt;Datum_werkingsjaar_einde, "| Veld '"&amp;$AE$4&amp;ROW()&amp;"': De datum in dienst mag niet na 31/12/"&amp;Datum_werkingsjaar&amp;" vallen.  ", ""))), "")</f>
        <v/>
      </c>
      <c r="AF410" s="166" t="str" cm="1">
        <f t="array" ref="AF410">IF($F410&lt;&gt;"", IF(ISTEXT(F410), "| Veld '"&amp;AF$4&amp;ROW()&amp;"': "&amp;Fout_datum, IF(E410&gt;F410, IF(F410&lt;&gt;"", "  ", ""), IF(F410&lt;&gt;"", IF(F410&lt;Datum_werkingsjaar_begin, "| Veld '"&amp;$AF$4&amp;ROW()&amp;"': De datum uit dienst mag niet vóór 1/01/"&amp;Datum_werkingsjaar&amp;" vallen.  ", ""), ""))), "")</f>
        <v/>
      </c>
      <c r="AG410" s="166" t="str">
        <f ca="1">IF(W410&lt;0, "", IF(G410&lt;&gt;"", _xlfn.IFNA(IF(MATCH(G410, OFFSET(Keuzelijsten!$A$1, 0, MATCH(O410, Keuzelijsten!$A$1:$AA$1, 0)-1, 50, 1), 0)&lt;&gt;"", ""), "| Veld '"&amp;AG$4&amp;ROW()&amp;"': de selectie komt niet overeen met een keuze in een afhankelijk veld.  "), ""))</f>
        <v/>
      </c>
      <c r="AH410" s="166" t="str">
        <f ca="1">IF(X410&lt;0, "", IF(H410&lt;&gt;"", _xlfn.IFNA(IF(MATCH(H410, OFFSET(Keuzelijsten!$A$1, 0, MATCH(P410, Keuzelijsten!$A$1:$AA$1, 0)-1, 50, 1), 0)&lt;&gt;"", ""), "| Veld '"&amp;AH$4&amp;ROW()&amp;"': de selectie komt niet overeen met een keuze in een afhankelijk veld.  "), ""))</f>
        <v/>
      </c>
      <c r="AI410" s="166" t="str">
        <f ca="1">IF(Y410&lt;0, "", IF(I410&lt;&gt;"", _xlfn.IFNA(IF(MATCH(I410, OFFSET(Keuzelijsten!$A$1, 0, MATCH(Q410, Keuzelijsten!$A$1:$AA$1, 0)-1, 50, 1), 0)&lt;&gt;"", ""), "| Veld '"&amp;AI$4&amp;ROW()&amp;"': de selectie komt niet overeen met een keuze in een afhankelijk veld.  "), ""))</f>
        <v/>
      </c>
      <c r="AJ410" s="166" t="str">
        <f ca="1">IF(Z410&lt;0, "", IF(J410&lt;&gt;"", _xlfn.IFNA(IF(MATCH(J410, OFFSET(Keuzelijsten!$A$1, 0, MATCH(R410, Keuzelijsten!$A$1:$AA$1, 0)-1, 50, 1), 0)&lt;&gt;"", ""), "| Veld '"&amp;AJ$4&amp;ROW()&amp;"': de selectie komt niet overeen met een keuze in een afhankelijk veld.  "), ""))</f>
        <v/>
      </c>
      <c r="AK410" s="166" t="str">
        <f t="shared" si="195"/>
        <v/>
      </c>
      <c r="AL410" s="166" t="str">
        <f t="shared" si="196"/>
        <v/>
      </c>
      <c r="AM410" s="167" t="str">
        <f t="shared" si="212"/>
        <v/>
      </c>
      <c r="AN410" s="166" t="str">
        <f t="shared" si="213"/>
        <v/>
      </c>
      <c r="AO410" s="166" t="str">
        <f t="shared" si="214"/>
        <v/>
      </c>
      <c r="AP410" s="166" t="str">
        <f t="shared" si="215"/>
        <v/>
      </c>
      <c r="AQ410" s="166" t="str">
        <f t="shared" si="216"/>
        <v/>
      </c>
      <c r="AR410" s="166" t="str">
        <f t="shared" si="217"/>
        <v/>
      </c>
      <c r="AS410" s="166" t="str">
        <f t="shared" si="218"/>
        <v/>
      </c>
      <c r="AT410" s="166" t="str">
        <f t="shared" si="219"/>
        <v/>
      </c>
      <c r="AU410" s="166" t="str">
        <f t="shared" si="220"/>
        <v/>
      </c>
      <c r="AV410" s="166" t="str">
        <f t="shared" si="221"/>
        <v/>
      </c>
      <c r="AW410" s="167" t="str">
        <f t="shared" si="222"/>
        <v/>
      </c>
      <c r="AX410" s="166" t="str">
        <f>IF(N410&lt;&gt;1, IF(SUM(N410:$N$504)&lt;&gt;0, "| Laat geen witruimte tussen ingevulde rijen.", ""), "")</f>
        <v/>
      </c>
      <c r="AY410" s="166"/>
      <c r="AZ410" s="75" t="str">
        <f t="shared" ca="1" si="223"/>
        <v/>
      </c>
    </row>
    <row r="411" spans="1:52" s="6" customFormat="1" ht="14.45" customHeight="1" x14ac:dyDescent="0.25">
      <c r="A411" s="172" t="str">
        <f t="shared" ca="1" si="197"/>
        <v/>
      </c>
      <c r="B411" s="164" t="str">
        <f t="shared" si="193"/>
        <v/>
      </c>
      <c r="C411" s="176" t="str">
        <f t="shared" si="194"/>
        <v/>
      </c>
      <c r="D411" s="177"/>
      <c r="E411" s="178"/>
      <c r="F411" s="178"/>
      <c r="G411" s="179"/>
      <c r="H411" s="180"/>
      <c r="I411" s="179"/>
      <c r="J411" s="181"/>
      <c r="K411" s="182"/>
      <c r="L411" s="183"/>
      <c r="M411" s="165" t="s">
        <v>85</v>
      </c>
      <c r="N411" s="166">
        <f t="shared" si="198"/>
        <v>0</v>
      </c>
      <c r="O411" s="167" t="s">
        <v>387</v>
      </c>
      <c r="P411" s="166" t="str">
        <f t="shared" si="199"/>
        <v/>
      </c>
      <c r="Q411" s="166" t="str">
        <f t="shared" si="200"/>
        <v/>
      </c>
      <c r="R411" s="166" t="str">
        <f t="shared" si="201"/>
        <v/>
      </c>
      <c r="S411" s="167">
        <f t="shared" si="202"/>
        <v>0</v>
      </c>
      <c r="T411" s="166">
        <f t="shared" si="203"/>
        <v>0</v>
      </c>
      <c r="U411" s="166">
        <f t="shared" si="204"/>
        <v>0</v>
      </c>
      <c r="V411" s="166">
        <f t="shared" si="205"/>
        <v>0</v>
      </c>
      <c r="W411" s="166">
        <f t="shared" si="206"/>
        <v>0</v>
      </c>
      <c r="X411" s="166">
        <f t="shared" si="207"/>
        <v>0</v>
      </c>
      <c r="Y411" s="166">
        <f t="shared" si="208"/>
        <v>0</v>
      </c>
      <c r="Z411" s="166">
        <f t="shared" si="209"/>
        <v>0</v>
      </c>
      <c r="AA411" s="166">
        <f t="shared" si="210"/>
        <v>0</v>
      </c>
      <c r="AB411" s="166">
        <f t="shared" si="211"/>
        <v>0</v>
      </c>
      <c r="AC411" s="167"/>
      <c r="AD411" s="166"/>
      <c r="AE411" s="166" t="str" cm="1">
        <f t="array" ref="AE411">IF($E411&lt;&gt;"", IF(ISTEXT(E411), "| Veld '"&amp;AE$4&amp;ROW()&amp;"': "&amp;Fout_datum, IF(F411&lt;&gt;"", IF(E411&gt;F411, "| Velden '"&amp;$AE$4&amp;ROW()&amp;"' en '"&amp;$AF$4&amp;ROW()&amp;"': De datum uit dienst mag niet voor de datum in dienst vallen.", ""), IF(E411&gt;Datum_werkingsjaar_einde, "| Veld '"&amp;$AE$4&amp;ROW()&amp;"': De datum in dienst mag niet na 31/12/"&amp;Datum_werkingsjaar&amp;" vallen.  ", ""))), "")</f>
        <v/>
      </c>
      <c r="AF411" s="166" t="str" cm="1">
        <f t="array" ref="AF411">IF($F411&lt;&gt;"", IF(ISTEXT(F411), "| Veld '"&amp;AF$4&amp;ROW()&amp;"': "&amp;Fout_datum, IF(E411&gt;F411, IF(F411&lt;&gt;"", "  ", ""), IF(F411&lt;&gt;"", IF(F411&lt;Datum_werkingsjaar_begin, "| Veld '"&amp;$AF$4&amp;ROW()&amp;"': De datum uit dienst mag niet vóór 1/01/"&amp;Datum_werkingsjaar&amp;" vallen.  ", ""), ""))), "")</f>
        <v/>
      </c>
      <c r="AG411" s="166" t="str">
        <f ca="1">IF(W411&lt;0, "", IF(G411&lt;&gt;"", _xlfn.IFNA(IF(MATCH(G411, OFFSET(Keuzelijsten!$A$1, 0, MATCH(O411, Keuzelijsten!$A$1:$AA$1, 0)-1, 50, 1), 0)&lt;&gt;"", ""), "| Veld '"&amp;AG$4&amp;ROW()&amp;"': de selectie komt niet overeen met een keuze in een afhankelijk veld.  "), ""))</f>
        <v/>
      </c>
      <c r="AH411" s="166" t="str">
        <f ca="1">IF(X411&lt;0, "", IF(H411&lt;&gt;"", _xlfn.IFNA(IF(MATCH(H411, OFFSET(Keuzelijsten!$A$1, 0, MATCH(P411, Keuzelijsten!$A$1:$AA$1, 0)-1, 50, 1), 0)&lt;&gt;"", ""), "| Veld '"&amp;AH$4&amp;ROW()&amp;"': de selectie komt niet overeen met een keuze in een afhankelijk veld.  "), ""))</f>
        <v/>
      </c>
      <c r="AI411" s="166" t="str">
        <f ca="1">IF(Y411&lt;0, "", IF(I411&lt;&gt;"", _xlfn.IFNA(IF(MATCH(I411, OFFSET(Keuzelijsten!$A$1, 0, MATCH(Q411, Keuzelijsten!$A$1:$AA$1, 0)-1, 50, 1), 0)&lt;&gt;"", ""), "| Veld '"&amp;AI$4&amp;ROW()&amp;"': de selectie komt niet overeen met een keuze in een afhankelijk veld.  "), ""))</f>
        <v/>
      </c>
      <c r="AJ411" s="166" t="str">
        <f ca="1">IF(Z411&lt;0, "", IF(J411&lt;&gt;"", _xlfn.IFNA(IF(MATCH(J411, OFFSET(Keuzelijsten!$A$1, 0, MATCH(R411, Keuzelijsten!$A$1:$AA$1, 0)-1, 50, 1), 0)&lt;&gt;"", ""), "| Veld '"&amp;AJ$4&amp;ROW()&amp;"': de selectie komt niet overeen met een keuze in een afhankelijk veld.  "), ""))</f>
        <v/>
      </c>
      <c r="AK411" s="166" t="str">
        <f t="shared" si="195"/>
        <v/>
      </c>
      <c r="AL411" s="166" t="str">
        <f t="shared" si="196"/>
        <v/>
      </c>
      <c r="AM411" s="167" t="str">
        <f t="shared" si="212"/>
        <v/>
      </c>
      <c r="AN411" s="166" t="str">
        <f t="shared" si="213"/>
        <v/>
      </c>
      <c r="AO411" s="166" t="str">
        <f t="shared" si="214"/>
        <v/>
      </c>
      <c r="AP411" s="166" t="str">
        <f t="shared" si="215"/>
        <v/>
      </c>
      <c r="AQ411" s="166" t="str">
        <f t="shared" si="216"/>
        <v/>
      </c>
      <c r="AR411" s="166" t="str">
        <f t="shared" si="217"/>
        <v/>
      </c>
      <c r="AS411" s="166" t="str">
        <f t="shared" si="218"/>
        <v/>
      </c>
      <c r="AT411" s="166" t="str">
        <f t="shared" si="219"/>
        <v/>
      </c>
      <c r="AU411" s="166" t="str">
        <f t="shared" si="220"/>
        <v/>
      </c>
      <c r="AV411" s="166" t="str">
        <f t="shared" si="221"/>
        <v/>
      </c>
      <c r="AW411" s="167" t="str">
        <f t="shared" si="222"/>
        <v/>
      </c>
      <c r="AX411" s="166" t="str">
        <f>IF(N411&lt;&gt;1, IF(SUM(N411:$N$504)&lt;&gt;0, "| Laat geen witruimte tussen ingevulde rijen.", ""), "")</f>
        <v/>
      </c>
      <c r="AY411" s="166"/>
      <c r="AZ411" s="75" t="str">
        <f t="shared" ca="1" si="223"/>
        <v/>
      </c>
    </row>
    <row r="412" spans="1:52" s="6" customFormat="1" ht="14.45" customHeight="1" x14ac:dyDescent="0.25">
      <c r="A412" s="172" t="str">
        <f t="shared" ca="1" si="197"/>
        <v/>
      </c>
      <c r="B412" s="164" t="str">
        <f t="shared" si="193"/>
        <v/>
      </c>
      <c r="C412" s="176" t="str">
        <f t="shared" si="194"/>
        <v/>
      </c>
      <c r="D412" s="177"/>
      <c r="E412" s="178"/>
      <c r="F412" s="178"/>
      <c r="G412" s="179"/>
      <c r="H412" s="180"/>
      <c r="I412" s="179"/>
      <c r="J412" s="181"/>
      <c r="K412" s="182"/>
      <c r="L412" s="183"/>
      <c r="M412" s="165" t="s">
        <v>85</v>
      </c>
      <c r="N412" s="166">
        <f t="shared" si="198"/>
        <v>0</v>
      </c>
      <c r="O412" s="167" t="s">
        <v>387</v>
      </c>
      <c r="P412" s="166" t="str">
        <f t="shared" si="199"/>
        <v/>
      </c>
      <c r="Q412" s="166" t="str">
        <f t="shared" si="200"/>
        <v/>
      </c>
      <c r="R412" s="166" t="str">
        <f t="shared" si="201"/>
        <v/>
      </c>
      <c r="S412" s="167">
        <f t="shared" si="202"/>
        <v>0</v>
      </c>
      <c r="T412" s="166">
        <f t="shared" si="203"/>
        <v>0</v>
      </c>
      <c r="U412" s="166">
        <f t="shared" si="204"/>
        <v>0</v>
      </c>
      <c r="V412" s="166">
        <f t="shared" si="205"/>
        <v>0</v>
      </c>
      <c r="W412" s="166">
        <f t="shared" si="206"/>
        <v>0</v>
      </c>
      <c r="X412" s="166">
        <f t="shared" si="207"/>
        <v>0</v>
      </c>
      <c r="Y412" s="166">
        <f t="shared" si="208"/>
        <v>0</v>
      </c>
      <c r="Z412" s="166">
        <f t="shared" si="209"/>
        <v>0</v>
      </c>
      <c r="AA412" s="166">
        <f t="shared" si="210"/>
        <v>0</v>
      </c>
      <c r="AB412" s="166">
        <f t="shared" si="211"/>
        <v>0</v>
      </c>
      <c r="AC412" s="167"/>
      <c r="AD412" s="166"/>
      <c r="AE412" s="166" t="str" cm="1">
        <f t="array" ref="AE412">IF($E412&lt;&gt;"", IF(ISTEXT(E412), "| Veld '"&amp;AE$4&amp;ROW()&amp;"': "&amp;Fout_datum, IF(F412&lt;&gt;"", IF(E412&gt;F412, "| Velden '"&amp;$AE$4&amp;ROW()&amp;"' en '"&amp;$AF$4&amp;ROW()&amp;"': De datum uit dienst mag niet voor de datum in dienst vallen.", ""), IF(E412&gt;Datum_werkingsjaar_einde, "| Veld '"&amp;$AE$4&amp;ROW()&amp;"': De datum in dienst mag niet na 31/12/"&amp;Datum_werkingsjaar&amp;" vallen.  ", ""))), "")</f>
        <v/>
      </c>
      <c r="AF412" s="166" t="str" cm="1">
        <f t="array" ref="AF412">IF($F412&lt;&gt;"", IF(ISTEXT(F412), "| Veld '"&amp;AF$4&amp;ROW()&amp;"': "&amp;Fout_datum, IF(E412&gt;F412, IF(F412&lt;&gt;"", "  ", ""), IF(F412&lt;&gt;"", IF(F412&lt;Datum_werkingsjaar_begin, "| Veld '"&amp;$AF$4&amp;ROW()&amp;"': De datum uit dienst mag niet vóór 1/01/"&amp;Datum_werkingsjaar&amp;" vallen.  ", ""), ""))), "")</f>
        <v/>
      </c>
      <c r="AG412" s="166" t="str">
        <f ca="1">IF(W412&lt;0, "", IF(G412&lt;&gt;"", _xlfn.IFNA(IF(MATCH(G412, OFFSET(Keuzelijsten!$A$1, 0, MATCH(O412, Keuzelijsten!$A$1:$AA$1, 0)-1, 50, 1), 0)&lt;&gt;"", ""), "| Veld '"&amp;AG$4&amp;ROW()&amp;"': de selectie komt niet overeen met een keuze in een afhankelijk veld.  "), ""))</f>
        <v/>
      </c>
      <c r="AH412" s="166" t="str">
        <f ca="1">IF(X412&lt;0, "", IF(H412&lt;&gt;"", _xlfn.IFNA(IF(MATCH(H412, OFFSET(Keuzelijsten!$A$1, 0, MATCH(P412, Keuzelijsten!$A$1:$AA$1, 0)-1, 50, 1), 0)&lt;&gt;"", ""), "| Veld '"&amp;AH$4&amp;ROW()&amp;"': de selectie komt niet overeen met een keuze in een afhankelijk veld.  "), ""))</f>
        <v/>
      </c>
      <c r="AI412" s="166" t="str">
        <f ca="1">IF(Y412&lt;0, "", IF(I412&lt;&gt;"", _xlfn.IFNA(IF(MATCH(I412, OFFSET(Keuzelijsten!$A$1, 0, MATCH(Q412, Keuzelijsten!$A$1:$AA$1, 0)-1, 50, 1), 0)&lt;&gt;"", ""), "| Veld '"&amp;AI$4&amp;ROW()&amp;"': de selectie komt niet overeen met een keuze in een afhankelijk veld.  "), ""))</f>
        <v/>
      </c>
      <c r="AJ412" s="166" t="str">
        <f ca="1">IF(Z412&lt;0, "", IF(J412&lt;&gt;"", _xlfn.IFNA(IF(MATCH(J412, OFFSET(Keuzelijsten!$A$1, 0, MATCH(R412, Keuzelijsten!$A$1:$AA$1, 0)-1, 50, 1), 0)&lt;&gt;"", ""), "| Veld '"&amp;AJ$4&amp;ROW()&amp;"': de selectie komt niet overeen met een keuze in een afhankelijk veld.  "), ""))</f>
        <v/>
      </c>
      <c r="AK412" s="166" t="str">
        <f t="shared" si="195"/>
        <v/>
      </c>
      <c r="AL412" s="166" t="str">
        <f t="shared" si="196"/>
        <v/>
      </c>
      <c r="AM412" s="167" t="str">
        <f t="shared" si="212"/>
        <v/>
      </c>
      <c r="AN412" s="166" t="str">
        <f t="shared" si="213"/>
        <v/>
      </c>
      <c r="AO412" s="166" t="str">
        <f t="shared" si="214"/>
        <v/>
      </c>
      <c r="AP412" s="166" t="str">
        <f t="shared" si="215"/>
        <v/>
      </c>
      <c r="AQ412" s="166" t="str">
        <f t="shared" si="216"/>
        <v/>
      </c>
      <c r="AR412" s="166" t="str">
        <f t="shared" si="217"/>
        <v/>
      </c>
      <c r="AS412" s="166" t="str">
        <f t="shared" si="218"/>
        <v/>
      </c>
      <c r="AT412" s="166" t="str">
        <f t="shared" si="219"/>
        <v/>
      </c>
      <c r="AU412" s="166" t="str">
        <f t="shared" si="220"/>
        <v/>
      </c>
      <c r="AV412" s="166" t="str">
        <f t="shared" si="221"/>
        <v/>
      </c>
      <c r="AW412" s="167" t="str">
        <f t="shared" si="222"/>
        <v/>
      </c>
      <c r="AX412" s="166" t="str">
        <f>IF(N412&lt;&gt;1, IF(SUM(N412:$N$504)&lt;&gt;0, "| Laat geen witruimte tussen ingevulde rijen.", ""), "")</f>
        <v/>
      </c>
      <c r="AY412" s="166"/>
      <c r="AZ412" s="75" t="str">
        <f t="shared" ca="1" si="223"/>
        <v/>
      </c>
    </row>
    <row r="413" spans="1:52" s="6" customFormat="1" ht="14.45" customHeight="1" x14ac:dyDescent="0.25">
      <c r="A413" s="172" t="str">
        <f t="shared" ca="1" si="197"/>
        <v/>
      </c>
      <c r="B413" s="164" t="str">
        <f t="shared" si="193"/>
        <v/>
      </c>
      <c r="C413" s="176" t="str">
        <f t="shared" si="194"/>
        <v/>
      </c>
      <c r="D413" s="177"/>
      <c r="E413" s="178"/>
      <c r="F413" s="178"/>
      <c r="G413" s="179"/>
      <c r="H413" s="180"/>
      <c r="I413" s="179"/>
      <c r="J413" s="181"/>
      <c r="K413" s="182"/>
      <c r="L413" s="183"/>
      <c r="M413" s="165" t="s">
        <v>85</v>
      </c>
      <c r="N413" s="166">
        <f t="shared" si="198"/>
        <v>0</v>
      </c>
      <c r="O413" s="167" t="s">
        <v>387</v>
      </c>
      <c r="P413" s="166" t="str">
        <f t="shared" si="199"/>
        <v/>
      </c>
      <c r="Q413" s="166" t="str">
        <f t="shared" si="200"/>
        <v/>
      </c>
      <c r="R413" s="166" t="str">
        <f t="shared" si="201"/>
        <v/>
      </c>
      <c r="S413" s="167">
        <f t="shared" si="202"/>
        <v>0</v>
      </c>
      <c r="T413" s="166">
        <f t="shared" si="203"/>
        <v>0</v>
      </c>
      <c r="U413" s="166">
        <f t="shared" si="204"/>
        <v>0</v>
      </c>
      <c r="V413" s="166">
        <f t="shared" si="205"/>
        <v>0</v>
      </c>
      <c r="W413" s="166">
        <f t="shared" si="206"/>
        <v>0</v>
      </c>
      <c r="X413" s="166">
        <f t="shared" si="207"/>
        <v>0</v>
      </c>
      <c r="Y413" s="166">
        <f t="shared" si="208"/>
        <v>0</v>
      </c>
      <c r="Z413" s="166">
        <f t="shared" si="209"/>
        <v>0</v>
      </c>
      <c r="AA413" s="166">
        <f t="shared" si="210"/>
        <v>0</v>
      </c>
      <c r="AB413" s="166">
        <f t="shared" si="211"/>
        <v>0</v>
      </c>
      <c r="AC413" s="167"/>
      <c r="AD413" s="166"/>
      <c r="AE413" s="166" t="str" cm="1">
        <f t="array" ref="AE413">IF($E413&lt;&gt;"", IF(ISTEXT(E413), "| Veld '"&amp;AE$4&amp;ROW()&amp;"': "&amp;Fout_datum, IF(F413&lt;&gt;"", IF(E413&gt;F413, "| Velden '"&amp;$AE$4&amp;ROW()&amp;"' en '"&amp;$AF$4&amp;ROW()&amp;"': De datum uit dienst mag niet voor de datum in dienst vallen.", ""), IF(E413&gt;Datum_werkingsjaar_einde, "| Veld '"&amp;$AE$4&amp;ROW()&amp;"': De datum in dienst mag niet na 31/12/"&amp;Datum_werkingsjaar&amp;" vallen.  ", ""))), "")</f>
        <v/>
      </c>
      <c r="AF413" s="166" t="str" cm="1">
        <f t="array" ref="AF413">IF($F413&lt;&gt;"", IF(ISTEXT(F413), "| Veld '"&amp;AF$4&amp;ROW()&amp;"': "&amp;Fout_datum, IF(E413&gt;F413, IF(F413&lt;&gt;"", "  ", ""), IF(F413&lt;&gt;"", IF(F413&lt;Datum_werkingsjaar_begin, "| Veld '"&amp;$AF$4&amp;ROW()&amp;"': De datum uit dienst mag niet vóór 1/01/"&amp;Datum_werkingsjaar&amp;" vallen.  ", ""), ""))), "")</f>
        <v/>
      </c>
      <c r="AG413" s="166" t="str">
        <f ca="1">IF(W413&lt;0, "", IF(G413&lt;&gt;"", _xlfn.IFNA(IF(MATCH(G413, OFFSET(Keuzelijsten!$A$1, 0, MATCH(O413, Keuzelijsten!$A$1:$AA$1, 0)-1, 50, 1), 0)&lt;&gt;"", ""), "| Veld '"&amp;AG$4&amp;ROW()&amp;"': de selectie komt niet overeen met een keuze in een afhankelijk veld.  "), ""))</f>
        <v/>
      </c>
      <c r="AH413" s="166" t="str">
        <f ca="1">IF(X413&lt;0, "", IF(H413&lt;&gt;"", _xlfn.IFNA(IF(MATCH(H413, OFFSET(Keuzelijsten!$A$1, 0, MATCH(P413, Keuzelijsten!$A$1:$AA$1, 0)-1, 50, 1), 0)&lt;&gt;"", ""), "| Veld '"&amp;AH$4&amp;ROW()&amp;"': de selectie komt niet overeen met een keuze in een afhankelijk veld.  "), ""))</f>
        <v/>
      </c>
      <c r="AI413" s="166" t="str">
        <f ca="1">IF(Y413&lt;0, "", IF(I413&lt;&gt;"", _xlfn.IFNA(IF(MATCH(I413, OFFSET(Keuzelijsten!$A$1, 0, MATCH(Q413, Keuzelijsten!$A$1:$AA$1, 0)-1, 50, 1), 0)&lt;&gt;"", ""), "| Veld '"&amp;AI$4&amp;ROW()&amp;"': de selectie komt niet overeen met een keuze in een afhankelijk veld.  "), ""))</f>
        <v/>
      </c>
      <c r="AJ413" s="166" t="str">
        <f ca="1">IF(Z413&lt;0, "", IF(J413&lt;&gt;"", _xlfn.IFNA(IF(MATCH(J413, OFFSET(Keuzelijsten!$A$1, 0, MATCH(R413, Keuzelijsten!$A$1:$AA$1, 0)-1, 50, 1), 0)&lt;&gt;"", ""), "| Veld '"&amp;AJ$4&amp;ROW()&amp;"': de selectie komt niet overeen met een keuze in een afhankelijk veld.  "), ""))</f>
        <v/>
      </c>
      <c r="AK413" s="166" t="str">
        <f t="shared" si="195"/>
        <v/>
      </c>
      <c r="AL413" s="166" t="str">
        <f t="shared" si="196"/>
        <v/>
      </c>
      <c r="AM413" s="167" t="str">
        <f t="shared" si="212"/>
        <v/>
      </c>
      <c r="AN413" s="166" t="str">
        <f t="shared" si="213"/>
        <v/>
      </c>
      <c r="AO413" s="166" t="str">
        <f t="shared" si="214"/>
        <v/>
      </c>
      <c r="AP413" s="166" t="str">
        <f t="shared" si="215"/>
        <v/>
      </c>
      <c r="AQ413" s="166" t="str">
        <f t="shared" si="216"/>
        <v/>
      </c>
      <c r="AR413" s="166" t="str">
        <f t="shared" si="217"/>
        <v/>
      </c>
      <c r="AS413" s="166" t="str">
        <f t="shared" si="218"/>
        <v/>
      </c>
      <c r="AT413" s="166" t="str">
        <f t="shared" si="219"/>
        <v/>
      </c>
      <c r="AU413" s="166" t="str">
        <f t="shared" si="220"/>
        <v/>
      </c>
      <c r="AV413" s="166" t="str">
        <f t="shared" si="221"/>
        <v/>
      </c>
      <c r="AW413" s="167" t="str">
        <f t="shared" si="222"/>
        <v/>
      </c>
      <c r="AX413" s="166" t="str">
        <f>IF(N413&lt;&gt;1, IF(SUM(N413:$N$504)&lt;&gt;0, "| Laat geen witruimte tussen ingevulde rijen.", ""), "")</f>
        <v/>
      </c>
      <c r="AY413" s="166"/>
      <c r="AZ413" s="75" t="str">
        <f t="shared" ca="1" si="223"/>
        <v/>
      </c>
    </row>
    <row r="414" spans="1:52" s="6" customFormat="1" ht="14.45" customHeight="1" x14ac:dyDescent="0.25">
      <c r="A414" s="172" t="str">
        <f t="shared" ca="1" si="197"/>
        <v/>
      </c>
      <c r="B414" s="164" t="str">
        <f t="shared" si="193"/>
        <v/>
      </c>
      <c r="C414" s="176" t="str">
        <f t="shared" si="194"/>
        <v/>
      </c>
      <c r="D414" s="177"/>
      <c r="E414" s="178"/>
      <c r="F414" s="178"/>
      <c r="G414" s="179"/>
      <c r="H414" s="180"/>
      <c r="I414" s="179"/>
      <c r="J414" s="181"/>
      <c r="K414" s="182"/>
      <c r="L414" s="183"/>
      <c r="M414" s="165" t="s">
        <v>85</v>
      </c>
      <c r="N414" s="166">
        <f t="shared" si="198"/>
        <v>0</v>
      </c>
      <c r="O414" s="167" t="s">
        <v>387</v>
      </c>
      <c r="P414" s="166" t="str">
        <f t="shared" si="199"/>
        <v/>
      </c>
      <c r="Q414" s="166" t="str">
        <f t="shared" si="200"/>
        <v/>
      </c>
      <c r="R414" s="166" t="str">
        <f t="shared" si="201"/>
        <v/>
      </c>
      <c r="S414" s="167">
        <f t="shared" si="202"/>
        <v>0</v>
      </c>
      <c r="T414" s="166">
        <f t="shared" si="203"/>
        <v>0</v>
      </c>
      <c r="U414" s="166">
        <f t="shared" si="204"/>
        <v>0</v>
      </c>
      <c r="V414" s="166">
        <f t="shared" si="205"/>
        <v>0</v>
      </c>
      <c r="W414" s="166">
        <f t="shared" si="206"/>
        <v>0</v>
      </c>
      <c r="X414" s="166">
        <f t="shared" si="207"/>
        <v>0</v>
      </c>
      <c r="Y414" s="166">
        <f t="shared" si="208"/>
        <v>0</v>
      </c>
      <c r="Z414" s="166">
        <f t="shared" si="209"/>
        <v>0</v>
      </c>
      <c r="AA414" s="166">
        <f t="shared" si="210"/>
        <v>0</v>
      </c>
      <c r="AB414" s="166">
        <f t="shared" si="211"/>
        <v>0</v>
      </c>
      <c r="AC414" s="167"/>
      <c r="AD414" s="166"/>
      <c r="AE414" s="166" t="str" cm="1">
        <f t="array" ref="AE414">IF($E414&lt;&gt;"", IF(ISTEXT(E414), "| Veld '"&amp;AE$4&amp;ROW()&amp;"': "&amp;Fout_datum, IF(F414&lt;&gt;"", IF(E414&gt;F414, "| Velden '"&amp;$AE$4&amp;ROW()&amp;"' en '"&amp;$AF$4&amp;ROW()&amp;"': De datum uit dienst mag niet voor de datum in dienst vallen.", ""), IF(E414&gt;Datum_werkingsjaar_einde, "| Veld '"&amp;$AE$4&amp;ROW()&amp;"': De datum in dienst mag niet na 31/12/"&amp;Datum_werkingsjaar&amp;" vallen.  ", ""))), "")</f>
        <v/>
      </c>
      <c r="AF414" s="166" t="str" cm="1">
        <f t="array" ref="AF414">IF($F414&lt;&gt;"", IF(ISTEXT(F414), "| Veld '"&amp;AF$4&amp;ROW()&amp;"': "&amp;Fout_datum, IF(E414&gt;F414, IF(F414&lt;&gt;"", "  ", ""), IF(F414&lt;&gt;"", IF(F414&lt;Datum_werkingsjaar_begin, "| Veld '"&amp;$AF$4&amp;ROW()&amp;"': De datum uit dienst mag niet vóór 1/01/"&amp;Datum_werkingsjaar&amp;" vallen.  ", ""), ""))), "")</f>
        <v/>
      </c>
      <c r="AG414" s="166" t="str">
        <f ca="1">IF(W414&lt;0, "", IF(G414&lt;&gt;"", _xlfn.IFNA(IF(MATCH(G414, OFFSET(Keuzelijsten!$A$1, 0, MATCH(O414, Keuzelijsten!$A$1:$AA$1, 0)-1, 50, 1), 0)&lt;&gt;"", ""), "| Veld '"&amp;AG$4&amp;ROW()&amp;"': de selectie komt niet overeen met een keuze in een afhankelijk veld.  "), ""))</f>
        <v/>
      </c>
      <c r="AH414" s="166" t="str">
        <f ca="1">IF(X414&lt;0, "", IF(H414&lt;&gt;"", _xlfn.IFNA(IF(MATCH(H414, OFFSET(Keuzelijsten!$A$1, 0, MATCH(P414, Keuzelijsten!$A$1:$AA$1, 0)-1, 50, 1), 0)&lt;&gt;"", ""), "| Veld '"&amp;AH$4&amp;ROW()&amp;"': de selectie komt niet overeen met een keuze in een afhankelijk veld.  "), ""))</f>
        <v/>
      </c>
      <c r="AI414" s="166" t="str">
        <f ca="1">IF(Y414&lt;0, "", IF(I414&lt;&gt;"", _xlfn.IFNA(IF(MATCH(I414, OFFSET(Keuzelijsten!$A$1, 0, MATCH(Q414, Keuzelijsten!$A$1:$AA$1, 0)-1, 50, 1), 0)&lt;&gt;"", ""), "| Veld '"&amp;AI$4&amp;ROW()&amp;"': de selectie komt niet overeen met een keuze in een afhankelijk veld.  "), ""))</f>
        <v/>
      </c>
      <c r="AJ414" s="166" t="str">
        <f ca="1">IF(Z414&lt;0, "", IF(J414&lt;&gt;"", _xlfn.IFNA(IF(MATCH(J414, OFFSET(Keuzelijsten!$A$1, 0, MATCH(R414, Keuzelijsten!$A$1:$AA$1, 0)-1, 50, 1), 0)&lt;&gt;"", ""), "| Veld '"&amp;AJ$4&amp;ROW()&amp;"': de selectie komt niet overeen met een keuze in een afhankelijk veld.  "), ""))</f>
        <v/>
      </c>
      <c r="AK414" s="166" t="str">
        <f t="shared" si="195"/>
        <v/>
      </c>
      <c r="AL414" s="166" t="str">
        <f t="shared" si="196"/>
        <v/>
      </c>
      <c r="AM414" s="167" t="str">
        <f t="shared" si="212"/>
        <v/>
      </c>
      <c r="AN414" s="166" t="str">
        <f t="shared" si="213"/>
        <v/>
      </c>
      <c r="AO414" s="166" t="str">
        <f t="shared" si="214"/>
        <v/>
      </c>
      <c r="AP414" s="166" t="str">
        <f t="shared" si="215"/>
        <v/>
      </c>
      <c r="AQ414" s="166" t="str">
        <f t="shared" si="216"/>
        <v/>
      </c>
      <c r="AR414" s="166" t="str">
        <f t="shared" si="217"/>
        <v/>
      </c>
      <c r="AS414" s="166" t="str">
        <f t="shared" si="218"/>
        <v/>
      </c>
      <c r="AT414" s="166" t="str">
        <f t="shared" si="219"/>
        <v/>
      </c>
      <c r="AU414" s="166" t="str">
        <f t="shared" si="220"/>
        <v/>
      </c>
      <c r="AV414" s="166" t="str">
        <f t="shared" si="221"/>
        <v/>
      </c>
      <c r="AW414" s="167" t="str">
        <f t="shared" si="222"/>
        <v/>
      </c>
      <c r="AX414" s="166" t="str">
        <f>IF(N414&lt;&gt;1, IF(SUM(N414:$N$504)&lt;&gt;0, "| Laat geen witruimte tussen ingevulde rijen.", ""), "")</f>
        <v/>
      </c>
      <c r="AY414" s="166"/>
      <c r="AZ414" s="75" t="str">
        <f t="shared" ca="1" si="223"/>
        <v/>
      </c>
    </row>
    <row r="415" spans="1:52" s="6" customFormat="1" ht="14.45" customHeight="1" x14ac:dyDescent="0.25">
      <c r="A415" s="172" t="str">
        <f t="shared" ca="1" si="197"/>
        <v/>
      </c>
      <c r="B415" s="164" t="str">
        <f t="shared" si="193"/>
        <v/>
      </c>
      <c r="C415" s="176" t="str">
        <f t="shared" si="194"/>
        <v/>
      </c>
      <c r="D415" s="177"/>
      <c r="E415" s="178"/>
      <c r="F415" s="178"/>
      <c r="G415" s="179"/>
      <c r="H415" s="180"/>
      <c r="I415" s="179"/>
      <c r="J415" s="181"/>
      <c r="K415" s="182"/>
      <c r="L415" s="183"/>
      <c r="M415" s="165" t="s">
        <v>85</v>
      </c>
      <c r="N415" s="166">
        <f t="shared" si="198"/>
        <v>0</v>
      </c>
      <c r="O415" s="167" t="s">
        <v>387</v>
      </c>
      <c r="P415" s="166" t="str">
        <f t="shared" si="199"/>
        <v/>
      </c>
      <c r="Q415" s="166" t="str">
        <f t="shared" si="200"/>
        <v/>
      </c>
      <c r="R415" s="166" t="str">
        <f t="shared" si="201"/>
        <v/>
      </c>
      <c r="S415" s="167">
        <f t="shared" si="202"/>
        <v>0</v>
      </c>
      <c r="T415" s="166">
        <f t="shared" si="203"/>
        <v>0</v>
      </c>
      <c r="U415" s="166">
        <f t="shared" si="204"/>
        <v>0</v>
      </c>
      <c r="V415" s="166">
        <f t="shared" si="205"/>
        <v>0</v>
      </c>
      <c r="W415" s="166">
        <f t="shared" si="206"/>
        <v>0</v>
      </c>
      <c r="X415" s="166">
        <f t="shared" si="207"/>
        <v>0</v>
      </c>
      <c r="Y415" s="166">
        <f t="shared" si="208"/>
        <v>0</v>
      </c>
      <c r="Z415" s="166">
        <f t="shared" si="209"/>
        <v>0</v>
      </c>
      <c r="AA415" s="166">
        <f t="shared" si="210"/>
        <v>0</v>
      </c>
      <c r="AB415" s="166">
        <f t="shared" si="211"/>
        <v>0</v>
      </c>
      <c r="AC415" s="167"/>
      <c r="AD415" s="166"/>
      <c r="AE415" s="166" t="str" cm="1">
        <f t="array" ref="AE415">IF($E415&lt;&gt;"", IF(ISTEXT(E415), "| Veld '"&amp;AE$4&amp;ROW()&amp;"': "&amp;Fout_datum, IF(F415&lt;&gt;"", IF(E415&gt;F415, "| Velden '"&amp;$AE$4&amp;ROW()&amp;"' en '"&amp;$AF$4&amp;ROW()&amp;"': De datum uit dienst mag niet voor de datum in dienst vallen.", ""), IF(E415&gt;Datum_werkingsjaar_einde, "| Veld '"&amp;$AE$4&amp;ROW()&amp;"': De datum in dienst mag niet na 31/12/"&amp;Datum_werkingsjaar&amp;" vallen.  ", ""))), "")</f>
        <v/>
      </c>
      <c r="AF415" s="166" t="str" cm="1">
        <f t="array" ref="AF415">IF($F415&lt;&gt;"", IF(ISTEXT(F415), "| Veld '"&amp;AF$4&amp;ROW()&amp;"': "&amp;Fout_datum, IF(E415&gt;F415, IF(F415&lt;&gt;"", "  ", ""), IF(F415&lt;&gt;"", IF(F415&lt;Datum_werkingsjaar_begin, "| Veld '"&amp;$AF$4&amp;ROW()&amp;"': De datum uit dienst mag niet vóór 1/01/"&amp;Datum_werkingsjaar&amp;" vallen.  ", ""), ""))), "")</f>
        <v/>
      </c>
      <c r="AG415" s="166" t="str">
        <f ca="1">IF(W415&lt;0, "", IF(G415&lt;&gt;"", _xlfn.IFNA(IF(MATCH(G415, OFFSET(Keuzelijsten!$A$1, 0, MATCH(O415, Keuzelijsten!$A$1:$AA$1, 0)-1, 50, 1), 0)&lt;&gt;"", ""), "| Veld '"&amp;AG$4&amp;ROW()&amp;"': de selectie komt niet overeen met een keuze in een afhankelijk veld.  "), ""))</f>
        <v/>
      </c>
      <c r="AH415" s="166" t="str">
        <f ca="1">IF(X415&lt;0, "", IF(H415&lt;&gt;"", _xlfn.IFNA(IF(MATCH(H415, OFFSET(Keuzelijsten!$A$1, 0, MATCH(P415, Keuzelijsten!$A$1:$AA$1, 0)-1, 50, 1), 0)&lt;&gt;"", ""), "| Veld '"&amp;AH$4&amp;ROW()&amp;"': de selectie komt niet overeen met een keuze in een afhankelijk veld.  "), ""))</f>
        <v/>
      </c>
      <c r="AI415" s="166" t="str">
        <f ca="1">IF(Y415&lt;0, "", IF(I415&lt;&gt;"", _xlfn.IFNA(IF(MATCH(I415, OFFSET(Keuzelijsten!$A$1, 0, MATCH(Q415, Keuzelijsten!$A$1:$AA$1, 0)-1, 50, 1), 0)&lt;&gt;"", ""), "| Veld '"&amp;AI$4&amp;ROW()&amp;"': de selectie komt niet overeen met een keuze in een afhankelijk veld.  "), ""))</f>
        <v/>
      </c>
      <c r="AJ415" s="166" t="str">
        <f ca="1">IF(Z415&lt;0, "", IF(J415&lt;&gt;"", _xlfn.IFNA(IF(MATCH(J415, OFFSET(Keuzelijsten!$A$1, 0, MATCH(R415, Keuzelijsten!$A$1:$AA$1, 0)-1, 50, 1), 0)&lt;&gt;"", ""), "| Veld '"&amp;AJ$4&amp;ROW()&amp;"': de selectie komt niet overeen met een keuze in een afhankelijk veld.  "), ""))</f>
        <v/>
      </c>
      <c r="AK415" s="166" t="str">
        <f t="shared" si="195"/>
        <v/>
      </c>
      <c r="AL415" s="166" t="str">
        <f t="shared" si="196"/>
        <v/>
      </c>
      <c r="AM415" s="167" t="str">
        <f t="shared" si="212"/>
        <v/>
      </c>
      <c r="AN415" s="166" t="str">
        <f t="shared" si="213"/>
        <v/>
      </c>
      <c r="AO415" s="166" t="str">
        <f t="shared" si="214"/>
        <v/>
      </c>
      <c r="AP415" s="166" t="str">
        <f t="shared" si="215"/>
        <v/>
      </c>
      <c r="AQ415" s="166" t="str">
        <f t="shared" si="216"/>
        <v/>
      </c>
      <c r="AR415" s="166" t="str">
        <f t="shared" si="217"/>
        <v/>
      </c>
      <c r="AS415" s="166" t="str">
        <f t="shared" si="218"/>
        <v/>
      </c>
      <c r="AT415" s="166" t="str">
        <f t="shared" si="219"/>
        <v/>
      </c>
      <c r="AU415" s="166" t="str">
        <f t="shared" si="220"/>
        <v/>
      </c>
      <c r="AV415" s="166" t="str">
        <f t="shared" si="221"/>
        <v/>
      </c>
      <c r="AW415" s="167" t="str">
        <f t="shared" si="222"/>
        <v/>
      </c>
      <c r="AX415" s="166" t="str">
        <f>IF(N415&lt;&gt;1, IF(SUM(N415:$N$504)&lt;&gt;0, "| Laat geen witruimte tussen ingevulde rijen.", ""), "")</f>
        <v/>
      </c>
      <c r="AY415" s="166"/>
      <c r="AZ415" s="75" t="str">
        <f t="shared" ca="1" si="223"/>
        <v/>
      </c>
    </row>
    <row r="416" spans="1:52" s="6" customFormat="1" ht="14.45" customHeight="1" x14ac:dyDescent="0.25">
      <c r="A416" s="172" t="str">
        <f t="shared" ca="1" si="197"/>
        <v/>
      </c>
      <c r="B416" s="164" t="str">
        <f t="shared" si="193"/>
        <v/>
      </c>
      <c r="C416" s="176" t="str">
        <f t="shared" si="194"/>
        <v/>
      </c>
      <c r="D416" s="177"/>
      <c r="E416" s="178"/>
      <c r="F416" s="178"/>
      <c r="G416" s="179"/>
      <c r="H416" s="180"/>
      <c r="I416" s="179"/>
      <c r="J416" s="181"/>
      <c r="K416" s="182"/>
      <c r="L416" s="183"/>
      <c r="M416" s="165" t="s">
        <v>85</v>
      </c>
      <c r="N416" s="166">
        <f t="shared" si="198"/>
        <v>0</v>
      </c>
      <c r="O416" s="167" t="s">
        <v>387</v>
      </c>
      <c r="P416" s="166" t="str">
        <f t="shared" si="199"/>
        <v/>
      </c>
      <c r="Q416" s="166" t="str">
        <f t="shared" si="200"/>
        <v/>
      </c>
      <c r="R416" s="166" t="str">
        <f t="shared" si="201"/>
        <v/>
      </c>
      <c r="S416" s="167">
        <f t="shared" si="202"/>
        <v>0</v>
      </c>
      <c r="T416" s="166">
        <f t="shared" si="203"/>
        <v>0</v>
      </c>
      <c r="U416" s="166">
        <f t="shared" si="204"/>
        <v>0</v>
      </c>
      <c r="V416" s="166">
        <f t="shared" si="205"/>
        <v>0</v>
      </c>
      <c r="W416" s="166">
        <f t="shared" si="206"/>
        <v>0</v>
      </c>
      <c r="X416" s="166">
        <f t="shared" si="207"/>
        <v>0</v>
      </c>
      <c r="Y416" s="166">
        <f t="shared" si="208"/>
        <v>0</v>
      </c>
      <c r="Z416" s="166">
        <f t="shared" si="209"/>
        <v>0</v>
      </c>
      <c r="AA416" s="166">
        <f t="shared" si="210"/>
        <v>0</v>
      </c>
      <c r="AB416" s="166">
        <f t="shared" si="211"/>
        <v>0</v>
      </c>
      <c r="AC416" s="167"/>
      <c r="AD416" s="166"/>
      <c r="AE416" s="166" t="str" cm="1">
        <f t="array" ref="AE416">IF($E416&lt;&gt;"", IF(ISTEXT(E416), "| Veld '"&amp;AE$4&amp;ROW()&amp;"': "&amp;Fout_datum, IF(F416&lt;&gt;"", IF(E416&gt;F416, "| Velden '"&amp;$AE$4&amp;ROW()&amp;"' en '"&amp;$AF$4&amp;ROW()&amp;"': De datum uit dienst mag niet voor de datum in dienst vallen.", ""), IF(E416&gt;Datum_werkingsjaar_einde, "| Veld '"&amp;$AE$4&amp;ROW()&amp;"': De datum in dienst mag niet na 31/12/"&amp;Datum_werkingsjaar&amp;" vallen.  ", ""))), "")</f>
        <v/>
      </c>
      <c r="AF416" s="166" t="str" cm="1">
        <f t="array" ref="AF416">IF($F416&lt;&gt;"", IF(ISTEXT(F416), "| Veld '"&amp;AF$4&amp;ROW()&amp;"': "&amp;Fout_datum, IF(E416&gt;F416, IF(F416&lt;&gt;"", "  ", ""), IF(F416&lt;&gt;"", IF(F416&lt;Datum_werkingsjaar_begin, "| Veld '"&amp;$AF$4&amp;ROW()&amp;"': De datum uit dienst mag niet vóór 1/01/"&amp;Datum_werkingsjaar&amp;" vallen.  ", ""), ""))), "")</f>
        <v/>
      </c>
      <c r="AG416" s="166" t="str">
        <f ca="1">IF(W416&lt;0, "", IF(G416&lt;&gt;"", _xlfn.IFNA(IF(MATCH(G416, OFFSET(Keuzelijsten!$A$1, 0, MATCH(O416, Keuzelijsten!$A$1:$AA$1, 0)-1, 50, 1), 0)&lt;&gt;"", ""), "| Veld '"&amp;AG$4&amp;ROW()&amp;"': de selectie komt niet overeen met een keuze in een afhankelijk veld.  "), ""))</f>
        <v/>
      </c>
      <c r="AH416" s="166" t="str">
        <f ca="1">IF(X416&lt;0, "", IF(H416&lt;&gt;"", _xlfn.IFNA(IF(MATCH(H416, OFFSET(Keuzelijsten!$A$1, 0, MATCH(P416, Keuzelijsten!$A$1:$AA$1, 0)-1, 50, 1), 0)&lt;&gt;"", ""), "| Veld '"&amp;AH$4&amp;ROW()&amp;"': de selectie komt niet overeen met een keuze in een afhankelijk veld.  "), ""))</f>
        <v/>
      </c>
      <c r="AI416" s="166" t="str">
        <f ca="1">IF(Y416&lt;0, "", IF(I416&lt;&gt;"", _xlfn.IFNA(IF(MATCH(I416, OFFSET(Keuzelijsten!$A$1, 0, MATCH(Q416, Keuzelijsten!$A$1:$AA$1, 0)-1, 50, 1), 0)&lt;&gt;"", ""), "| Veld '"&amp;AI$4&amp;ROW()&amp;"': de selectie komt niet overeen met een keuze in een afhankelijk veld.  "), ""))</f>
        <v/>
      </c>
      <c r="AJ416" s="166" t="str">
        <f ca="1">IF(Z416&lt;0, "", IF(J416&lt;&gt;"", _xlfn.IFNA(IF(MATCH(J416, OFFSET(Keuzelijsten!$A$1, 0, MATCH(R416, Keuzelijsten!$A$1:$AA$1, 0)-1, 50, 1), 0)&lt;&gt;"", ""), "| Veld '"&amp;AJ$4&amp;ROW()&amp;"': de selectie komt niet overeen met een keuze in een afhankelijk veld.  "), ""))</f>
        <v/>
      </c>
      <c r="AK416" s="166" t="str">
        <f t="shared" si="195"/>
        <v/>
      </c>
      <c r="AL416" s="166" t="str">
        <f t="shared" si="196"/>
        <v/>
      </c>
      <c r="AM416" s="167" t="str">
        <f t="shared" si="212"/>
        <v/>
      </c>
      <c r="AN416" s="166" t="str">
        <f t="shared" si="213"/>
        <v/>
      </c>
      <c r="AO416" s="166" t="str">
        <f t="shared" si="214"/>
        <v/>
      </c>
      <c r="AP416" s="166" t="str">
        <f t="shared" si="215"/>
        <v/>
      </c>
      <c r="AQ416" s="166" t="str">
        <f t="shared" si="216"/>
        <v/>
      </c>
      <c r="AR416" s="166" t="str">
        <f t="shared" si="217"/>
        <v/>
      </c>
      <c r="AS416" s="166" t="str">
        <f t="shared" si="218"/>
        <v/>
      </c>
      <c r="AT416" s="166" t="str">
        <f t="shared" si="219"/>
        <v/>
      </c>
      <c r="AU416" s="166" t="str">
        <f t="shared" si="220"/>
        <v/>
      </c>
      <c r="AV416" s="166" t="str">
        <f t="shared" si="221"/>
        <v/>
      </c>
      <c r="AW416" s="167" t="str">
        <f t="shared" si="222"/>
        <v/>
      </c>
      <c r="AX416" s="166" t="str">
        <f>IF(N416&lt;&gt;1, IF(SUM(N416:$N$504)&lt;&gt;0, "| Laat geen witruimte tussen ingevulde rijen.", ""), "")</f>
        <v/>
      </c>
      <c r="AY416" s="166"/>
      <c r="AZ416" s="75" t="str">
        <f t="shared" ca="1" si="223"/>
        <v/>
      </c>
    </row>
    <row r="417" spans="1:52" s="6" customFormat="1" ht="14.45" customHeight="1" x14ac:dyDescent="0.25">
      <c r="A417" s="172" t="str">
        <f t="shared" ca="1" si="197"/>
        <v/>
      </c>
      <c r="B417" s="164" t="str">
        <f t="shared" si="193"/>
        <v/>
      </c>
      <c r="C417" s="176" t="str">
        <f t="shared" si="194"/>
        <v/>
      </c>
      <c r="D417" s="177"/>
      <c r="E417" s="178"/>
      <c r="F417" s="178"/>
      <c r="G417" s="179"/>
      <c r="H417" s="180"/>
      <c r="I417" s="179"/>
      <c r="J417" s="181"/>
      <c r="K417" s="182"/>
      <c r="L417" s="183"/>
      <c r="M417" s="165" t="s">
        <v>85</v>
      </c>
      <c r="N417" s="166">
        <f t="shared" si="198"/>
        <v>0</v>
      </c>
      <c r="O417" s="167" t="s">
        <v>387</v>
      </c>
      <c r="P417" s="166" t="str">
        <f t="shared" si="199"/>
        <v/>
      </c>
      <c r="Q417" s="166" t="str">
        <f t="shared" si="200"/>
        <v/>
      </c>
      <c r="R417" s="166" t="str">
        <f t="shared" si="201"/>
        <v/>
      </c>
      <c r="S417" s="167">
        <f t="shared" si="202"/>
        <v>0</v>
      </c>
      <c r="T417" s="166">
        <f t="shared" si="203"/>
        <v>0</v>
      </c>
      <c r="U417" s="166">
        <f t="shared" si="204"/>
        <v>0</v>
      </c>
      <c r="V417" s="166">
        <f t="shared" si="205"/>
        <v>0</v>
      </c>
      <c r="W417" s="166">
        <f t="shared" si="206"/>
        <v>0</v>
      </c>
      <c r="X417" s="166">
        <f t="shared" si="207"/>
        <v>0</v>
      </c>
      <c r="Y417" s="166">
        <f t="shared" si="208"/>
        <v>0</v>
      </c>
      <c r="Z417" s="166">
        <f t="shared" si="209"/>
        <v>0</v>
      </c>
      <c r="AA417" s="166">
        <f t="shared" si="210"/>
        <v>0</v>
      </c>
      <c r="AB417" s="166">
        <f t="shared" si="211"/>
        <v>0</v>
      </c>
      <c r="AC417" s="167"/>
      <c r="AD417" s="166"/>
      <c r="AE417" s="166" t="str" cm="1">
        <f t="array" ref="AE417">IF($E417&lt;&gt;"", IF(ISTEXT(E417), "| Veld '"&amp;AE$4&amp;ROW()&amp;"': "&amp;Fout_datum, IF(F417&lt;&gt;"", IF(E417&gt;F417, "| Velden '"&amp;$AE$4&amp;ROW()&amp;"' en '"&amp;$AF$4&amp;ROW()&amp;"': De datum uit dienst mag niet voor de datum in dienst vallen.", ""), IF(E417&gt;Datum_werkingsjaar_einde, "| Veld '"&amp;$AE$4&amp;ROW()&amp;"': De datum in dienst mag niet na 31/12/"&amp;Datum_werkingsjaar&amp;" vallen.  ", ""))), "")</f>
        <v/>
      </c>
      <c r="AF417" s="166" t="str" cm="1">
        <f t="array" ref="AF417">IF($F417&lt;&gt;"", IF(ISTEXT(F417), "| Veld '"&amp;AF$4&amp;ROW()&amp;"': "&amp;Fout_datum, IF(E417&gt;F417, IF(F417&lt;&gt;"", "  ", ""), IF(F417&lt;&gt;"", IF(F417&lt;Datum_werkingsjaar_begin, "| Veld '"&amp;$AF$4&amp;ROW()&amp;"': De datum uit dienst mag niet vóór 1/01/"&amp;Datum_werkingsjaar&amp;" vallen.  ", ""), ""))), "")</f>
        <v/>
      </c>
      <c r="AG417" s="166" t="str">
        <f ca="1">IF(W417&lt;0, "", IF(G417&lt;&gt;"", _xlfn.IFNA(IF(MATCH(G417, OFFSET(Keuzelijsten!$A$1, 0, MATCH(O417, Keuzelijsten!$A$1:$AA$1, 0)-1, 50, 1), 0)&lt;&gt;"", ""), "| Veld '"&amp;AG$4&amp;ROW()&amp;"': de selectie komt niet overeen met een keuze in een afhankelijk veld.  "), ""))</f>
        <v/>
      </c>
      <c r="AH417" s="166" t="str">
        <f ca="1">IF(X417&lt;0, "", IF(H417&lt;&gt;"", _xlfn.IFNA(IF(MATCH(H417, OFFSET(Keuzelijsten!$A$1, 0, MATCH(P417, Keuzelijsten!$A$1:$AA$1, 0)-1, 50, 1), 0)&lt;&gt;"", ""), "| Veld '"&amp;AH$4&amp;ROW()&amp;"': de selectie komt niet overeen met een keuze in een afhankelijk veld.  "), ""))</f>
        <v/>
      </c>
      <c r="AI417" s="166" t="str">
        <f ca="1">IF(Y417&lt;0, "", IF(I417&lt;&gt;"", _xlfn.IFNA(IF(MATCH(I417, OFFSET(Keuzelijsten!$A$1, 0, MATCH(Q417, Keuzelijsten!$A$1:$AA$1, 0)-1, 50, 1), 0)&lt;&gt;"", ""), "| Veld '"&amp;AI$4&amp;ROW()&amp;"': de selectie komt niet overeen met een keuze in een afhankelijk veld.  "), ""))</f>
        <v/>
      </c>
      <c r="AJ417" s="166" t="str">
        <f ca="1">IF(Z417&lt;0, "", IF(J417&lt;&gt;"", _xlfn.IFNA(IF(MATCH(J417, OFFSET(Keuzelijsten!$A$1, 0, MATCH(R417, Keuzelijsten!$A$1:$AA$1, 0)-1, 50, 1), 0)&lt;&gt;"", ""), "| Veld '"&amp;AJ$4&amp;ROW()&amp;"': de selectie komt niet overeen met een keuze in een afhankelijk veld.  "), ""))</f>
        <v/>
      </c>
      <c r="AK417" s="166" t="str">
        <f t="shared" si="195"/>
        <v/>
      </c>
      <c r="AL417" s="166" t="str">
        <f t="shared" si="196"/>
        <v/>
      </c>
      <c r="AM417" s="167" t="str">
        <f t="shared" si="212"/>
        <v/>
      </c>
      <c r="AN417" s="166" t="str">
        <f t="shared" si="213"/>
        <v/>
      </c>
      <c r="AO417" s="166" t="str">
        <f t="shared" si="214"/>
        <v/>
      </c>
      <c r="AP417" s="166" t="str">
        <f t="shared" si="215"/>
        <v/>
      </c>
      <c r="AQ417" s="166" t="str">
        <f t="shared" si="216"/>
        <v/>
      </c>
      <c r="AR417" s="166" t="str">
        <f t="shared" si="217"/>
        <v/>
      </c>
      <c r="AS417" s="166" t="str">
        <f t="shared" si="218"/>
        <v/>
      </c>
      <c r="AT417" s="166" t="str">
        <f t="shared" si="219"/>
        <v/>
      </c>
      <c r="AU417" s="166" t="str">
        <f t="shared" si="220"/>
        <v/>
      </c>
      <c r="AV417" s="166" t="str">
        <f t="shared" si="221"/>
        <v/>
      </c>
      <c r="AW417" s="167" t="str">
        <f t="shared" si="222"/>
        <v/>
      </c>
      <c r="AX417" s="166" t="str">
        <f>IF(N417&lt;&gt;1, IF(SUM(N417:$N$504)&lt;&gt;0, "| Laat geen witruimte tussen ingevulde rijen.", ""), "")</f>
        <v/>
      </c>
      <c r="AY417" s="166"/>
      <c r="AZ417" s="75" t="str">
        <f t="shared" ca="1" si="223"/>
        <v/>
      </c>
    </row>
    <row r="418" spans="1:52" s="6" customFormat="1" ht="14.45" customHeight="1" x14ac:dyDescent="0.25">
      <c r="A418" s="172" t="str">
        <f t="shared" ca="1" si="197"/>
        <v/>
      </c>
      <c r="B418" s="164" t="str">
        <f t="shared" si="193"/>
        <v/>
      </c>
      <c r="C418" s="176" t="str">
        <f t="shared" si="194"/>
        <v/>
      </c>
      <c r="D418" s="177"/>
      <c r="E418" s="178"/>
      <c r="F418" s="178"/>
      <c r="G418" s="179"/>
      <c r="H418" s="180"/>
      <c r="I418" s="179"/>
      <c r="J418" s="181"/>
      <c r="K418" s="182"/>
      <c r="L418" s="183"/>
      <c r="M418" s="165" t="s">
        <v>85</v>
      </c>
      <c r="N418" s="166">
        <f t="shared" si="198"/>
        <v>0</v>
      </c>
      <c r="O418" s="167" t="s">
        <v>387</v>
      </c>
      <c r="P418" s="166" t="str">
        <f t="shared" si="199"/>
        <v/>
      </c>
      <c r="Q418" s="166" t="str">
        <f t="shared" si="200"/>
        <v/>
      </c>
      <c r="R418" s="166" t="str">
        <f t="shared" si="201"/>
        <v/>
      </c>
      <c r="S418" s="167">
        <f t="shared" si="202"/>
        <v>0</v>
      </c>
      <c r="T418" s="166">
        <f t="shared" si="203"/>
        <v>0</v>
      </c>
      <c r="U418" s="166">
        <f t="shared" si="204"/>
        <v>0</v>
      </c>
      <c r="V418" s="166">
        <f t="shared" si="205"/>
        <v>0</v>
      </c>
      <c r="W418" s="166">
        <f t="shared" si="206"/>
        <v>0</v>
      </c>
      <c r="X418" s="166">
        <f t="shared" si="207"/>
        <v>0</v>
      </c>
      <c r="Y418" s="166">
        <f t="shared" si="208"/>
        <v>0</v>
      </c>
      <c r="Z418" s="166">
        <f t="shared" si="209"/>
        <v>0</v>
      </c>
      <c r="AA418" s="166">
        <f t="shared" si="210"/>
        <v>0</v>
      </c>
      <c r="AB418" s="166">
        <f t="shared" si="211"/>
        <v>0</v>
      </c>
      <c r="AC418" s="167"/>
      <c r="AD418" s="166"/>
      <c r="AE418" s="166" t="str" cm="1">
        <f t="array" ref="AE418">IF($E418&lt;&gt;"", IF(ISTEXT(E418), "| Veld '"&amp;AE$4&amp;ROW()&amp;"': "&amp;Fout_datum, IF(F418&lt;&gt;"", IF(E418&gt;F418, "| Velden '"&amp;$AE$4&amp;ROW()&amp;"' en '"&amp;$AF$4&amp;ROW()&amp;"': De datum uit dienst mag niet voor de datum in dienst vallen.", ""), IF(E418&gt;Datum_werkingsjaar_einde, "| Veld '"&amp;$AE$4&amp;ROW()&amp;"': De datum in dienst mag niet na 31/12/"&amp;Datum_werkingsjaar&amp;" vallen.  ", ""))), "")</f>
        <v/>
      </c>
      <c r="AF418" s="166" t="str" cm="1">
        <f t="array" ref="AF418">IF($F418&lt;&gt;"", IF(ISTEXT(F418), "| Veld '"&amp;AF$4&amp;ROW()&amp;"': "&amp;Fout_datum, IF(E418&gt;F418, IF(F418&lt;&gt;"", "  ", ""), IF(F418&lt;&gt;"", IF(F418&lt;Datum_werkingsjaar_begin, "| Veld '"&amp;$AF$4&amp;ROW()&amp;"': De datum uit dienst mag niet vóór 1/01/"&amp;Datum_werkingsjaar&amp;" vallen.  ", ""), ""))), "")</f>
        <v/>
      </c>
      <c r="AG418" s="166" t="str">
        <f ca="1">IF(W418&lt;0, "", IF(G418&lt;&gt;"", _xlfn.IFNA(IF(MATCH(G418, OFFSET(Keuzelijsten!$A$1, 0, MATCH(O418, Keuzelijsten!$A$1:$AA$1, 0)-1, 50, 1), 0)&lt;&gt;"", ""), "| Veld '"&amp;AG$4&amp;ROW()&amp;"': de selectie komt niet overeen met een keuze in een afhankelijk veld.  "), ""))</f>
        <v/>
      </c>
      <c r="AH418" s="166" t="str">
        <f ca="1">IF(X418&lt;0, "", IF(H418&lt;&gt;"", _xlfn.IFNA(IF(MATCH(H418, OFFSET(Keuzelijsten!$A$1, 0, MATCH(P418, Keuzelijsten!$A$1:$AA$1, 0)-1, 50, 1), 0)&lt;&gt;"", ""), "| Veld '"&amp;AH$4&amp;ROW()&amp;"': de selectie komt niet overeen met een keuze in een afhankelijk veld.  "), ""))</f>
        <v/>
      </c>
      <c r="AI418" s="166" t="str">
        <f ca="1">IF(Y418&lt;0, "", IF(I418&lt;&gt;"", _xlfn.IFNA(IF(MATCH(I418, OFFSET(Keuzelijsten!$A$1, 0, MATCH(Q418, Keuzelijsten!$A$1:$AA$1, 0)-1, 50, 1), 0)&lt;&gt;"", ""), "| Veld '"&amp;AI$4&amp;ROW()&amp;"': de selectie komt niet overeen met een keuze in een afhankelijk veld.  "), ""))</f>
        <v/>
      </c>
      <c r="AJ418" s="166" t="str">
        <f ca="1">IF(Z418&lt;0, "", IF(J418&lt;&gt;"", _xlfn.IFNA(IF(MATCH(J418, OFFSET(Keuzelijsten!$A$1, 0, MATCH(R418, Keuzelijsten!$A$1:$AA$1, 0)-1, 50, 1), 0)&lt;&gt;"", ""), "| Veld '"&amp;AJ$4&amp;ROW()&amp;"': de selectie komt niet overeen met een keuze in een afhankelijk veld.  "), ""))</f>
        <v/>
      </c>
      <c r="AK418" s="166" t="str">
        <f t="shared" si="195"/>
        <v/>
      </c>
      <c r="AL418" s="166" t="str">
        <f t="shared" si="196"/>
        <v/>
      </c>
      <c r="AM418" s="167" t="str">
        <f t="shared" si="212"/>
        <v/>
      </c>
      <c r="AN418" s="166" t="str">
        <f t="shared" si="213"/>
        <v/>
      </c>
      <c r="AO418" s="166" t="str">
        <f t="shared" si="214"/>
        <v/>
      </c>
      <c r="AP418" s="166" t="str">
        <f t="shared" si="215"/>
        <v/>
      </c>
      <c r="AQ418" s="166" t="str">
        <f t="shared" si="216"/>
        <v/>
      </c>
      <c r="AR418" s="166" t="str">
        <f t="shared" si="217"/>
        <v/>
      </c>
      <c r="AS418" s="166" t="str">
        <f t="shared" si="218"/>
        <v/>
      </c>
      <c r="AT418" s="166" t="str">
        <f t="shared" si="219"/>
        <v/>
      </c>
      <c r="AU418" s="166" t="str">
        <f t="shared" si="220"/>
        <v/>
      </c>
      <c r="AV418" s="166" t="str">
        <f t="shared" si="221"/>
        <v/>
      </c>
      <c r="AW418" s="167" t="str">
        <f t="shared" si="222"/>
        <v/>
      </c>
      <c r="AX418" s="166" t="str">
        <f>IF(N418&lt;&gt;1, IF(SUM(N418:$N$504)&lt;&gt;0, "| Laat geen witruimte tussen ingevulde rijen.", ""), "")</f>
        <v/>
      </c>
      <c r="AY418" s="166"/>
      <c r="AZ418" s="75" t="str">
        <f t="shared" ca="1" si="223"/>
        <v/>
      </c>
    </row>
    <row r="419" spans="1:52" s="6" customFormat="1" ht="14.45" customHeight="1" x14ac:dyDescent="0.25">
      <c r="A419" s="172" t="str">
        <f t="shared" ca="1" si="197"/>
        <v/>
      </c>
      <c r="B419" s="164" t="str">
        <f t="shared" si="193"/>
        <v/>
      </c>
      <c r="C419" s="176" t="str">
        <f t="shared" si="194"/>
        <v/>
      </c>
      <c r="D419" s="177"/>
      <c r="E419" s="178"/>
      <c r="F419" s="178"/>
      <c r="G419" s="179"/>
      <c r="H419" s="180"/>
      <c r="I419" s="179"/>
      <c r="J419" s="181"/>
      <c r="K419" s="182"/>
      <c r="L419" s="183"/>
      <c r="M419" s="165" t="s">
        <v>85</v>
      </c>
      <c r="N419" s="166">
        <f t="shared" si="198"/>
        <v>0</v>
      </c>
      <c r="O419" s="167" t="s">
        <v>387</v>
      </c>
      <c r="P419" s="166" t="str">
        <f t="shared" si="199"/>
        <v/>
      </c>
      <c r="Q419" s="166" t="str">
        <f t="shared" si="200"/>
        <v/>
      </c>
      <c r="R419" s="166" t="str">
        <f t="shared" si="201"/>
        <v/>
      </c>
      <c r="S419" s="167">
        <f t="shared" si="202"/>
        <v>0</v>
      </c>
      <c r="T419" s="166">
        <f t="shared" si="203"/>
        <v>0</v>
      </c>
      <c r="U419" s="166">
        <f t="shared" si="204"/>
        <v>0</v>
      </c>
      <c r="V419" s="166">
        <f t="shared" si="205"/>
        <v>0</v>
      </c>
      <c r="W419" s="166">
        <f t="shared" si="206"/>
        <v>0</v>
      </c>
      <c r="X419" s="166">
        <f t="shared" si="207"/>
        <v>0</v>
      </c>
      <c r="Y419" s="166">
        <f t="shared" si="208"/>
        <v>0</v>
      </c>
      <c r="Z419" s="166">
        <f t="shared" si="209"/>
        <v>0</v>
      </c>
      <c r="AA419" s="166">
        <f t="shared" si="210"/>
        <v>0</v>
      </c>
      <c r="AB419" s="166">
        <f t="shared" si="211"/>
        <v>0</v>
      </c>
      <c r="AC419" s="167"/>
      <c r="AD419" s="166"/>
      <c r="AE419" s="166" t="str" cm="1">
        <f t="array" ref="AE419">IF($E419&lt;&gt;"", IF(ISTEXT(E419), "| Veld '"&amp;AE$4&amp;ROW()&amp;"': "&amp;Fout_datum, IF(F419&lt;&gt;"", IF(E419&gt;F419, "| Velden '"&amp;$AE$4&amp;ROW()&amp;"' en '"&amp;$AF$4&amp;ROW()&amp;"': De datum uit dienst mag niet voor de datum in dienst vallen.", ""), IF(E419&gt;Datum_werkingsjaar_einde, "| Veld '"&amp;$AE$4&amp;ROW()&amp;"': De datum in dienst mag niet na 31/12/"&amp;Datum_werkingsjaar&amp;" vallen.  ", ""))), "")</f>
        <v/>
      </c>
      <c r="AF419" s="166" t="str" cm="1">
        <f t="array" ref="AF419">IF($F419&lt;&gt;"", IF(ISTEXT(F419), "| Veld '"&amp;AF$4&amp;ROW()&amp;"': "&amp;Fout_datum, IF(E419&gt;F419, IF(F419&lt;&gt;"", "  ", ""), IF(F419&lt;&gt;"", IF(F419&lt;Datum_werkingsjaar_begin, "| Veld '"&amp;$AF$4&amp;ROW()&amp;"': De datum uit dienst mag niet vóór 1/01/"&amp;Datum_werkingsjaar&amp;" vallen.  ", ""), ""))), "")</f>
        <v/>
      </c>
      <c r="AG419" s="166" t="str">
        <f ca="1">IF(W419&lt;0, "", IF(G419&lt;&gt;"", _xlfn.IFNA(IF(MATCH(G419, OFFSET(Keuzelijsten!$A$1, 0, MATCH(O419, Keuzelijsten!$A$1:$AA$1, 0)-1, 50, 1), 0)&lt;&gt;"", ""), "| Veld '"&amp;AG$4&amp;ROW()&amp;"': de selectie komt niet overeen met een keuze in een afhankelijk veld.  "), ""))</f>
        <v/>
      </c>
      <c r="AH419" s="166" t="str">
        <f ca="1">IF(X419&lt;0, "", IF(H419&lt;&gt;"", _xlfn.IFNA(IF(MATCH(H419, OFFSET(Keuzelijsten!$A$1, 0, MATCH(P419, Keuzelijsten!$A$1:$AA$1, 0)-1, 50, 1), 0)&lt;&gt;"", ""), "| Veld '"&amp;AH$4&amp;ROW()&amp;"': de selectie komt niet overeen met een keuze in een afhankelijk veld.  "), ""))</f>
        <v/>
      </c>
      <c r="AI419" s="166" t="str">
        <f ca="1">IF(Y419&lt;0, "", IF(I419&lt;&gt;"", _xlfn.IFNA(IF(MATCH(I419, OFFSET(Keuzelijsten!$A$1, 0, MATCH(Q419, Keuzelijsten!$A$1:$AA$1, 0)-1, 50, 1), 0)&lt;&gt;"", ""), "| Veld '"&amp;AI$4&amp;ROW()&amp;"': de selectie komt niet overeen met een keuze in een afhankelijk veld.  "), ""))</f>
        <v/>
      </c>
      <c r="AJ419" s="166" t="str">
        <f ca="1">IF(Z419&lt;0, "", IF(J419&lt;&gt;"", _xlfn.IFNA(IF(MATCH(J419, OFFSET(Keuzelijsten!$A$1, 0, MATCH(R419, Keuzelijsten!$A$1:$AA$1, 0)-1, 50, 1), 0)&lt;&gt;"", ""), "| Veld '"&amp;AJ$4&amp;ROW()&amp;"': de selectie komt niet overeen met een keuze in een afhankelijk veld.  "), ""))</f>
        <v/>
      </c>
      <c r="AK419" s="166" t="str">
        <f t="shared" si="195"/>
        <v/>
      </c>
      <c r="AL419" s="166" t="str">
        <f t="shared" si="196"/>
        <v/>
      </c>
      <c r="AM419" s="167" t="str">
        <f t="shared" si="212"/>
        <v/>
      </c>
      <c r="AN419" s="166" t="str">
        <f t="shared" si="213"/>
        <v/>
      </c>
      <c r="AO419" s="166" t="str">
        <f t="shared" si="214"/>
        <v/>
      </c>
      <c r="AP419" s="166" t="str">
        <f t="shared" si="215"/>
        <v/>
      </c>
      <c r="AQ419" s="166" t="str">
        <f t="shared" si="216"/>
        <v/>
      </c>
      <c r="AR419" s="166" t="str">
        <f t="shared" si="217"/>
        <v/>
      </c>
      <c r="AS419" s="166" t="str">
        <f t="shared" si="218"/>
        <v/>
      </c>
      <c r="AT419" s="166" t="str">
        <f t="shared" si="219"/>
        <v/>
      </c>
      <c r="AU419" s="166" t="str">
        <f t="shared" si="220"/>
        <v/>
      </c>
      <c r="AV419" s="166" t="str">
        <f t="shared" si="221"/>
        <v/>
      </c>
      <c r="AW419" s="167" t="str">
        <f t="shared" si="222"/>
        <v/>
      </c>
      <c r="AX419" s="166" t="str">
        <f>IF(N419&lt;&gt;1, IF(SUM(N419:$N$504)&lt;&gt;0, "| Laat geen witruimte tussen ingevulde rijen.", ""), "")</f>
        <v/>
      </c>
      <c r="AY419" s="166"/>
      <c r="AZ419" s="75" t="str">
        <f t="shared" ca="1" si="223"/>
        <v/>
      </c>
    </row>
    <row r="420" spans="1:52" s="6" customFormat="1" ht="14.45" customHeight="1" x14ac:dyDescent="0.25">
      <c r="A420" s="172" t="str">
        <f t="shared" ca="1" si="197"/>
        <v/>
      </c>
      <c r="B420" s="164" t="str">
        <f t="shared" si="193"/>
        <v/>
      </c>
      <c r="C420" s="176" t="str">
        <f t="shared" si="194"/>
        <v/>
      </c>
      <c r="D420" s="177"/>
      <c r="E420" s="178"/>
      <c r="F420" s="178"/>
      <c r="G420" s="179"/>
      <c r="H420" s="180"/>
      <c r="I420" s="179"/>
      <c r="J420" s="181"/>
      <c r="K420" s="182"/>
      <c r="L420" s="183"/>
      <c r="M420" s="165" t="s">
        <v>85</v>
      </c>
      <c r="N420" s="166">
        <f t="shared" si="198"/>
        <v>0</v>
      </c>
      <c r="O420" s="167" t="s">
        <v>387</v>
      </c>
      <c r="P420" s="166" t="str">
        <f t="shared" si="199"/>
        <v/>
      </c>
      <c r="Q420" s="166" t="str">
        <f t="shared" si="200"/>
        <v/>
      </c>
      <c r="R420" s="166" t="str">
        <f t="shared" si="201"/>
        <v/>
      </c>
      <c r="S420" s="167">
        <f t="shared" si="202"/>
        <v>0</v>
      </c>
      <c r="T420" s="166">
        <f t="shared" si="203"/>
        <v>0</v>
      </c>
      <c r="U420" s="166">
        <f t="shared" si="204"/>
        <v>0</v>
      </c>
      <c r="V420" s="166">
        <f t="shared" si="205"/>
        <v>0</v>
      </c>
      <c r="W420" s="166">
        <f t="shared" si="206"/>
        <v>0</v>
      </c>
      <c r="X420" s="166">
        <f t="shared" si="207"/>
        <v>0</v>
      </c>
      <c r="Y420" s="166">
        <f t="shared" si="208"/>
        <v>0</v>
      </c>
      <c r="Z420" s="166">
        <f t="shared" si="209"/>
        <v>0</v>
      </c>
      <c r="AA420" s="166">
        <f t="shared" si="210"/>
        <v>0</v>
      </c>
      <c r="AB420" s="166">
        <f t="shared" si="211"/>
        <v>0</v>
      </c>
      <c r="AC420" s="167"/>
      <c r="AD420" s="166"/>
      <c r="AE420" s="166" t="str" cm="1">
        <f t="array" ref="AE420">IF($E420&lt;&gt;"", IF(ISTEXT(E420), "| Veld '"&amp;AE$4&amp;ROW()&amp;"': "&amp;Fout_datum, IF(F420&lt;&gt;"", IF(E420&gt;F420, "| Velden '"&amp;$AE$4&amp;ROW()&amp;"' en '"&amp;$AF$4&amp;ROW()&amp;"': De datum uit dienst mag niet voor de datum in dienst vallen.", ""), IF(E420&gt;Datum_werkingsjaar_einde, "| Veld '"&amp;$AE$4&amp;ROW()&amp;"': De datum in dienst mag niet na 31/12/"&amp;Datum_werkingsjaar&amp;" vallen.  ", ""))), "")</f>
        <v/>
      </c>
      <c r="AF420" s="166" t="str" cm="1">
        <f t="array" ref="AF420">IF($F420&lt;&gt;"", IF(ISTEXT(F420), "| Veld '"&amp;AF$4&amp;ROW()&amp;"': "&amp;Fout_datum, IF(E420&gt;F420, IF(F420&lt;&gt;"", "  ", ""), IF(F420&lt;&gt;"", IF(F420&lt;Datum_werkingsjaar_begin, "| Veld '"&amp;$AF$4&amp;ROW()&amp;"': De datum uit dienst mag niet vóór 1/01/"&amp;Datum_werkingsjaar&amp;" vallen.  ", ""), ""))), "")</f>
        <v/>
      </c>
      <c r="AG420" s="166" t="str">
        <f ca="1">IF(W420&lt;0, "", IF(G420&lt;&gt;"", _xlfn.IFNA(IF(MATCH(G420, OFFSET(Keuzelijsten!$A$1, 0, MATCH(O420, Keuzelijsten!$A$1:$AA$1, 0)-1, 50, 1), 0)&lt;&gt;"", ""), "| Veld '"&amp;AG$4&amp;ROW()&amp;"': de selectie komt niet overeen met een keuze in een afhankelijk veld.  "), ""))</f>
        <v/>
      </c>
      <c r="AH420" s="166" t="str">
        <f ca="1">IF(X420&lt;0, "", IF(H420&lt;&gt;"", _xlfn.IFNA(IF(MATCH(H420, OFFSET(Keuzelijsten!$A$1, 0, MATCH(P420, Keuzelijsten!$A$1:$AA$1, 0)-1, 50, 1), 0)&lt;&gt;"", ""), "| Veld '"&amp;AH$4&amp;ROW()&amp;"': de selectie komt niet overeen met een keuze in een afhankelijk veld.  "), ""))</f>
        <v/>
      </c>
      <c r="AI420" s="166" t="str">
        <f ca="1">IF(Y420&lt;0, "", IF(I420&lt;&gt;"", _xlfn.IFNA(IF(MATCH(I420, OFFSET(Keuzelijsten!$A$1, 0, MATCH(Q420, Keuzelijsten!$A$1:$AA$1, 0)-1, 50, 1), 0)&lt;&gt;"", ""), "| Veld '"&amp;AI$4&amp;ROW()&amp;"': de selectie komt niet overeen met een keuze in een afhankelijk veld.  "), ""))</f>
        <v/>
      </c>
      <c r="AJ420" s="166" t="str">
        <f ca="1">IF(Z420&lt;0, "", IF(J420&lt;&gt;"", _xlfn.IFNA(IF(MATCH(J420, OFFSET(Keuzelijsten!$A$1, 0, MATCH(R420, Keuzelijsten!$A$1:$AA$1, 0)-1, 50, 1), 0)&lt;&gt;"", ""), "| Veld '"&amp;AJ$4&amp;ROW()&amp;"': de selectie komt niet overeen met een keuze in een afhankelijk veld.  "), ""))</f>
        <v/>
      </c>
      <c r="AK420" s="166" t="str">
        <f t="shared" si="195"/>
        <v/>
      </c>
      <c r="AL420" s="166" t="str">
        <f t="shared" si="196"/>
        <v/>
      </c>
      <c r="AM420" s="167" t="str">
        <f t="shared" si="212"/>
        <v/>
      </c>
      <c r="AN420" s="166" t="str">
        <f t="shared" si="213"/>
        <v/>
      </c>
      <c r="AO420" s="166" t="str">
        <f t="shared" si="214"/>
        <v/>
      </c>
      <c r="AP420" s="166" t="str">
        <f t="shared" si="215"/>
        <v/>
      </c>
      <c r="AQ420" s="166" t="str">
        <f t="shared" si="216"/>
        <v/>
      </c>
      <c r="AR420" s="166" t="str">
        <f t="shared" si="217"/>
        <v/>
      </c>
      <c r="AS420" s="166" t="str">
        <f t="shared" si="218"/>
        <v/>
      </c>
      <c r="AT420" s="166" t="str">
        <f t="shared" si="219"/>
        <v/>
      </c>
      <c r="AU420" s="166" t="str">
        <f t="shared" si="220"/>
        <v/>
      </c>
      <c r="AV420" s="166" t="str">
        <f t="shared" si="221"/>
        <v/>
      </c>
      <c r="AW420" s="167" t="str">
        <f t="shared" si="222"/>
        <v/>
      </c>
      <c r="AX420" s="166" t="str">
        <f>IF(N420&lt;&gt;1, IF(SUM(N420:$N$504)&lt;&gt;0, "| Laat geen witruimte tussen ingevulde rijen.", ""), "")</f>
        <v/>
      </c>
      <c r="AY420" s="166"/>
      <c r="AZ420" s="75" t="str">
        <f t="shared" ca="1" si="223"/>
        <v/>
      </c>
    </row>
    <row r="421" spans="1:52" s="6" customFormat="1" ht="14.45" customHeight="1" x14ac:dyDescent="0.25">
      <c r="A421" s="172" t="str">
        <f t="shared" ca="1" si="197"/>
        <v/>
      </c>
      <c r="B421" s="164" t="str">
        <f t="shared" si="193"/>
        <v/>
      </c>
      <c r="C421" s="176" t="str">
        <f t="shared" si="194"/>
        <v/>
      </c>
      <c r="D421" s="177"/>
      <c r="E421" s="178"/>
      <c r="F421" s="178"/>
      <c r="G421" s="179"/>
      <c r="H421" s="180"/>
      <c r="I421" s="179"/>
      <c r="J421" s="181"/>
      <c r="K421" s="182"/>
      <c r="L421" s="183"/>
      <c r="M421" s="165" t="s">
        <v>85</v>
      </c>
      <c r="N421" s="166">
        <f t="shared" si="198"/>
        <v>0</v>
      </c>
      <c r="O421" s="167" t="s">
        <v>387</v>
      </c>
      <c r="P421" s="166" t="str">
        <f t="shared" si="199"/>
        <v/>
      </c>
      <c r="Q421" s="166" t="str">
        <f t="shared" si="200"/>
        <v/>
      </c>
      <c r="R421" s="166" t="str">
        <f t="shared" si="201"/>
        <v/>
      </c>
      <c r="S421" s="167">
        <f t="shared" si="202"/>
        <v>0</v>
      </c>
      <c r="T421" s="166">
        <f t="shared" si="203"/>
        <v>0</v>
      </c>
      <c r="U421" s="166">
        <f t="shared" si="204"/>
        <v>0</v>
      </c>
      <c r="V421" s="166">
        <f t="shared" si="205"/>
        <v>0</v>
      </c>
      <c r="W421" s="166">
        <f t="shared" si="206"/>
        <v>0</v>
      </c>
      <c r="X421" s="166">
        <f t="shared" si="207"/>
        <v>0</v>
      </c>
      <c r="Y421" s="166">
        <f t="shared" si="208"/>
        <v>0</v>
      </c>
      <c r="Z421" s="166">
        <f t="shared" si="209"/>
        <v>0</v>
      </c>
      <c r="AA421" s="166">
        <f t="shared" si="210"/>
        <v>0</v>
      </c>
      <c r="AB421" s="166">
        <f t="shared" si="211"/>
        <v>0</v>
      </c>
      <c r="AC421" s="167"/>
      <c r="AD421" s="166"/>
      <c r="AE421" s="166" t="str" cm="1">
        <f t="array" ref="AE421">IF($E421&lt;&gt;"", IF(ISTEXT(E421), "| Veld '"&amp;AE$4&amp;ROW()&amp;"': "&amp;Fout_datum, IF(F421&lt;&gt;"", IF(E421&gt;F421, "| Velden '"&amp;$AE$4&amp;ROW()&amp;"' en '"&amp;$AF$4&amp;ROW()&amp;"': De datum uit dienst mag niet voor de datum in dienst vallen.", ""), IF(E421&gt;Datum_werkingsjaar_einde, "| Veld '"&amp;$AE$4&amp;ROW()&amp;"': De datum in dienst mag niet na 31/12/"&amp;Datum_werkingsjaar&amp;" vallen.  ", ""))), "")</f>
        <v/>
      </c>
      <c r="AF421" s="166" t="str" cm="1">
        <f t="array" ref="AF421">IF($F421&lt;&gt;"", IF(ISTEXT(F421), "| Veld '"&amp;AF$4&amp;ROW()&amp;"': "&amp;Fout_datum, IF(E421&gt;F421, IF(F421&lt;&gt;"", "  ", ""), IF(F421&lt;&gt;"", IF(F421&lt;Datum_werkingsjaar_begin, "| Veld '"&amp;$AF$4&amp;ROW()&amp;"': De datum uit dienst mag niet vóór 1/01/"&amp;Datum_werkingsjaar&amp;" vallen.  ", ""), ""))), "")</f>
        <v/>
      </c>
      <c r="AG421" s="166" t="str">
        <f ca="1">IF(W421&lt;0, "", IF(G421&lt;&gt;"", _xlfn.IFNA(IF(MATCH(G421, OFFSET(Keuzelijsten!$A$1, 0, MATCH(O421, Keuzelijsten!$A$1:$AA$1, 0)-1, 50, 1), 0)&lt;&gt;"", ""), "| Veld '"&amp;AG$4&amp;ROW()&amp;"': de selectie komt niet overeen met een keuze in een afhankelijk veld.  "), ""))</f>
        <v/>
      </c>
      <c r="AH421" s="166" t="str">
        <f ca="1">IF(X421&lt;0, "", IF(H421&lt;&gt;"", _xlfn.IFNA(IF(MATCH(H421, OFFSET(Keuzelijsten!$A$1, 0, MATCH(P421, Keuzelijsten!$A$1:$AA$1, 0)-1, 50, 1), 0)&lt;&gt;"", ""), "| Veld '"&amp;AH$4&amp;ROW()&amp;"': de selectie komt niet overeen met een keuze in een afhankelijk veld.  "), ""))</f>
        <v/>
      </c>
      <c r="AI421" s="166" t="str">
        <f ca="1">IF(Y421&lt;0, "", IF(I421&lt;&gt;"", _xlfn.IFNA(IF(MATCH(I421, OFFSET(Keuzelijsten!$A$1, 0, MATCH(Q421, Keuzelijsten!$A$1:$AA$1, 0)-1, 50, 1), 0)&lt;&gt;"", ""), "| Veld '"&amp;AI$4&amp;ROW()&amp;"': de selectie komt niet overeen met een keuze in een afhankelijk veld.  "), ""))</f>
        <v/>
      </c>
      <c r="AJ421" s="166" t="str">
        <f ca="1">IF(Z421&lt;0, "", IF(J421&lt;&gt;"", _xlfn.IFNA(IF(MATCH(J421, OFFSET(Keuzelijsten!$A$1, 0, MATCH(R421, Keuzelijsten!$A$1:$AA$1, 0)-1, 50, 1), 0)&lt;&gt;"", ""), "| Veld '"&amp;AJ$4&amp;ROW()&amp;"': de selectie komt niet overeen met een keuze in een afhankelijk veld.  "), ""))</f>
        <v/>
      </c>
      <c r="AK421" s="166" t="str">
        <f t="shared" si="195"/>
        <v/>
      </c>
      <c r="AL421" s="166" t="str">
        <f t="shared" si="196"/>
        <v/>
      </c>
      <c r="AM421" s="167" t="str">
        <f t="shared" si="212"/>
        <v/>
      </c>
      <c r="AN421" s="166" t="str">
        <f t="shared" si="213"/>
        <v/>
      </c>
      <c r="AO421" s="166" t="str">
        <f t="shared" si="214"/>
        <v/>
      </c>
      <c r="AP421" s="166" t="str">
        <f t="shared" si="215"/>
        <v/>
      </c>
      <c r="AQ421" s="166" t="str">
        <f t="shared" si="216"/>
        <v/>
      </c>
      <c r="AR421" s="166" t="str">
        <f t="shared" si="217"/>
        <v/>
      </c>
      <c r="AS421" s="166" t="str">
        <f t="shared" si="218"/>
        <v/>
      </c>
      <c r="AT421" s="166" t="str">
        <f t="shared" si="219"/>
        <v/>
      </c>
      <c r="AU421" s="166" t="str">
        <f t="shared" si="220"/>
        <v/>
      </c>
      <c r="AV421" s="166" t="str">
        <f t="shared" si="221"/>
        <v/>
      </c>
      <c r="AW421" s="167" t="str">
        <f t="shared" si="222"/>
        <v/>
      </c>
      <c r="AX421" s="166" t="str">
        <f>IF(N421&lt;&gt;1, IF(SUM(N421:$N$504)&lt;&gt;0, "| Laat geen witruimte tussen ingevulde rijen.", ""), "")</f>
        <v/>
      </c>
      <c r="AY421" s="166"/>
      <c r="AZ421" s="75" t="str">
        <f t="shared" ca="1" si="223"/>
        <v/>
      </c>
    </row>
    <row r="422" spans="1:52" s="6" customFormat="1" ht="14.45" customHeight="1" x14ac:dyDescent="0.25">
      <c r="A422" s="172" t="str">
        <f t="shared" ca="1" si="197"/>
        <v/>
      </c>
      <c r="B422" s="164" t="str">
        <f t="shared" si="193"/>
        <v/>
      </c>
      <c r="C422" s="176" t="str">
        <f t="shared" si="194"/>
        <v/>
      </c>
      <c r="D422" s="177"/>
      <c r="E422" s="178"/>
      <c r="F422" s="178"/>
      <c r="G422" s="179"/>
      <c r="H422" s="180"/>
      <c r="I422" s="179"/>
      <c r="J422" s="181"/>
      <c r="K422" s="182"/>
      <c r="L422" s="183"/>
      <c r="M422" s="165" t="s">
        <v>85</v>
      </c>
      <c r="N422" s="166">
        <f t="shared" si="198"/>
        <v>0</v>
      </c>
      <c r="O422" s="167" t="s">
        <v>387</v>
      </c>
      <c r="P422" s="166" t="str">
        <f t="shared" si="199"/>
        <v/>
      </c>
      <c r="Q422" s="166" t="str">
        <f t="shared" si="200"/>
        <v/>
      </c>
      <c r="R422" s="166" t="str">
        <f t="shared" si="201"/>
        <v/>
      </c>
      <c r="S422" s="167">
        <f t="shared" si="202"/>
        <v>0</v>
      </c>
      <c r="T422" s="166">
        <f t="shared" si="203"/>
        <v>0</v>
      </c>
      <c r="U422" s="166">
        <f t="shared" si="204"/>
        <v>0</v>
      </c>
      <c r="V422" s="166">
        <f t="shared" si="205"/>
        <v>0</v>
      </c>
      <c r="W422" s="166">
        <f t="shared" si="206"/>
        <v>0</v>
      </c>
      <c r="X422" s="166">
        <f t="shared" si="207"/>
        <v>0</v>
      </c>
      <c r="Y422" s="166">
        <f t="shared" si="208"/>
        <v>0</v>
      </c>
      <c r="Z422" s="166">
        <f t="shared" si="209"/>
        <v>0</v>
      </c>
      <c r="AA422" s="166">
        <f t="shared" si="210"/>
        <v>0</v>
      </c>
      <c r="AB422" s="166">
        <f t="shared" si="211"/>
        <v>0</v>
      </c>
      <c r="AC422" s="167"/>
      <c r="AD422" s="166"/>
      <c r="AE422" s="166" t="str" cm="1">
        <f t="array" ref="AE422">IF($E422&lt;&gt;"", IF(ISTEXT(E422), "| Veld '"&amp;AE$4&amp;ROW()&amp;"': "&amp;Fout_datum, IF(F422&lt;&gt;"", IF(E422&gt;F422, "| Velden '"&amp;$AE$4&amp;ROW()&amp;"' en '"&amp;$AF$4&amp;ROW()&amp;"': De datum uit dienst mag niet voor de datum in dienst vallen.", ""), IF(E422&gt;Datum_werkingsjaar_einde, "| Veld '"&amp;$AE$4&amp;ROW()&amp;"': De datum in dienst mag niet na 31/12/"&amp;Datum_werkingsjaar&amp;" vallen.  ", ""))), "")</f>
        <v/>
      </c>
      <c r="AF422" s="166" t="str" cm="1">
        <f t="array" ref="AF422">IF($F422&lt;&gt;"", IF(ISTEXT(F422), "| Veld '"&amp;AF$4&amp;ROW()&amp;"': "&amp;Fout_datum, IF(E422&gt;F422, IF(F422&lt;&gt;"", "  ", ""), IF(F422&lt;&gt;"", IF(F422&lt;Datum_werkingsjaar_begin, "| Veld '"&amp;$AF$4&amp;ROW()&amp;"': De datum uit dienst mag niet vóór 1/01/"&amp;Datum_werkingsjaar&amp;" vallen.  ", ""), ""))), "")</f>
        <v/>
      </c>
      <c r="AG422" s="166" t="str">
        <f ca="1">IF(W422&lt;0, "", IF(G422&lt;&gt;"", _xlfn.IFNA(IF(MATCH(G422, OFFSET(Keuzelijsten!$A$1, 0, MATCH(O422, Keuzelijsten!$A$1:$AA$1, 0)-1, 50, 1), 0)&lt;&gt;"", ""), "| Veld '"&amp;AG$4&amp;ROW()&amp;"': de selectie komt niet overeen met een keuze in een afhankelijk veld.  "), ""))</f>
        <v/>
      </c>
      <c r="AH422" s="166" t="str">
        <f ca="1">IF(X422&lt;0, "", IF(H422&lt;&gt;"", _xlfn.IFNA(IF(MATCH(H422, OFFSET(Keuzelijsten!$A$1, 0, MATCH(P422, Keuzelijsten!$A$1:$AA$1, 0)-1, 50, 1), 0)&lt;&gt;"", ""), "| Veld '"&amp;AH$4&amp;ROW()&amp;"': de selectie komt niet overeen met een keuze in een afhankelijk veld.  "), ""))</f>
        <v/>
      </c>
      <c r="AI422" s="166" t="str">
        <f ca="1">IF(Y422&lt;0, "", IF(I422&lt;&gt;"", _xlfn.IFNA(IF(MATCH(I422, OFFSET(Keuzelijsten!$A$1, 0, MATCH(Q422, Keuzelijsten!$A$1:$AA$1, 0)-1, 50, 1), 0)&lt;&gt;"", ""), "| Veld '"&amp;AI$4&amp;ROW()&amp;"': de selectie komt niet overeen met een keuze in een afhankelijk veld.  "), ""))</f>
        <v/>
      </c>
      <c r="AJ422" s="166" t="str">
        <f ca="1">IF(Z422&lt;0, "", IF(J422&lt;&gt;"", _xlfn.IFNA(IF(MATCH(J422, OFFSET(Keuzelijsten!$A$1, 0, MATCH(R422, Keuzelijsten!$A$1:$AA$1, 0)-1, 50, 1), 0)&lt;&gt;"", ""), "| Veld '"&amp;AJ$4&amp;ROW()&amp;"': de selectie komt niet overeen met een keuze in een afhankelijk veld.  "), ""))</f>
        <v/>
      </c>
      <c r="AK422" s="166" t="str">
        <f t="shared" si="195"/>
        <v/>
      </c>
      <c r="AL422" s="166" t="str">
        <f t="shared" si="196"/>
        <v/>
      </c>
      <c r="AM422" s="167" t="str">
        <f t="shared" si="212"/>
        <v/>
      </c>
      <c r="AN422" s="166" t="str">
        <f t="shared" si="213"/>
        <v/>
      </c>
      <c r="AO422" s="166" t="str">
        <f t="shared" si="214"/>
        <v/>
      </c>
      <c r="AP422" s="166" t="str">
        <f t="shared" si="215"/>
        <v/>
      </c>
      <c r="AQ422" s="166" t="str">
        <f t="shared" si="216"/>
        <v/>
      </c>
      <c r="AR422" s="166" t="str">
        <f t="shared" si="217"/>
        <v/>
      </c>
      <c r="AS422" s="166" t="str">
        <f t="shared" si="218"/>
        <v/>
      </c>
      <c r="AT422" s="166" t="str">
        <f t="shared" si="219"/>
        <v/>
      </c>
      <c r="AU422" s="166" t="str">
        <f t="shared" si="220"/>
        <v/>
      </c>
      <c r="AV422" s="166" t="str">
        <f t="shared" si="221"/>
        <v/>
      </c>
      <c r="AW422" s="167" t="str">
        <f t="shared" si="222"/>
        <v/>
      </c>
      <c r="AX422" s="166" t="str">
        <f>IF(N422&lt;&gt;1, IF(SUM(N422:$N$504)&lt;&gt;0, "| Laat geen witruimte tussen ingevulde rijen.", ""), "")</f>
        <v/>
      </c>
      <c r="AY422" s="166"/>
      <c r="AZ422" s="75" t="str">
        <f t="shared" ca="1" si="223"/>
        <v/>
      </c>
    </row>
    <row r="423" spans="1:52" s="6" customFormat="1" ht="14.45" customHeight="1" x14ac:dyDescent="0.25">
      <c r="A423" s="172" t="str">
        <f t="shared" ca="1" si="197"/>
        <v/>
      </c>
      <c r="B423" s="164" t="str">
        <f t="shared" si="193"/>
        <v/>
      </c>
      <c r="C423" s="176" t="str">
        <f t="shared" si="194"/>
        <v/>
      </c>
      <c r="D423" s="177"/>
      <c r="E423" s="178"/>
      <c r="F423" s="178"/>
      <c r="G423" s="179"/>
      <c r="H423" s="180"/>
      <c r="I423" s="179"/>
      <c r="J423" s="181"/>
      <c r="K423" s="182"/>
      <c r="L423" s="183"/>
      <c r="M423" s="165" t="s">
        <v>85</v>
      </c>
      <c r="N423" s="166">
        <f t="shared" si="198"/>
        <v>0</v>
      </c>
      <c r="O423" s="167" t="s">
        <v>387</v>
      </c>
      <c r="P423" s="166" t="str">
        <f t="shared" si="199"/>
        <v/>
      </c>
      <c r="Q423" s="166" t="str">
        <f t="shared" si="200"/>
        <v/>
      </c>
      <c r="R423" s="166" t="str">
        <f t="shared" si="201"/>
        <v/>
      </c>
      <c r="S423" s="167">
        <f t="shared" si="202"/>
        <v>0</v>
      </c>
      <c r="T423" s="166">
        <f t="shared" si="203"/>
        <v>0</v>
      </c>
      <c r="U423" s="166">
        <f t="shared" si="204"/>
        <v>0</v>
      </c>
      <c r="V423" s="166">
        <f t="shared" si="205"/>
        <v>0</v>
      </c>
      <c r="W423" s="166">
        <f t="shared" si="206"/>
        <v>0</v>
      </c>
      <c r="X423" s="166">
        <f t="shared" si="207"/>
        <v>0</v>
      </c>
      <c r="Y423" s="166">
        <f t="shared" si="208"/>
        <v>0</v>
      </c>
      <c r="Z423" s="166">
        <f t="shared" si="209"/>
        <v>0</v>
      </c>
      <c r="AA423" s="166">
        <f t="shared" si="210"/>
        <v>0</v>
      </c>
      <c r="AB423" s="166">
        <f t="shared" si="211"/>
        <v>0</v>
      </c>
      <c r="AC423" s="167"/>
      <c r="AD423" s="166"/>
      <c r="AE423" s="166" t="str" cm="1">
        <f t="array" ref="AE423">IF($E423&lt;&gt;"", IF(ISTEXT(E423), "| Veld '"&amp;AE$4&amp;ROW()&amp;"': "&amp;Fout_datum, IF(F423&lt;&gt;"", IF(E423&gt;F423, "| Velden '"&amp;$AE$4&amp;ROW()&amp;"' en '"&amp;$AF$4&amp;ROW()&amp;"': De datum uit dienst mag niet voor de datum in dienst vallen.", ""), IF(E423&gt;Datum_werkingsjaar_einde, "| Veld '"&amp;$AE$4&amp;ROW()&amp;"': De datum in dienst mag niet na 31/12/"&amp;Datum_werkingsjaar&amp;" vallen.  ", ""))), "")</f>
        <v/>
      </c>
      <c r="AF423" s="166" t="str" cm="1">
        <f t="array" ref="AF423">IF($F423&lt;&gt;"", IF(ISTEXT(F423), "| Veld '"&amp;AF$4&amp;ROW()&amp;"': "&amp;Fout_datum, IF(E423&gt;F423, IF(F423&lt;&gt;"", "  ", ""), IF(F423&lt;&gt;"", IF(F423&lt;Datum_werkingsjaar_begin, "| Veld '"&amp;$AF$4&amp;ROW()&amp;"': De datum uit dienst mag niet vóór 1/01/"&amp;Datum_werkingsjaar&amp;" vallen.  ", ""), ""))), "")</f>
        <v/>
      </c>
      <c r="AG423" s="166" t="str">
        <f ca="1">IF(W423&lt;0, "", IF(G423&lt;&gt;"", _xlfn.IFNA(IF(MATCH(G423, OFFSET(Keuzelijsten!$A$1, 0, MATCH(O423, Keuzelijsten!$A$1:$AA$1, 0)-1, 50, 1), 0)&lt;&gt;"", ""), "| Veld '"&amp;AG$4&amp;ROW()&amp;"': de selectie komt niet overeen met een keuze in een afhankelijk veld.  "), ""))</f>
        <v/>
      </c>
      <c r="AH423" s="166" t="str">
        <f ca="1">IF(X423&lt;0, "", IF(H423&lt;&gt;"", _xlfn.IFNA(IF(MATCH(H423, OFFSET(Keuzelijsten!$A$1, 0, MATCH(P423, Keuzelijsten!$A$1:$AA$1, 0)-1, 50, 1), 0)&lt;&gt;"", ""), "| Veld '"&amp;AH$4&amp;ROW()&amp;"': de selectie komt niet overeen met een keuze in een afhankelijk veld.  "), ""))</f>
        <v/>
      </c>
      <c r="AI423" s="166" t="str">
        <f ca="1">IF(Y423&lt;0, "", IF(I423&lt;&gt;"", _xlfn.IFNA(IF(MATCH(I423, OFFSET(Keuzelijsten!$A$1, 0, MATCH(Q423, Keuzelijsten!$A$1:$AA$1, 0)-1, 50, 1), 0)&lt;&gt;"", ""), "| Veld '"&amp;AI$4&amp;ROW()&amp;"': de selectie komt niet overeen met een keuze in een afhankelijk veld.  "), ""))</f>
        <v/>
      </c>
      <c r="AJ423" s="166" t="str">
        <f ca="1">IF(Z423&lt;0, "", IF(J423&lt;&gt;"", _xlfn.IFNA(IF(MATCH(J423, OFFSET(Keuzelijsten!$A$1, 0, MATCH(R423, Keuzelijsten!$A$1:$AA$1, 0)-1, 50, 1), 0)&lt;&gt;"", ""), "| Veld '"&amp;AJ$4&amp;ROW()&amp;"': de selectie komt niet overeen met een keuze in een afhankelijk veld.  "), ""))</f>
        <v/>
      </c>
      <c r="AK423" s="166" t="str">
        <f t="shared" si="195"/>
        <v/>
      </c>
      <c r="AL423" s="166" t="str">
        <f t="shared" si="196"/>
        <v/>
      </c>
      <c r="AM423" s="167" t="str">
        <f t="shared" si="212"/>
        <v/>
      </c>
      <c r="AN423" s="166" t="str">
        <f t="shared" si="213"/>
        <v/>
      </c>
      <c r="AO423" s="166" t="str">
        <f t="shared" si="214"/>
        <v/>
      </c>
      <c r="AP423" s="166" t="str">
        <f t="shared" si="215"/>
        <v/>
      </c>
      <c r="AQ423" s="166" t="str">
        <f t="shared" si="216"/>
        <v/>
      </c>
      <c r="AR423" s="166" t="str">
        <f t="shared" si="217"/>
        <v/>
      </c>
      <c r="AS423" s="166" t="str">
        <f t="shared" si="218"/>
        <v/>
      </c>
      <c r="AT423" s="166" t="str">
        <f t="shared" si="219"/>
        <v/>
      </c>
      <c r="AU423" s="166" t="str">
        <f t="shared" si="220"/>
        <v/>
      </c>
      <c r="AV423" s="166" t="str">
        <f t="shared" si="221"/>
        <v/>
      </c>
      <c r="AW423" s="167" t="str">
        <f t="shared" si="222"/>
        <v/>
      </c>
      <c r="AX423" s="166" t="str">
        <f>IF(N423&lt;&gt;1, IF(SUM(N423:$N$504)&lt;&gt;0, "| Laat geen witruimte tussen ingevulde rijen.", ""), "")</f>
        <v/>
      </c>
      <c r="AY423" s="166"/>
      <c r="AZ423" s="75" t="str">
        <f t="shared" ca="1" si="223"/>
        <v/>
      </c>
    </row>
    <row r="424" spans="1:52" s="6" customFormat="1" ht="14.45" customHeight="1" x14ac:dyDescent="0.25">
      <c r="A424" s="172" t="str">
        <f t="shared" ca="1" si="197"/>
        <v/>
      </c>
      <c r="B424" s="164" t="str">
        <f t="shared" si="193"/>
        <v/>
      </c>
      <c r="C424" s="176" t="str">
        <f t="shared" si="194"/>
        <v/>
      </c>
      <c r="D424" s="177"/>
      <c r="E424" s="178"/>
      <c r="F424" s="178"/>
      <c r="G424" s="179"/>
      <c r="H424" s="180"/>
      <c r="I424" s="179"/>
      <c r="J424" s="181"/>
      <c r="K424" s="182"/>
      <c r="L424" s="183"/>
      <c r="M424" s="165" t="s">
        <v>85</v>
      </c>
      <c r="N424" s="166">
        <f t="shared" si="198"/>
        <v>0</v>
      </c>
      <c r="O424" s="167" t="s">
        <v>387</v>
      </c>
      <c r="P424" s="166" t="str">
        <f t="shared" si="199"/>
        <v/>
      </c>
      <c r="Q424" s="166" t="str">
        <f t="shared" si="200"/>
        <v/>
      </c>
      <c r="R424" s="166" t="str">
        <f t="shared" si="201"/>
        <v/>
      </c>
      <c r="S424" s="167">
        <f t="shared" si="202"/>
        <v>0</v>
      </c>
      <c r="T424" s="166">
        <f t="shared" si="203"/>
        <v>0</v>
      </c>
      <c r="U424" s="166">
        <f t="shared" si="204"/>
        <v>0</v>
      </c>
      <c r="V424" s="166">
        <f t="shared" si="205"/>
        <v>0</v>
      </c>
      <c r="W424" s="166">
        <f t="shared" si="206"/>
        <v>0</v>
      </c>
      <c r="X424" s="166">
        <f t="shared" si="207"/>
        <v>0</v>
      </c>
      <c r="Y424" s="166">
        <f t="shared" si="208"/>
        <v>0</v>
      </c>
      <c r="Z424" s="166">
        <f t="shared" si="209"/>
        <v>0</v>
      </c>
      <c r="AA424" s="166">
        <f t="shared" si="210"/>
        <v>0</v>
      </c>
      <c r="AB424" s="166">
        <f t="shared" si="211"/>
        <v>0</v>
      </c>
      <c r="AC424" s="167"/>
      <c r="AD424" s="166"/>
      <c r="AE424" s="166" t="str" cm="1">
        <f t="array" ref="AE424">IF($E424&lt;&gt;"", IF(ISTEXT(E424), "| Veld '"&amp;AE$4&amp;ROW()&amp;"': "&amp;Fout_datum, IF(F424&lt;&gt;"", IF(E424&gt;F424, "| Velden '"&amp;$AE$4&amp;ROW()&amp;"' en '"&amp;$AF$4&amp;ROW()&amp;"': De datum uit dienst mag niet voor de datum in dienst vallen.", ""), IF(E424&gt;Datum_werkingsjaar_einde, "| Veld '"&amp;$AE$4&amp;ROW()&amp;"': De datum in dienst mag niet na 31/12/"&amp;Datum_werkingsjaar&amp;" vallen.  ", ""))), "")</f>
        <v/>
      </c>
      <c r="AF424" s="166" t="str" cm="1">
        <f t="array" ref="AF424">IF($F424&lt;&gt;"", IF(ISTEXT(F424), "| Veld '"&amp;AF$4&amp;ROW()&amp;"': "&amp;Fout_datum, IF(E424&gt;F424, IF(F424&lt;&gt;"", "  ", ""), IF(F424&lt;&gt;"", IF(F424&lt;Datum_werkingsjaar_begin, "| Veld '"&amp;$AF$4&amp;ROW()&amp;"': De datum uit dienst mag niet vóór 1/01/"&amp;Datum_werkingsjaar&amp;" vallen.  ", ""), ""))), "")</f>
        <v/>
      </c>
      <c r="AG424" s="166" t="str">
        <f ca="1">IF(W424&lt;0, "", IF(G424&lt;&gt;"", _xlfn.IFNA(IF(MATCH(G424, OFFSET(Keuzelijsten!$A$1, 0, MATCH(O424, Keuzelijsten!$A$1:$AA$1, 0)-1, 50, 1), 0)&lt;&gt;"", ""), "| Veld '"&amp;AG$4&amp;ROW()&amp;"': de selectie komt niet overeen met een keuze in een afhankelijk veld.  "), ""))</f>
        <v/>
      </c>
      <c r="AH424" s="166" t="str">
        <f ca="1">IF(X424&lt;0, "", IF(H424&lt;&gt;"", _xlfn.IFNA(IF(MATCH(H424, OFFSET(Keuzelijsten!$A$1, 0, MATCH(P424, Keuzelijsten!$A$1:$AA$1, 0)-1, 50, 1), 0)&lt;&gt;"", ""), "| Veld '"&amp;AH$4&amp;ROW()&amp;"': de selectie komt niet overeen met een keuze in een afhankelijk veld.  "), ""))</f>
        <v/>
      </c>
      <c r="AI424" s="166" t="str">
        <f ca="1">IF(Y424&lt;0, "", IF(I424&lt;&gt;"", _xlfn.IFNA(IF(MATCH(I424, OFFSET(Keuzelijsten!$A$1, 0, MATCH(Q424, Keuzelijsten!$A$1:$AA$1, 0)-1, 50, 1), 0)&lt;&gt;"", ""), "| Veld '"&amp;AI$4&amp;ROW()&amp;"': de selectie komt niet overeen met een keuze in een afhankelijk veld.  "), ""))</f>
        <v/>
      </c>
      <c r="AJ424" s="166" t="str">
        <f ca="1">IF(Z424&lt;0, "", IF(J424&lt;&gt;"", _xlfn.IFNA(IF(MATCH(J424, OFFSET(Keuzelijsten!$A$1, 0, MATCH(R424, Keuzelijsten!$A$1:$AA$1, 0)-1, 50, 1), 0)&lt;&gt;"", ""), "| Veld '"&amp;AJ$4&amp;ROW()&amp;"': de selectie komt niet overeen met een keuze in een afhankelijk veld.  "), ""))</f>
        <v/>
      </c>
      <c r="AK424" s="166" t="str">
        <f t="shared" si="195"/>
        <v/>
      </c>
      <c r="AL424" s="166" t="str">
        <f t="shared" si="196"/>
        <v/>
      </c>
      <c r="AM424" s="167" t="str">
        <f t="shared" si="212"/>
        <v/>
      </c>
      <c r="AN424" s="166" t="str">
        <f t="shared" si="213"/>
        <v/>
      </c>
      <c r="AO424" s="166" t="str">
        <f t="shared" si="214"/>
        <v/>
      </c>
      <c r="AP424" s="166" t="str">
        <f t="shared" si="215"/>
        <v/>
      </c>
      <c r="AQ424" s="166" t="str">
        <f t="shared" si="216"/>
        <v/>
      </c>
      <c r="AR424" s="166" t="str">
        <f t="shared" si="217"/>
        <v/>
      </c>
      <c r="AS424" s="166" t="str">
        <f t="shared" si="218"/>
        <v/>
      </c>
      <c r="AT424" s="166" t="str">
        <f t="shared" si="219"/>
        <v/>
      </c>
      <c r="AU424" s="166" t="str">
        <f t="shared" si="220"/>
        <v/>
      </c>
      <c r="AV424" s="166" t="str">
        <f t="shared" si="221"/>
        <v/>
      </c>
      <c r="AW424" s="167" t="str">
        <f t="shared" si="222"/>
        <v/>
      </c>
      <c r="AX424" s="166" t="str">
        <f>IF(N424&lt;&gt;1, IF(SUM(N424:$N$504)&lt;&gt;0, "| Laat geen witruimte tussen ingevulde rijen.", ""), "")</f>
        <v/>
      </c>
      <c r="AY424" s="166"/>
      <c r="AZ424" s="75" t="str">
        <f t="shared" ca="1" si="223"/>
        <v/>
      </c>
    </row>
    <row r="425" spans="1:52" s="6" customFormat="1" ht="14.45" customHeight="1" x14ac:dyDescent="0.25">
      <c r="A425" s="172" t="str">
        <f t="shared" ca="1" si="197"/>
        <v/>
      </c>
      <c r="B425" s="164" t="str">
        <f t="shared" si="193"/>
        <v/>
      </c>
      <c r="C425" s="176" t="str">
        <f t="shared" si="194"/>
        <v/>
      </c>
      <c r="D425" s="177"/>
      <c r="E425" s="178"/>
      <c r="F425" s="178"/>
      <c r="G425" s="179"/>
      <c r="H425" s="180"/>
      <c r="I425" s="179"/>
      <c r="J425" s="181"/>
      <c r="K425" s="182"/>
      <c r="L425" s="183"/>
      <c r="M425" s="165" t="s">
        <v>85</v>
      </c>
      <c r="N425" s="166">
        <f t="shared" si="198"/>
        <v>0</v>
      </c>
      <c r="O425" s="167" t="s">
        <v>387</v>
      </c>
      <c r="P425" s="166" t="str">
        <f t="shared" si="199"/>
        <v/>
      </c>
      <c r="Q425" s="166" t="str">
        <f t="shared" si="200"/>
        <v/>
      </c>
      <c r="R425" s="166" t="str">
        <f t="shared" si="201"/>
        <v/>
      </c>
      <c r="S425" s="167">
        <f t="shared" si="202"/>
        <v>0</v>
      </c>
      <c r="T425" s="166">
        <f t="shared" si="203"/>
        <v>0</v>
      </c>
      <c r="U425" s="166">
        <f t="shared" si="204"/>
        <v>0</v>
      </c>
      <c r="V425" s="166">
        <f t="shared" si="205"/>
        <v>0</v>
      </c>
      <c r="W425" s="166">
        <f t="shared" si="206"/>
        <v>0</v>
      </c>
      <c r="X425" s="166">
        <f t="shared" si="207"/>
        <v>0</v>
      </c>
      <c r="Y425" s="166">
        <f t="shared" si="208"/>
        <v>0</v>
      </c>
      <c r="Z425" s="166">
        <f t="shared" si="209"/>
        <v>0</v>
      </c>
      <c r="AA425" s="166">
        <f t="shared" si="210"/>
        <v>0</v>
      </c>
      <c r="AB425" s="166">
        <f t="shared" si="211"/>
        <v>0</v>
      </c>
      <c r="AC425" s="167"/>
      <c r="AD425" s="166"/>
      <c r="AE425" s="166" t="str" cm="1">
        <f t="array" ref="AE425">IF($E425&lt;&gt;"", IF(ISTEXT(E425), "| Veld '"&amp;AE$4&amp;ROW()&amp;"': "&amp;Fout_datum, IF(F425&lt;&gt;"", IF(E425&gt;F425, "| Velden '"&amp;$AE$4&amp;ROW()&amp;"' en '"&amp;$AF$4&amp;ROW()&amp;"': De datum uit dienst mag niet voor de datum in dienst vallen.", ""), IF(E425&gt;Datum_werkingsjaar_einde, "| Veld '"&amp;$AE$4&amp;ROW()&amp;"': De datum in dienst mag niet na 31/12/"&amp;Datum_werkingsjaar&amp;" vallen.  ", ""))), "")</f>
        <v/>
      </c>
      <c r="AF425" s="166" t="str" cm="1">
        <f t="array" ref="AF425">IF($F425&lt;&gt;"", IF(ISTEXT(F425), "| Veld '"&amp;AF$4&amp;ROW()&amp;"': "&amp;Fout_datum, IF(E425&gt;F425, IF(F425&lt;&gt;"", "  ", ""), IF(F425&lt;&gt;"", IF(F425&lt;Datum_werkingsjaar_begin, "| Veld '"&amp;$AF$4&amp;ROW()&amp;"': De datum uit dienst mag niet vóór 1/01/"&amp;Datum_werkingsjaar&amp;" vallen.  ", ""), ""))), "")</f>
        <v/>
      </c>
      <c r="AG425" s="166" t="str">
        <f ca="1">IF(W425&lt;0, "", IF(G425&lt;&gt;"", _xlfn.IFNA(IF(MATCH(G425, OFFSET(Keuzelijsten!$A$1, 0, MATCH(O425, Keuzelijsten!$A$1:$AA$1, 0)-1, 50, 1), 0)&lt;&gt;"", ""), "| Veld '"&amp;AG$4&amp;ROW()&amp;"': de selectie komt niet overeen met een keuze in een afhankelijk veld.  "), ""))</f>
        <v/>
      </c>
      <c r="AH425" s="166" t="str">
        <f ca="1">IF(X425&lt;0, "", IF(H425&lt;&gt;"", _xlfn.IFNA(IF(MATCH(H425, OFFSET(Keuzelijsten!$A$1, 0, MATCH(P425, Keuzelijsten!$A$1:$AA$1, 0)-1, 50, 1), 0)&lt;&gt;"", ""), "| Veld '"&amp;AH$4&amp;ROW()&amp;"': de selectie komt niet overeen met een keuze in een afhankelijk veld.  "), ""))</f>
        <v/>
      </c>
      <c r="AI425" s="166" t="str">
        <f ca="1">IF(Y425&lt;0, "", IF(I425&lt;&gt;"", _xlfn.IFNA(IF(MATCH(I425, OFFSET(Keuzelijsten!$A$1, 0, MATCH(Q425, Keuzelijsten!$A$1:$AA$1, 0)-1, 50, 1), 0)&lt;&gt;"", ""), "| Veld '"&amp;AI$4&amp;ROW()&amp;"': de selectie komt niet overeen met een keuze in een afhankelijk veld.  "), ""))</f>
        <v/>
      </c>
      <c r="AJ425" s="166" t="str">
        <f ca="1">IF(Z425&lt;0, "", IF(J425&lt;&gt;"", _xlfn.IFNA(IF(MATCH(J425, OFFSET(Keuzelijsten!$A$1, 0, MATCH(R425, Keuzelijsten!$A$1:$AA$1, 0)-1, 50, 1), 0)&lt;&gt;"", ""), "| Veld '"&amp;AJ$4&amp;ROW()&amp;"': de selectie komt niet overeen met een keuze in een afhankelijk veld.  "), ""))</f>
        <v/>
      </c>
      <c r="AK425" s="166" t="str">
        <f t="shared" si="195"/>
        <v/>
      </c>
      <c r="AL425" s="166" t="str">
        <f t="shared" si="196"/>
        <v/>
      </c>
      <c r="AM425" s="167" t="str">
        <f t="shared" si="212"/>
        <v/>
      </c>
      <c r="AN425" s="166" t="str">
        <f t="shared" si="213"/>
        <v/>
      </c>
      <c r="AO425" s="166" t="str">
        <f t="shared" si="214"/>
        <v/>
      </c>
      <c r="AP425" s="166" t="str">
        <f t="shared" si="215"/>
        <v/>
      </c>
      <c r="AQ425" s="166" t="str">
        <f t="shared" si="216"/>
        <v/>
      </c>
      <c r="AR425" s="166" t="str">
        <f t="shared" si="217"/>
        <v/>
      </c>
      <c r="AS425" s="166" t="str">
        <f t="shared" si="218"/>
        <v/>
      </c>
      <c r="AT425" s="166" t="str">
        <f t="shared" si="219"/>
        <v/>
      </c>
      <c r="AU425" s="166" t="str">
        <f t="shared" si="220"/>
        <v/>
      </c>
      <c r="AV425" s="166" t="str">
        <f t="shared" si="221"/>
        <v/>
      </c>
      <c r="AW425" s="167" t="str">
        <f t="shared" si="222"/>
        <v/>
      </c>
      <c r="AX425" s="166" t="str">
        <f>IF(N425&lt;&gt;1, IF(SUM(N425:$N$504)&lt;&gt;0, "| Laat geen witruimte tussen ingevulde rijen.", ""), "")</f>
        <v/>
      </c>
      <c r="AY425" s="166"/>
      <c r="AZ425" s="75" t="str">
        <f t="shared" ca="1" si="223"/>
        <v/>
      </c>
    </row>
    <row r="426" spans="1:52" s="6" customFormat="1" ht="14.45" customHeight="1" x14ac:dyDescent="0.25">
      <c r="A426" s="172" t="str">
        <f t="shared" ca="1" si="197"/>
        <v/>
      </c>
      <c r="B426" s="164" t="str">
        <f t="shared" si="193"/>
        <v/>
      </c>
      <c r="C426" s="176" t="str">
        <f t="shared" si="194"/>
        <v/>
      </c>
      <c r="D426" s="177"/>
      <c r="E426" s="178"/>
      <c r="F426" s="178"/>
      <c r="G426" s="179"/>
      <c r="H426" s="180"/>
      <c r="I426" s="179"/>
      <c r="J426" s="181"/>
      <c r="K426" s="182"/>
      <c r="L426" s="183"/>
      <c r="M426" s="165" t="s">
        <v>85</v>
      </c>
      <c r="N426" s="166">
        <f t="shared" si="198"/>
        <v>0</v>
      </c>
      <c r="O426" s="167" t="s">
        <v>387</v>
      </c>
      <c r="P426" s="166" t="str">
        <f t="shared" si="199"/>
        <v/>
      </c>
      <c r="Q426" s="166" t="str">
        <f t="shared" si="200"/>
        <v/>
      </c>
      <c r="R426" s="166" t="str">
        <f t="shared" si="201"/>
        <v/>
      </c>
      <c r="S426" s="167">
        <f t="shared" si="202"/>
        <v>0</v>
      </c>
      <c r="T426" s="166">
        <f t="shared" si="203"/>
        <v>0</v>
      </c>
      <c r="U426" s="166">
        <f t="shared" si="204"/>
        <v>0</v>
      </c>
      <c r="V426" s="166">
        <f t="shared" si="205"/>
        <v>0</v>
      </c>
      <c r="W426" s="166">
        <f t="shared" si="206"/>
        <v>0</v>
      </c>
      <c r="X426" s="166">
        <f t="shared" si="207"/>
        <v>0</v>
      </c>
      <c r="Y426" s="166">
        <f t="shared" si="208"/>
        <v>0</v>
      </c>
      <c r="Z426" s="166">
        <f t="shared" si="209"/>
        <v>0</v>
      </c>
      <c r="AA426" s="166">
        <f t="shared" si="210"/>
        <v>0</v>
      </c>
      <c r="AB426" s="166">
        <f t="shared" si="211"/>
        <v>0</v>
      </c>
      <c r="AC426" s="167"/>
      <c r="AD426" s="166"/>
      <c r="AE426" s="166" t="str" cm="1">
        <f t="array" ref="AE426">IF($E426&lt;&gt;"", IF(ISTEXT(E426), "| Veld '"&amp;AE$4&amp;ROW()&amp;"': "&amp;Fout_datum, IF(F426&lt;&gt;"", IF(E426&gt;F426, "| Velden '"&amp;$AE$4&amp;ROW()&amp;"' en '"&amp;$AF$4&amp;ROW()&amp;"': De datum uit dienst mag niet voor de datum in dienst vallen.", ""), IF(E426&gt;Datum_werkingsjaar_einde, "| Veld '"&amp;$AE$4&amp;ROW()&amp;"': De datum in dienst mag niet na 31/12/"&amp;Datum_werkingsjaar&amp;" vallen.  ", ""))), "")</f>
        <v/>
      </c>
      <c r="AF426" s="166" t="str" cm="1">
        <f t="array" ref="AF426">IF($F426&lt;&gt;"", IF(ISTEXT(F426), "| Veld '"&amp;AF$4&amp;ROW()&amp;"': "&amp;Fout_datum, IF(E426&gt;F426, IF(F426&lt;&gt;"", "  ", ""), IF(F426&lt;&gt;"", IF(F426&lt;Datum_werkingsjaar_begin, "| Veld '"&amp;$AF$4&amp;ROW()&amp;"': De datum uit dienst mag niet vóór 1/01/"&amp;Datum_werkingsjaar&amp;" vallen.  ", ""), ""))), "")</f>
        <v/>
      </c>
      <c r="AG426" s="166" t="str">
        <f ca="1">IF(W426&lt;0, "", IF(G426&lt;&gt;"", _xlfn.IFNA(IF(MATCH(G426, OFFSET(Keuzelijsten!$A$1, 0, MATCH(O426, Keuzelijsten!$A$1:$AA$1, 0)-1, 50, 1), 0)&lt;&gt;"", ""), "| Veld '"&amp;AG$4&amp;ROW()&amp;"': de selectie komt niet overeen met een keuze in een afhankelijk veld.  "), ""))</f>
        <v/>
      </c>
      <c r="AH426" s="166" t="str">
        <f ca="1">IF(X426&lt;0, "", IF(H426&lt;&gt;"", _xlfn.IFNA(IF(MATCH(H426, OFFSET(Keuzelijsten!$A$1, 0, MATCH(P426, Keuzelijsten!$A$1:$AA$1, 0)-1, 50, 1), 0)&lt;&gt;"", ""), "| Veld '"&amp;AH$4&amp;ROW()&amp;"': de selectie komt niet overeen met een keuze in een afhankelijk veld.  "), ""))</f>
        <v/>
      </c>
      <c r="AI426" s="166" t="str">
        <f ca="1">IF(Y426&lt;0, "", IF(I426&lt;&gt;"", _xlfn.IFNA(IF(MATCH(I426, OFFSET(Keuzelijsten!$A$1, 0, MATCH(Q426, Keuzelijsten!$A$1:$AA$1, 0)-1, 50, 1), 0)&lt;&gt;"", ""), "| Veld '"&amp;AI$4&amp;ROW()&amp;"': de selectie komt niet overeen met een keuze in een afhankelijk veld.  "), ""))</f>
        <v/>
      </c>
      <c r="AJ426" s="166" t="str">
        <f ca="1">IF(Z426&lt;0, "", IF(J426&lt;&gt;"", _xlfn.IFNA(IF(MATCH(J426, OFFSET(Keuzelijsten!$A$1, 0, MATCH(R426, Keuzelijsten!$A$1:$AA$1, 0)-1, 50, 1), 0)&lt;&gt;"", ""), "| Veld '"&amp;AJ$4&amp;ROW()&amp;"': de selectie komt niet overeen met een keuze in een afhankelijk veld.  "), ""))</f>
        <v/>
      </c>
      <c r="AK426" s="166" t="str">
        <f t="shared" si="195"/>
        <v/>
      </c>
      <c r="AL426" s="166" t="str">
        <f t="shared" si="196"/>
        <v/>
      </c>
      <c r="AM426" s="167" t="str">
        <f t="shared" si="212"/>
        <v/>
      </c>
      <c r="AN426" s="166" t="str">
        <f t="shared" si="213"/>
        <v/>
      </c>
      <c r="AO426" s="166" t="str">
        <f t="shared" si="214"/>
        <v/>
      </c>
      <c r="AP426" s="166" t="str">
        <f t="shared" si="215"/>
        <v/>
      </c>
      <c r="AQ426" s="166" t="str">
        <f t="shared" si="216"/>
        <v/>
      </c>
      <c r="AR426" s="166" t="str">
        <f t="shared" si="217"/>
        <v/>
      </c>
      <c r="AS426" s="166" t="str">
        <f t="shared" si="218"/>
        <v/>
      </c>
      <c r="AT426" s="166" t="str">
        <f t="shared" si="219"/>
        <v/>
      </c>
      <c r="AU426" s="166" t="str">
        <f t="shared" si="220"/>
        <v/>
      </c>
      <c r="AV426" s="166" t="str">
        <f t="shared" si="221"/>
        <v/>
      </c>
      <c r="AW426" s="167" t="str">
        <f t="shared" si="222"/>
        <v/>
      </c>
      <c r="AX426" s="166" t="str">
        <f>IF(N426&lt;&gt;1, IF(SUM(N426:$N$504)&lt;&gt;0, "| Laat geen witruimte tussen ingevulde rijen.", ""), "")</f>
        <v/>
      </c>
      <c r="AY426" s="166"/>
      <c r="AZ426" s="75" t="str">
        <f t="shared" ca="1" si="223"/>
        <v/>
      </c>
    </row>
    <row r="427" spans="1:52" s="6" customFormat="1" ht="14.45" customHeight="1" x14ac:dyDescent="0.25">
      <c r="A427" s="172" t="str">
        <f t="shared" ca="1" si="197"/>
        <v/>
      </c>
      <c r="B427" s="164" t="str">
        <f t="shared" si="193"/>
        <v/>
      </c>
      <c r="C427" s="176" t="str">
        <f t="shared" si="194"/>
        <v/>
      </c>
      <c r="D427" s="177"/>
      <c r="E427" s="178"/>
      <c r="F427" s="178"/>
      <c r="G427" s="179"/>
      <c r="H427" s="180"/>
      <c r="I427" s="179"/>
      <c r="J427" s="181"/>
      <c r="K427" s="182"/>
      <c r="L427" s="183"/>
      <c r="M427" s="165" t="s">
        <v>85</v>
      </c>
      <c r="N427" s="166">
        <f t="shared" si="198"/>
        <v>0</v>
      </c>
      <c r="O427" s="167" t="s">
        <v>387</v>
      </c>
      <c r="P427" s="166" t="str">
        <f t="shared" si="199"/>
        <v/>
      </c>
      <c r="Q427" s="166" t="str">
        <f t="shared" si="200"/>
        <v/>
      </c>
      <c r="R427" s="166" t="str">
        <f t="shared" si="201"/>
        <v/>
      </c>
      <c r="S427" s="167">
        <f t="shared" si="202"/>
        <v>0</v>
      </c>
      <c r="T427" s="166">
        <f t="shared" si="203"/>
        <v>0</v>
      </c>
      <c r="U427" s="166">
        <f t="shared" si="204"/>
        <v>0</v>
      </c>
      <c r="V427" s="166">
        <f t="shared" si="205"/>
        <v>0</v>
      </c>
      <c r="W427" s="166">
        <f t="shared" si="206"/>
        <v>0</v>
      </c>
      <c r="X427" s="166">
        <f t="shared" si="207"/>
        <v>0</v>
      </c>
      <c r="Y427" s="166">
        <f t="shared" si="208"/>
        <v>0</v>
      </c>
      <c r="Z427" s="166">
        <f t="shared" si="209"/>
        <v>0</v>
      </c>
      <c r="AA427" s="166">
        <f t="shared" si="210"/>
        <v>0</v>
      </c>
      <c r="AB427" s="166">
        <f t="shared" si="211"/>
        <v>0</v>
      </c>
      <c r="AC427" s="167"/>
      <c r="AD427" s="166"/>
      <c r="AE427" s="166" t="str" cm="1">
        <f t="array" ref="AE427">IF($E427&lt;&gt;"", IF(ISTEXT(E427), "| Veld '"&amp;AE$4&amp;ROW()&amp;"': "&amp;Fout_datum, IF(F427&lt;&gt;"", IF(E427&gt;F427, "| Velden '"&amp;$AE$4&amp;ROW()&amp;"' en '"&amp;$AF$4&amp;ROW()&amp;"': De datum uit dienst mag niet voor de datum in dienst vallen.", ""), IF(E427&gt;Datum_werkingsjaar_einde, "| Veld '"&amp;$AE$4&amp;ROW()&amp;"': De datum in dienst mag niet na 31/12/"&amp;Datum_werkingsjaar&amp;" vallen.  ", ""))), "")</f>
        <v/>
      </c>
      <c r="AF427" s="166" t="str" cm="1">
        <f t="array" ref="AF427">IF($F427&lt;&gt;"", IF(ISTEXT(F427), "| Veld '"&amp;AF$4&amp;ROW()&amp;"': "&amp;Fout_datum, IF(E427&gt;F427, IF(F427&lt;&gt;"", "  ", ""), IF(F427&lt;&gt;"", IF(F427&lt;Datum_werkingsjaar_begin, "| Veld '"&amp;$AF$4&amp;ROW()&amp;"': De datum uit dienst mag niet vóór 1/01/"&amp;Datum_werkingsjaar&amp;" vallen.  ", ""), ""))), "")</f>
        <v/>
      </c>
      <c r="AG427" s="166" t="str">
        <f ca="1">IF(W427&lt;0, "", IF(G427&lt;&gt;"", _xlfn.IFNA(IF(MATCH(G427, OFFSET(Keuzelijsten!$A$1, 0, MATCH(O427, Keuzelijsten!$A$1:$AA$1, 0)-1, 50, 1), 0)&lt;&gt;"", ""), "| Veld '"&amp;AG$4&amp;ROW()&amp;"': de selectie komt niet overeen met een keuze in een afhankelijk veld.  "), ""))</f>
        <v/>
      </c>
      <c r="AH427" s="166" t="str">
        <f ca="1">IF(X427&lt;0, "", IF(H427&lt;&gt;"", _xlfn.IFNA(IF(MATCH(H427, OFFSET(Keuzelijsten!$A$1, 0, MATCH(P427, Keuzelijsten!$A$1:$AA$1, 0)-1, 50, 1), 0)&lt;&gt;"", ""), "| Veld '"&amp;AH$4&amp;ROW()&amp;"': de selectie komt niet overeen met een keuze in een afhankelijk veld.  "), ""))</f>
        <v/>
      </c>
      <c r="AI427" s="166" t="str">
        <f ca="1">IF(Y427&lt;0, "", IF(I427&lt;&gt;"", _xlfn.IFNA(IF(MATCH(I427, OFFSET(Keuzelijsten!$A$1, 0, MATCH(Q427, Keuzelijsten!$A$1:$AA$1, 0)-1, 50, 1), 0)&lt;&gt;"", ""), "| Veld '"&amp;AI$4&amp;ROW()&amp;"': de selectie komt niet overeen met een keuze in een afhankelijk veld.  "), ""))</f>
        <v/>
      </c>
      <c r="AJ427" s="166" t="str">
        <f ca="1">IF(Z427&lt;0, "", IF(J427&lt;&gt;"", _xlfn.IFNA(IF(MATCH(J427, OFFSET(Keuzelijsten!$A$1, 0, MATCH(R427, Keuzelijsten!$A$1:$AA$1, 0)-1, 50, 1), 0)&lt;&gt;"", ""), "| Veld '"&amp;AJ$4&amp;ROW()&amp;"': de selectie komt niet overeen met een keuze in een afhankelijk veld.  "), ""))</f>
        <v/>
      </c>
      <c r="AK427" s="166" t="str">
        <f t="shared" si="195"/>
        <v/>
      </c>
      <c r="AL427" s="166" t="str">
        <f t="shared" si="196"/>
        <v/>
      </c>
      <c r="AM427" s="167" t="str">
        <f t="shared" si="212"/>
        <v/>
      </c>
      <c r="AN427" s="166" t="str">
        <f t="shared" si="213"/>
        <v/>
      </c>
      <c r="AO427" s="166" t="str">
        <f t="shared" si="214"/>
        <v/>
      </c>
      <c r="AP427" s="166" t="str">
        <f t="shared" si="215"/>
        <v/>
      </c>
      <c r="AQ427" s="166" t="str">
        <f t="shared" si="216"/>
        <v/>
      </c>
      <c r="AR427" s="166" t="str">
        <f t="shared" si="217"/>
        <v/>
      </c>
      <c r="AS427" s="166" t="str">
        <f t="shared" si="218"/>
        <v/>
      </c>
      <c r="AT427" s="166" t="str">
        <f t="shared" si="219"/>
        <v/>
      </c>
      <c r="AU427" s="166" t="str">
        <f t="shared" si="220"/>
        <v/>
      </c>
      <c r="AV427" s="166" t="str">
        <f t="shared" si="221"/>
        <v/>
      </c>
      <c r="AW427" s="167" t="str">
        <f t="shared" si="222"/>
        <v/>
      </c>
      <c r="AX427" s="166" t="str">
        <f>IF(N427&lt;&gt;1, IF(SUM(N427:$N$504)&lt;&gt;0, "| Laat geen witruimte tussen ingevulde rijen.", ""), "")</f>
        <v/>
      </c>
      <c r="AY427" s="166"/>
      <c r="AZ427" s="75" t="str">
        <f t="shared" ca="1" si="223"/>
        <v/>
      </c>
    </row>
    <row r="428" spans="1:52" s="6" customFormat="1" ht="14.45" customHeight="1" x14ac:dyDescent="0.25">
      <c r="A428" s="172" t="str">
        <f t="shared" ca="1" si="197"/>
        <v/>
      </c>
      <c r="B428" s="164" t="str">
        <f t="shared" si="193"/>
        <v/>
      </c>
      <c r="C428" s="176" t="str">
        <f t="shared" si="194"/>
        <v/>
      </c>
      <c r="D428" s="177"/>
      <c r="E428" s="178"/>
      <c r="F428" s="178"/>
      <c r="G428" s="179"/>
      <c r="H428" s="180"/>
      <c r="I428" s="179"/>
      <c r="J428" s="181"/>
      <c r="K428" s="182"/>
      <c r="L428" s="183"/>
      <c r="M428" s="165" t="s">
        <v>85</v>
      </c>
      <c r="N428" s="166">
        <f t="shared" si="198"/>
        <v>0</v>
      </c>
      <c r="O428" s="167" t="s">
        <v>387</v>
      </c>
      <c r="P428" s="166" t="str">
        <f t="shared" si="199"/>
        <v/>
      </c>
      <c r="Q428" s="166" t="str">
        <f t="shared" si="200"/>
        <v/>
      </c>
      <c r="R428" s="166" t="str">
        <f t="shared" si="201"/>
        <v/>
      </c>
      <c r="S428" s="167">
        <f t="shared" si="202"/>
        <v>0</v>
      </c>
      <c r="T428" s="166">
        <f t="shared" si="203"/>
        <v>0</v>
      </c>
      <c r="U428" s="166">
        <f t="shared" si="204"/>
        <v>0</v>
      </c>
      <c r="V428" s="166">
        <f t="shared" si="205"/>
        <v>0</v>
      </c>
      <c r="W428" s="166">
        <f t="shared" si="206"/>
        <v>0</v>
      </c>
      <c r="X428" s="166">
        <f t="shared" si="207"/>
        <v>0</v>
      </c>
      <c r="Y428" s="166">
        <f t="shared" si="208"/>
        <v>0</v>
      </c>
      <c r="Z428" s="166">
        <f t="shared" si="209"/>
        <v>0</v>
      </c>
      <c r="AA428" s="166">
        <f t="shared" si="210"/>
        <v>0</v>
      </c>
      <c r="AB428" s="166">
        <f t="shared" si="211"/>
        <v>0</v>
      </c>
      <c r="AC428" s="167"/>
      <c r="AD428" s="166"/>
      <c r="AE428" s="166" t="str" cm="1">
        <f t="array" ref="AE428">IF($E428&lt;&gt;"", IF(ISTEXT(E428), "| Veld '"&amp;AE$4&amp;ROW()&amp;"': "&amp;Fout_datum, IF(F428&lt;&gt;"", IF(E428&gt;F428, "| Velden '"&amp;$AE$4&amp;ROW()&amp;"' en '"&amp;$AF$4&amp;ROW()&amp;"': De datum uit dienst mag niet voor de datum in dienst vallen.", ""), IF(E428&gt;Datum_werkingsjaar_einde, "| Veld '"&amp;$AE$4&amp;ROW()&amp;"': De datum in dienst mag niet na 31/12/"&amp;Datum_werkingsjaar&amp;" vallen.  ", ""))), "")</f>
        <v/>
      </c>
      <c r="AF428" s="166" t="str" cm="1">
        <f t="array" ref="AF428">IF($F428&lt;&gt;"", IF(ISTEXT(F428), "| Veld '"&amp;AF$4&amp;ROW()&amp;"': "&amp;Fout_datum, IF(E428&gt;F428, IF(F428&lt;&gt;"", "  ", ""), IF(F428&lt;&gt;"", IF(F428&lt;Datum_werkingsjaar_begin, "| Veld '"&amp;$AF$4&amp;ROW()&amp;"': De datum uit dienst mag niet vóór 1/01/"&amp;Datum_werkingsjaar&amp;" vallen.  ", ""), ""))), "")</f>
        <v/>
      </c>
      <c r="AG428" s="166" t="str">
        <f ca="1">IF(W428&lt;0, "", IF(G428&lt;&gt;"", _xlfn.IFNA(IF(MATCH(G428, OFFSET(Keuzelijsten!$A$1, 0, MATCH(O428, Keuzelijsten!$A$1:$AA$1, 0)-1, 50, 1), 0)&lt;&gt;"", ""), "| Veld '"&amp;AG$4&amp;ROW()&amp;"': de selectie komt niet overeen met een keuze in een afhankelijk veld.  "), ""))</f>
        <v/>
      </c>
      <c r="AH428" s="166" t="str">
        <f ca="1">IF(X428&lt;0, "", IF(H428&lt;&gt;"", _xlfn.IFNA(IF(MATCH(H428, OFFSET(Keuzelijsten!$A$1, 0, MATCH(P428, Keuzelijsten!$A$1:$AA$1, 0)-1, 50, 1), 0)&lt;&gt;"", ""), "| Veld '"&amp;AH$4&amp;ROW()&amp;"': de selectie komt niet overeen met een keuze in een afhankelijk veld.  "), ""))</f>
        <v/>
      </c>
      <c r="AI428" s="166" t="str">
        <f ca="1">IF(Y428&lt;0, "", IF(I428&lt;&gt;"", _xlfn.IFNA(IF(MATCH(I428, OFFSET(Keuzelijsten!$A$1, 0, MATCH(Q428, Keuzelijsten!$A$1:$AA$1, 0)-1, 50, 1), 0)&lt;&gt;"", ""), "| Veld '"&amp;AI$4&amp;ROW()&amp;"': de selectie komt niet overeen met een keuze in een afhankelijk veld.  "), ""))</f>
        <v/>
      </c>
      <c r="AJ428" s="166" t="str">
        <f ca="1">IF(Z428&lt;0, "", IF(J428&lt;&gt;"", _xlfn.IFNA(IF(MATCH(J428, OFFSET(Keuzelijsten!$A$1, 0, MATCH(R428, Keuzelijsten!$A$1:$AA$1, 0)-1, 50, 1), 0)&lt;&gt;"", ""), "| Veld '"&amp;AJ$4&amp;ROW()&amp;"': de selectie komt niet overeen met een keuze in een afhankelijk veld.  "), ""))</f>
        <v/>
      </c>
      <c r="AK428" s="166" t="str">
        <f t="shared" si="195"/>
        <v/>
      </c>
      <c r="AL428" s="166" t="str">
        <f t="shared" si="196"/>
        <v/>
      </c>
      <c r="AM428" s="167" t="str">
        <f t="shared" si="212"/>
        <v/>
      </c>
      <c r="AN428" s="166" t="str">
        <f t="shared" si="213"/>
        <v/>
      </c>
      <c r="AO428" s="166" t="str">
        <f t="shared" si="214"/>
        <v/>
      </c>
      <c r="AP428" s="166" t="str">
        <f t="shared" si="215"/>
        <v/>
      </c>
      <c r="AQ428" s="166" t="str">
        <f t="shared" si="216"/>
        <v/>
      </c>
      <c r="AR428" s="166" t="str">
        <f t="shared" si="217"/>
        <v/>
      </c>
      <c r="AS428" s="166" t="str">
        <f t="shared" si="218"/>
        <v/>
      </c>
      <c r="AT428" s="166" t="str">
        <f t="shared" si="219"/>
        <v/>
      </c>
      <c r="AU428" s="166" t="str">
        <f t="shared" si="220"/>
        <v/>
      </c>
      <c r="AV428" s="166" t="str">
        <f t="shared" si="221"/>
        <v/>
      </c>
      <c r="AW428" s="167" t="str">
        <f t="shared" si="222"/>
        <v/>
      </c>
      <c r="AX428" s="166" t="str">
        <f>IF(N428&lt;&gt;1, IF(SUM(N428:$N$504)&lt;&gt;0, "| Laat geen witruimte tussen ingevulde rijen.", ""), "")</f>
        <v/>
      </c>
      <c r="AY428" s="166"/>
      <c r="AZ428" s="75" t="str">
        <f t="shared" ca="1" si="223"/>
        <v/>
      </c>
    </row>
    <row r="429" spans="1:52" s="6" customFormat="1" ht="14.45" customHeight="1" x14ac:dyDescent="0.25">
      <c r="A429" s="172" t="str">
        <f t="shared" ca="1" si="197"/>
        <v/>
      </c>
      <c r="B429" s="164" t="str">
        <f t="shared" si="193"/>
        <v/>
      </c>
      <c r="C429" s="176" t="str">
        <f t="shared" si="194"/>
        <v/>
      </c>
      <c r="D429" s="177"/>
      <c r="E429" s="178"/>
      <c r="F429" s="178"/>
      <c r="G429" s="179"/>
      <c r="H429" s="180"/>
      <c r="I429" s="179"/>
      <c r="J429" s="181"/>
      <c r="K429" s="182"/>
      <c r="L429" s="183"/>
      <c r="M429" s="165" t="s">
        <v>85</v>
      </c>
      <c r="N429" s="166">
        <f t="shared" si="198"/>
        <v>0</v>
      </c>
      <c r="O429" s="167" t="s">
        <v>387</v>
      </c>
      <c r="P429" s="166" t="str">
        <f t="shared" si="199"/>
        <v/>
      </c>
      <c r="Q429" s="166" t="str">
        <f t="shared" si="200"/>
        <v/>
      </c>
      <c r="R429" s="166" t="str">
        <f t="shared" si="201"/>
        <v/>
      </c>
      <c r="S429" s="167">
        <f t="shared" si="202"/>
        <v>0</v>
      </c>
      <c r="T429" s="166">
        <f t="shared" si="203"/>
        <v>0</v>
      </c>
      <c r="U429" s="166">
        <f t="shared" si="204"/>
        <v>0</v>
      </c>
      <c r="V429" s="166">
        <f t="shared" si="205"/>
        <v>0</v>
      </c>
      <c r="W429" s="166">
        <f t="shared" si="206"/>
        <v>0</v>
      </c>
      <c r="X429" s="166">
        <f t="shared" si="207"/>
        <v>0</v>
      </c>
      <c r="Y429" s="166">
        <f t="shared" si="208"/>
        <v>0</v>
      </c>
      <c r="Z429" s="166">
        <f t="shared" si="209"/>
        <v>0</v>
      </c>
      <c r="AA429" s="166">
        <f t="shared" si="210"/>
        <v>0</v>
      </c>
      <c r="AB429" s="166">
        <f t="shared" si="211"/>
        <v>0</v>
      </c>
      <c r="AC429" s="167"/>
      <c r="AD429" s="166"/>
      <c r="AE429" s="166" t="str" cm="1">
        <f t="array" ref="AE429">IF($E429&lt;&gt;"", IF(ISTEXT(E429), "| Veld '"&amp;AE$4&amp;ROW()&amp;"': "&amp;Fout_datum, IF(F429&lt;&gt;"", IF(E429&gt;F429, "| Velden '"&amp;$AE$4&amp;ROW()&amp;"' en '"&amp;$AF$4&amp;ROW()&amp;"': De datum uit dienst mag niet voor de datum in dienst vallen.", ""), IF(E429&gt;Datum_werkingsjaar_einde, "| Veld '"&amp;$AE$4&amp;ROW()&amp;"': De datum in dienst mag niet na 31/12/"&amp;Datum_werkingsjaar&amp;" vallen.  ", ""))), "")</f>
        <v/>
      </c>
      <c r="AF429" s="166" t="str" cm="1">
        <f t="array" ref="AF429">IF($F429&lt;&gt;"", IF(ISTEXT(F429), "| Veld '"&amp;AF$4&amp;ROW()&amp;"': "&amp;Fout_datum, IF(E429&gt;F429, IF(F429&lt;&gt;"", "  ", ""), IF(F429&lt;&gt;"", IF(F429&lt;Datum_werkingsjaar_begin, "| Veld '"&amp;$AF$4&amp;ROW()&amp;"': De datum uit dienst mag niet vóór 1/01/"&amp;Datum_werkingsjaar&amp;" vallen.  ", ""), ""))), "")</f>
        <v/>
      </c>
      <c r="AG429" s="166" t="str">
        <f ca="1">IF(W429&lt;0, "", IF(G429&lt;&gt;"", _xlfn.IFNA(IF(MATCH(G429, OFFSET(Keuzelijsten!$A$1, 0, MATCH(O429, Keuzelijsten!$A$1:$AA$1, 0)-1, 50, 1), 0)&lt;&gt;"", ""), "| Veld '"&amp;AG$4&amp;ROW()&amp;"': de selectie komt niet overeen met een keuze in een afhankelijk veld.  "), ""))</f>
        <v/>
      </c>
      <c r="AH429" s="166" t="str">
        <f ca="1">IF(X429&lt;0, "", IF(H429&lt;&gt;"", _xlfn.IFNA(IF(MATCH(H429, OFFSET(Keuzelijsten!$A$1, 0, MATCH(P429, Keuzelijsten!$A$1:$AA$1, 0)-1, 50, 1), 0)&lt;&gt;"", ""), "| Veld '"&amp;AH$4&amp;ROW()&amp;"': de selectie komt niet overeen met een keuze in een afhankelijk veld.  "), ""))</f>
        <v/>
      </c>
      <c r="AI429" s="166" t="str">
        <f ca="1">IF(Y429&lt;0, "", IF(I429&lt;&gt;"", _xlfn.IFNA(IF(MATCH(I429, OFFSET(Keuzelijsten!$A$1, 0, MATCH(Q429, Keuzelijsten!$A$1:$AA$1, 0)-1, 50, 1), 0)&lt;&gt;"", ""), "| Veld '"&amp;AI$4&amp;ROW()&amp;"': de selectie komt niet overeen met een keuze in een afhankelijk veld.  "), ""))</f>
        <v/>
      </c>
      <c r="AJ429" s="166" t="str">
        <f ca="1">IF(Z429&lt;0, "", IF(J429&lt;&gt;"", _xlfn.IFNA(IF(MATCH(J429, OFFSET(Keuzelijsten!$A$1, 0, MATCH(R429, Keuzelijsten!$A$1:$AA$1, 0)-1, 50, 1), 0)&lt;&gt;"", ""), "| Veld '"&amp;AJ$4&amp;ROW()&amp;"': de selectie komt niet overeen met een keuze in een afhankelijk veld.  "), ""))</f>
        <v/>
      </c>
      <c r="AK429" s="166" t="str">
        <f t="shared" si="195"/>
        <v/>
      </c>
      <c r="AL429" s="166" t="str">
        <f t="shared" si="196"/>
        <v/>
      </c>
      <c r="AM429" s="167" t="str">
        <f t="shared" si="212"/>
        <v/>
      </c>
      <c r="AN429" s="166" t="str">
        <f t="shared" si="213"/>
        <v/>
      </c>
      <c r="AO429" s="166" t="str">
        <f t="shared" si="214"/>
        <v/>
      </c>
      <c r="AP429" s="166" t="str">
        <f t="shared" si="215"/>
        <v/>
      </c>
      <c r="AQ429" s="166" t="str">
        <f t="shared" si="216"/>
        <v/>
      </c>
      <c r="AR429" s="166" t="str">
        <f t="shared" si="217"/>
        <v/>
      </c>
      <c r="AS429" s="166" t="str">
        <f t="shared" si="218"/>
        <v/>
      </c>
      <c r="AT429" s="166" t="str">
        <f t="shared" si="219"/>
        <v/>
      </c>
      <c r="AU429" s="166" t="str">
        <f t="shared" si="220"/>
        <v/>
      </c>
      <c r="AV429" s="166" t="str">
        <f t="shared" si="221"/>
        <v/>
      </c>
      <c r="AW429" s="167" t="str">
        <f t="shared" si="222"/>
        <v/>
      </c>
      <c r="AX429" s="166" t="str">
        <f>IF(N429&lt;&gt;1, IF(SUM(N429:$N$504)&lt;&gt;0, "| Laat geen witruimte tussen ingevulde rijen.", ""), "")</f>
        <v/>
      </c>
      <c r="AY429" s="166"/>
      <c r="AZ429" s="75" t="str">
        <f t="shared" ca="1" si="223"/>
        <v/>
      </c>
    </row>
    <row r="430" spans="1:52" s="6" customFormat="1" ht="14.45" customHeight="1" x14ac:dyDescent="0.25">
      <c r="A430" s="172" t="str">
        <f t="shared" ca="1" si="197"/>
        <v/>
      </c>
      <c r="B430" s="164" t="str">
        <f t="shared" si="193"/>
        <v/>
      </c>
      <c r="C430" s="176" t="str">
        <f t="shared" si="194"/>
        <v/>
      </c>
      <c r="D430" s="177"/>
      <c r="E430" s="178"/>
      <c r="F430" s="178"/>
      <c r="G430" s="179"/>
      <c r="H430" s="180"/>
      <c r="I430" s="179"/>
      <c r="J430" s="181"/>
      <c r="K430" s="182"/>
      <c r="L430" s="183"/>
      <c r="M430" s="165" t="s">
        <v>85</v>
      </c>
      <c r="N430" s="166">
        <f t="shared" si="198"/>
        <v>0</v>
      </c>
      <c r="O430" s="167" t="s">
        <v>387</v>
      </c>
      <c r="P430" s="166" t="str">
        <f t="shared" si="199"/>
        <v/>
      </c>
      <c r="Q430" s="166" t="str">
        <f t="shared" si="200"/>
        <v/>
      </c>
      <c r="R430" s="166" t="str">
        <f t="shared" si="201"/>
        <v/>
      </c>
      <c r="S430" s="167">
        <f t="shared" si="202"/>
        <v>0</v>
      </c>
      <c r="T430" s="166">
        <f t="shared" si="203"/>
        <v>0</v>
      </c>
      <c r="U430" s="166">
        <f t="shared" si="204"/>
        <v>0</v>
      </c>
      <c r="V430" s="166">
        <f t="shared" si="205"/>
        <v>0</v>
      </c>
      <c r="W430" s="166">
        <f t="shared" si="206"/>
        <v>0</v>
      </c>
      <c r="X430" s="166">
        <f t="shared" si="207"/>
        <v>0</v>
      </c>
      <c r="Y430" s="166">
        <f t="shared" si="208"/>
        <v>0</v>
      </c>
      <c r="Z430" s="166">
        <f t="shared" si="209"/>
        <v>0</v>
      </c>
      <c r="AA430" s="166">
        <f t="shared" si="210"/>
        <v>0</v>
      </c>
      <c r="AB430" s="166">
        <f t="shared" si="211"/>
        <v>0</v>
      </c>
      <c r="AC430" s="167"/>
      <c r="AD430" s="166"/>
      <c r="AE430" s="166" t="str" cm="1">
        <f t="array" ref="AE430">IF($E430&lt;&gt;"", IF(ISTEXT(E430), "| Veld '"&amp;AE$4&amp;ROW()&amp;"': "&amp;Fout_datum, IF(F430&lt;&gt;"", IF(E430&gt;F430, "| Velden '"&amp;$AE$4&amp;ROW()&amp;"' en '"&amp;$AF$4&amp;ROW()&amp;"': De datum uit dienst mag niet voor de datum in dienst vallen.", ""), IF(E430&gt;Datum_werkingsjaar_einde, "| Veld '"&amp;$AE$4&amp;ROW()&amp;"': De datum in dienst mag niet na 31/12/"&amp;Datum_werkingsjaar&amp;" vallen.  ", ""))), "")</f>
        <v/>
      </c>
      <c r="AF430" s="166" t="str" cm="1">
        <f t="array" ref="AF430">IF($F430&lt;&gt;"", IF(ISTEXT(F430), "| Veld '"&amp;AF$4&amp;ROW()&amp;"': "&amp;Fout_datum, IF(E430&gt;F430, IF(F430&lt;&gt;"", "  ", ""), IF(F430&lt;&gt;"", IF(F430&lt;Datum_werkingsjaar_begin, "| Veld '"&amp;$AF$4&amp;ROW()&amp;"': De datum uit dienst mag niet vóór 1/01/"&amp;Datum_werkingsjaar&amp;" vallen.  ", ""), ""))), "")</f>
        <v/>
      </c>
      <c r="AG430" s="166" t="str">
        <f ca="1">IF(W430&lt;0, "", IF(G430&lt;&gt;"", _xlfn.IFNA(IF(MATCH(G430, OFFSET(Keuzelijsten!$A$1, 0, MATCH(O430, Keuzelijsten!$A$1:$AA$1, 0)-1, 50, 1), 0)&lt;&gt;"", ""), "| Veld '"&amp;AG$4&amp;ROW()&amp;"': de selectie komt niet overeen met een keuze in een afhankelijk veld.  "), ""))</f>
        <v/>
      </c>
      <c r="AH430" s="166" t="str">
        <f ca="1">IF(X430&lt;0, "", IF(H430&lt;&gt;"", _xlfn.IFNA(IF(MATCH(H430, OFFSET(Keuzelijsten!$A$1, 0, MATCH(P430, Keuzelijsten!$A$1:$AA$1, 0)-1, 50, 1), 0)&lt;&gt;"", ""), "| Veld '"&amp;AH$4&amp;ROW()&amp;"': de selectie komt niet overeen met een keuze in een afhankelijk veld.  "), ""))</f>
        <v/>
      </c>
      <c r="AI430" s="166" t="str">
        <f ca="1">IF(Y430&lt;0, "", IF(I430&lt;&gt;"", _xlfn.IFNA(IF(MATCH(I430, OFFSET(Keuzelijsten!$A$1, 0, MATCH(Q430, Keuzelijsten!$A$1:$AA$1, 0)-1, 50, 1), 0)&lt;&gt;"", ""), "| Veld '"&amp;AI$4&amp;ROW()&amp;"': de selectie komt niet overeen met een keuze in een afhankelijk veld.  "), ""))</f>
        <v/>
      </c>
      <c r="AJ430" s="166" t="str">
        <f ca="1">IF(Z430&lt;0, "", IF(J430&lt;&gt;"", _xlfn.IFNA(IF(MATCH(J430, OFFSET(Keuzelijsten!$A$1, 0, MATCH(R430, Keuzelijsten!$A$1:$AA$1, 0)-1, 50, 1), 0)&lt;&gt;"", ""), "| Veld '"&amp;AJ$4&amp;ROW()&amp;"': de selectie komt niet overeen met een keuze in een afhankelijk veld.  "), ""))</f>
        <v/>
      </c>
      <c r="AK430" s="166" t="str">
        <f t="shared" si="195"/>
        <v/>
      </c>
      <c r="AL430" s="166" t="str">
        <f t="shared" si="196"/>
        <v/>
      </c>
      <c r="AM430" s="167" t="str">
        <f t="shared" si="212"/>
        <v/>
      </c>
      <c r="AN430" s="166" t="str">
        <f t="shared" si="213"/>
        <v/>
      </c>
      <c r="AO430" s="166" t="str">
        <f t="shared" si="214"/>
        <v/>
      </c>
      <c r="AP430" s="166" t="str">
        <f t="shared" si="215"/>
        <v/>
      </c>
      <c r="AQ430" s="166" t="str">
        <f t="shared" si="216"/>
        <v/>
      </c>
      <c r="AR430" s="166" t="str">
        <f t="shared" si="217"/>
        <v/>
      </c>
      <c r="AS430" s="166" t="str">
        <f t="shared" si="218"/>
        <v/>
      </c>
      <c r="AT430" s="166" t="str">
        <f t="shared" si="219"/>
        <v/>
      </c>
      <c r="AU430" s="166" t="str">
        <f t="shared" si="220"/>
        <v/>
      </c>
      <c r="AV430" s="166" t="str">
        <f t="shared" si="221"/>
        <v/>
      </c>
      <c r="AW430" s="167" t="str">
        <f t="shared" si="222"/>
        <v/>
      </c>
      <c r="AX430" s="166" t="str">
        <f>IF(N430&lt;&gt;1, IF(SUM(N430:$N$504)&lt;&gt;0, "| Laat geen witruimte tussen ingevulde rijen.", ""), "")</f>
        <v/>
      </c>
      <c r="AY430" s="166"/>
      <c r="AZ430" s="75" t="str">
        <f t="shared" ca="1" si="223"/>
        <v/>
      </c>
    </row>
    <row r="431" spans="1:52" s="6" customFormat="1" ht="14.45" customHeight="1" x14ac:dyDescent="0.25">
      <c r="A431" s="172" t="str">
        <f t="shared" ca="1" si="197"/>
        <v/>
      </c>
      <c r="B431" s="164" t="str">
        <f t="shared" si="193"/>
        <v/>
      </c>
      <c r="C431" s="176" t="str">
        <f t="shared" si="194"/>
        <v/>
      </c>
      <c r="D431" s="177"/>
      <c r="E431" s="178"/>
      <c r="F431" s="178"/>
      <c r="G431" s="179"/>
      <c r="H431" s="180"/>
      <c r="I431" s="179"/>
      <c r="J431" s="181"/>
      <c r="K431" s="182"/>
      <c r="L431" s="183"/>
      <c r="M431" s="165" t="s">
        <v>85</v>
      </c>
      <c r="N431" s="166">
        <f t="shared" si="198"/>
        <v>0</v>
      </c>
      <c r="O431" s="167" t="s">
        <v>387</v>
      </c>
      <c r="P431" s="166" t="str">
        <f t="shared" si="199"/>
        <v/>
      </c>
      <c r="Q431" s="166" t="str">
        <f t="shared" si="200"/>
        <v/>
      </c>
      <c r="R431" s="166" t="str">
        <f t="shared" si="201"/>
        <v/>
      </c>
      <c r="S431" s="167">
        <f t="shared" si="202"/>
        <v>0</v>
      </c>
      <c r="T431" s="166">
        <f t="shared" si="203"/>
        <v>0</v>
      </c>
      <c r="U431" s="166">
        <f t="shared" si="204"/>
        <v>0</v>
      </c>
      <c r="V431" s="166">
        <f t="shared" si="205"/>
        <v>0</v>
      </c>
      <c r="W431" s="166">
        <f t="shared" si="206"/>
        <v>0</v>
      </c>
      <c r="X431" s="166">
        <f t="shared" si="207"/>
        <v>0</v>
      </c>
      <c r="Y431" s="166">
        <f t="shared" si="208"/>
        <v>0</v>
      </c>
      <c r="Z431" s="166">
        <f t="shared" si="209"/>
        <v>0</v>
      </c>
      <c r="AA431" s="166">
        <f t="shared" si="210"/>
        <v>0</v>
      </c>
      <c r="AB431" s="166">
        <f t="shared" si="211"/>
        <v>0</v>
      </c>
      <c r="AC431" s="167"/>
      <c r="AD431" s="166"/>
      <c r="AE431" s="166" t="str" cm="1">
        <f t="array" ref="AE431">IF($E431&lt;&gt;"", IF(ISTEXT(E431), "| Veld '"&amp;AE$4&amp;ROW()&amp;"': "&amp;Fout_datum, IF(F431&lt;&gt;"", IF(E431&gt;F431, "| Velden '"&amp;$AE$4&amp;ROW()&amp;"' en '"&amp;$AF$4&amp;ROW()&amp;"': De datum uit dienst mag niet voor de datum in dienst vallen.", ""), IF(E431&gt;Datum_werkingsjaar_einde, "| Veld '"&amp;$AE$4&amp;ROW()&amp;"': De datum in dienst mag niet na 31/12/"&amp;Datum_werkingsjaar&amp;" vallen.  ", ""))), "")</f>
        <v/>
      </c>
      <c r="AF431" s="166" t="str" cm="1">
        <f t="array" ref="AF431">IF($F431&lt;&gt;"", IF(ISTEXT(F431), "| Veld '"&amp;AF$4&amp;ROW()&amp;"': "&amp;Fout_datum, IF(E431&gt;F431, IF(F431&lt;&gt;"", "  ", ""), IF(F431&lt;&gt;"", IF(F431&lt;Datum_werkingsjaar_begin, "| Veld '"&amp;$AF$4&amp;ROW()&amp;"': De datum uit dienst mag niet vóór 1/01/"&amp;Datum_werkingsjaar&amp;" vallen.  ", ""), ""))), "")</f>
        <v/>
      </c>
      <c r="AG431" s="166" t="str">
        <f ca="1">IF(W431&lt;0, "", IF(G431&lt;&gt;"", _xlfn.IFNA(IF(MATCH(G431, OFFSET(Keuzelijsten!$A$1, 0, MATCH(O431, Keuzelijsten!$A$1:$AA$1, 0)-1, 50, 1), 0)&lt;&gt;"", ""), "| Veld '"&amp;AG$4&amp;ROW()&amp;"': de selectie komt niet overeen met een keuze in een afhankelijk veld.  "), ""))</f>
        <v/>
      </c>
      <c r="AH431" s="166" t="str">
        <f ca="1">IF(X431&lt;0, "", IF(H431&lt;&gt;"", _xlfn.IFNA(IF(MATCH(H431, OFFSET(Keuzelijsten!$A$1, 0, MATCH(P431, Keuzelijsten!$A$1:$AA$1, 0)-1, 50, 1), 0)&lt;&gt;"", ""), "| Veld '"&amp;AH$4&amp;ROW()&amp;"': de selectie komt niet overeen met een keuze in een afhankelijk veld.  "), ""))</f>
        <v/>
      </c>
      <c r="AI431" s="166" t="str">
        <f ca="1">IF(Y431&lt;0, "", IF(I431&lt;&gt;"", _xlfn.IFNA(IF(MATCH(I431, OFFSET(Keuzelijsten!$A$1, 0, MATCH(Q431, Keuzelijsten!$A$1:$AA$1, 0)-1, 50, 1), 0)&lt;&gt;"", ""), "| Veld '"&amp;AI$4&amp;ROW()&amp;"': de selectie komt niet overeen met een keuze in een afhankelijk veld.  "), ""))</f>
        <v/>
      </c>
      <c r="AJ431" s="166" t="str">
        <f ca="1">IF(Z431&lt;0, "", IF(J431&lt;&gt;"", _xlfn.IFNA(IF(MATCH(J431, OFFSET(Keuzelijsten!$A$1, 0, MATCH(R431, Keuzelijsten!$A$1:$AA$1, 0)-1, 50, 1), 0)&lt;&gt;"", ""), "| Veld '"&amp;AJ$4&amp;ROW()&amp;"': de selectie komt niet overeen met een keuze in een afhankelijk veld.  "), ""))</f>
        <v/>
      </c>
      <c r="AK431" s="166" t="str">
        <f t="shared" si="195"/>
        <v/>
      </c>
      <c r="AL431" s="166" t="str">
        <f t="shared" si="196"/>
        <v/>
      </c>
      <c r="AM431" s="167" t="str">
        <f t="shared" si="212"/>
        <v/>
      </c>
      <c r="AN431" s="166" t="str">
        <f t="shared" si="213"/>
        <v/>
      </c>
      <c r="AO431" s="166" t="str">
        <f t="shared" si="214"/>
        <v/>
      </c>
      <c r="AP431" s="166" t="str">
        <f t="shared" si="215"/>
        <v/>
      </c>
      <c r="AQ431" s="166" t="str">
        <f t="shared" si="216"/>
        <v/>
      </c>
      <c r="AR431" s="166" t="str">
        <f t="shared" si="217"/>
        <v/>
      </c>
      <c r="AS431" s="166" t="str">
        <f t="shared" si="218"/>
        <v/>
      </c>
      <c r="AT431" s="166" t="str">
        <f t="shared" si="219"/>
        <v/>
      </c>
      <c r="AU431" s="166" t="str">
        <f t="shared" si="220"/>
        <v/>
      </c>
      <c r="AV431" s="166" t="str">
        <f t="shared" si="221"/>
        <v/>
      </c>
      <c r="AW431" s="167" t="str">
        <f t="shared" si="222"/>
        <v/>
      </c>
      <c r="AX431" s="166" t="str">
        <f>IF(N431&lt;&gt;1, IF(SUM(N431:$N$504)&lt;&gt;0, "| Laat geen witruimte tussen ingevulde rijen.", ""), "")</f>
        <v/>
      </c>
      <c r="AY431" s="166"/>
      <c r="AZ431" s="75" t="str">
        <f t="shared" ca="1" si="223"/>
        <v/>
      </c>
    </row>
    <row r="432" spans="1:52" s="6" customFormat="1" ht="14.45" customHeight="1" x14ac:dyDescent="0.25">
      <c r="A432" s="172" t="str">
        <f t="shared" ca="1" si="197"/>
        <v/>
      </c>
      <c r="B432" s="164" t="str">
        <f t="shared" si="193"/>
        <v/>
      </c>
      <c r="C432" s="176" t="str">
        <f t="shared" si="194"/>
        <v/>
      </c>
      <c r="D432" s="177"/>
      <c r="E432" s="178"/>
      <c r="F432" s="178"/>
      <c r="G432" s="179"/>
      <c r="H432" s="180"/>
      <c r="I432" s="179"/>
      <c r="J432" s="181"/>
      <c r="K432" s="182"/>
      <c r="L432" s="183"/>
      <c r="M432" s="165" t="s">
        <v>85</v>
      </c>
      <c r="N432" s="166">
        <f t="shared" si="198"/>
        <v>0</v>
      </c>
      <c r="O432" s="167" t="s">
        <v>387</v>
      </c>
      <c r="P432" s="166" t="str">
        <f t="shared" si="199"/>
        <v/>
      </c>
      <c r="Q432" s="166" t="str">
        <f t="shared" si="200"/>
        <v/>
      </c>
      <c r="R432" s="166" t="str">
        <f t="shared" si="201"/>
        <v/>
      </c>
      <c r="S432" s="167">
        <f t="shared" si="202"/>
        <v>0</v>
      </c>
      <c r="T432" s="166">
        <f t="shared" si="203"/>
        <v>0</v>
      </c>
      <c r="U432" s="166">
        <f t="shared" si="204"/>
        <v>0</v>
      </c>
      <c r="V432" s="166">
        <f t="shared" si="205"/>
        <v>0</v>
      </c>
      <c r="W432" s="166">
        <f t="shared" si="206"/>
        <v>0</v>
      </c>
      <c r="X432" s="166">
        <f t="shared" si="207"/>
        <v>0</v>
      </c>
      <c r="Y432" s="166">
        <f t="shared" si="208"/>
        <v>0</v>
      </c>
      <c r="Z432" s="166">
        <f t="shared" si="209"/>
        <v>0</v>
      </c>
      <c r="AA432" s="166">
        <f t="shared" si="210"/>
        <v>0</v>
      </c>
      <c r="AB432" s="166">
        <f t="shared" si="211"/>
        <v>0</v>
      </c>
      <c r="AC432" s="167"/>
      <c r="AD432" s="166"/>
      <c r="AE432" s="166" t="str" cm="1">
        <f t="array" ref="AE432">IF($E432&lt;&gt;"", IF(ISTEXT(E432), "| Veld '"&amp;AE$4&amp;ROW()&amp;"': "&amp;Fout_datum, IF(F432&lt;&gt;"", IF(E432&gt;F432, "| Velden '"&amp;$AE$4&amp;ROW()&amp;"' en '"&amp;$AF$4&amp;ROW()&amp;"': De datum uit dienst mag niet voor de datum in dienst vallen.", ""), IF(E432&gt;Datum_werkingsjaar_einde, "| Veld '"&amp;$AE$4&amp;ROW()&amp;"': De datum in dienst mag niet na 31/12/"&amp;Datum_werkingsjaar&amp;" vallen.  ", ""))), "")</f>
        <v/>
      </c>
      <c r="AF432" s="166" t="str" cm="1">
        <f t="array" ref="AF432">IF($F432&lt;&gt;"", IF(ISTEXT(F432), "| Veld '"&amp;AF$4&amp;ROW()&amp;"': "&amp;Fout_datum, IF(E432&gt;F432, IF(F432&lt;&gt;"", "  ", ""), IF(F432&lt;&gt;"", IF(F432&lt;Datum_werkingsjaar_begin, "| Veld '"&amp;$AF$4&amp;ROW()&amp;"': De datum uit dienst mag niet vóór 1/01/"&amp;Datum_werkingsjaar&amp;" vallen.  ", ""), ""))), "")</f>
        <v/>
      </c>
      <c r="AG432" s="166" t="str">
        <f ca="1">IF(W432&lt;0, "", IF(G432&lt;&gt;"", _xlfn.IFNA(IF(MATCH(G432, OFFSET(Keuzelijsten!$A$1, 0, MATCH(O432, Keuzelijsten!$A$1:$AA$1, 0)-1, 50, 1), 0)&lt;&gt;"", ""), "| Veld '"&amp;AG$4&amp;ROW()&amp;"': de selectie komt niet overeen met een keuze in een afhankelijk veld.  "), ""))</f>
        <v/>
      </c>
      <c r="AH432" s="166" t="str">
        <f ca="1">IF(X432&lt;0, "", IF(H432&lt;&gt;"", _xlfn.IFNA(IF(MATCH(H432, OFFSET(Keuzelijsten!$A$1, 0, MATCH(P432, Keuzelijsten!$A$1:$AA$1, 0)-1, 50, 1), 0)&lt;&gt;"", ""), "| Veld '"&amp;AH$4&amp;ROW()&amp;"': de selectie komt niet overeen met een keuze in een afhankelijk veld.  "), ""))</f>
        <v/>
      </c>
      <c r="AI432" s="166" t="str">
        <f ca="1">IF(Y432&lt;0, "", IF(I432&lt;&gt;"", _xlfn.IFNA(IF(MATCH(I432, OFFSET(Keuzelijsten!$A$1, 0, MATCH(Q432, Keuzelijsten!$A$1:$AA$1, 0)-1, 50, 1), 0)&lt;&gt;"", ""), "| Veld '"&amp;AI$4&amp;ROW()&amp;"': de selectie komt niet overeen met een keuze in een afhankelijk veld.  "), ""))</f>
        <v/>
      </c>
      <c r="AJ432" s="166" t="str">
        <f ca="1">IF(Z432&lt;0, "", IF(J432&lt;&gt;"", _xlfn.IFNA(IF(MATCH(J432, OFFSET(Keuzelijsten!$A$1, 0, MATCH(R432, Keuzelijsten!$A$1:$AA$1, 0)-1, 50, 1), 0)&lt;&gt;"", ""), "| Veld '"&amp;AJ$4&amp;ROW()&amp;"': de selectie komt niet overeen met een keuze in een afhankelijk veld.  "), ""))</f>
        <v/>
      </c>
      <c r="AK432" s="166" t="str">
        <f t="shared" si="195"/>
        <v/>
      </c>
      <c r="AL432" s="166" t="str">
        <f t="shared" si="196"/>
        <v/>
      </c>
      <c r="AM432" s="167" t="str">
        <f t="shared" si="212"/>
        <v/>
      </c>
      <c r="AN432" s="166" t="str">
        <f t="shared" si="213"/>
        <v/>
      </c>
      <c r="AO432" s="166" t="str">
        <f t="shared" si="214"/>
        <v/>
      </c>
      <c r="AP432" s="166" t="str">
        <f t="shared" si="215"/>
        <v/>
      </c>
      <c r="AQ432" s="166" t="str">
        <f t="shared" si="216"/>
        <v/>
      </c>
      <c r="AR432" s="166" t="str">
        <f t="shared" si="217"/>
        <v/>
      </c>
      <c r="AS432" s="166" t="str">
        <f t="shared" si="218"/>
        <v/>
      </c>
      <c r="AT432" s="166" t="str">
        <f t="shared" si="219"/>
        <v/>
      </c>
      <c r="AU432" s="166" t="str">
        <f t="shared" si="220"/>
        <v/>
      </c>
      <c r="AV432" s="166" t="str">
        <f t="shared" si="221"/>
        <v/>
      </c>
      <c r="AW432" s="167" t="str">
        <f t="shared" si="222"/>
        <v/>
      </c>
      <c r="AX432" s="166" t="str">
        <f>IF(N432&lt;&gt;1, IF(SUM(N432:$N$504)&lt;&gt;0, "| Laat geen witruimte tussen ingevulde rijen.", ""), "")</f>
        <v/>
      </c>
      <c r="AY432" s="166"/>
      <c r="AZ432" s="75" t="str">
        <f t="shared" ca="1" si="223"/>
        <v/>
      </c>
    </row>
    <row r="433" spans="1:52" s="6" customFormat="1" ht="14.45" customHeight="1" x14ac:dyDescent="0.25">
      <c r="A433" s="172" t="str">
        <f t="shared" ca="1" si="197"/>
        <v/>
      </c>
      <c r="B433" s="164" t="str">
        <f t="shared" si="193"/>
        <v/>
      </c>
      <c r="C433" s="176" t="str">
        <f t="shared" si="194"/>
        <v/>
      </c>
      <c r="D433" s="177"/>
      <c r="E433" s="178"/>
      <c r="F433" s="178"/>
      <c r="G433" s="179"/>
      <c r="H433" s="180"/>
      <c r="I433" s="179"/>
      <c r="J433" s="181"/>
      <c r="K433" s="182"/>
      <c r="L433" s="183"/>
      <c r="M433" s="165" t="s">
        <v>85</v>
      </c>
      <c r="N433" s="166">
        <f t="shared" si="198"/>
        <v>0</v>
      </c>
      <c r="O433" s="167" t="s">
        <v>387</v>
      </c>
      <c r="P433" s="166" t="str">
        <f t="shared" si="199"/>
        <v/>
      </c>
      <c r="Q433" s="166" t="str">
        <f t="shared" si="200"/>
        <v/>
      </c>
      <c r="R433" s="166" t="str">
        <f t="shared" si="201"/>
        <v/>
      </c>
      <c r="S433" s="167">
        <f t="shared" si="202"/>
        <v>0</v>
      </c>
      <c r="T433" s="166">
        <f t="shared" si="203"/>
        <v>0</v>
      </c>
      <c r="U433" s="166">
        <f t="shared" si="204"/>
        <v>0</v>
      </c>
      <c r="V433" s="166">
        <f t="shared" si="205"/>
        <v>0</v>
      </c>
      <c r="W433" s="166">
        <f t="shared" si="206"/>
        <v>0</v>
      </c>
      <c r="X433" s="166">
        <f t="shared" si="207"/>
        <v>0</v>
      </c>
      <c r="Y433" s="166">
        <f t="shared" si="208"/>
        <v>0</v>
      </c>
      <c r="Z433" s="166">
        <f t="shared" si="209"/>
        <v>0</v>
      </c>
      <c r="AA433" s="166">
        <f t="shared" si="210"/>
        <v>0</v>
      </c>
      <c r="AB433" s="166">
        <f t="shared" si="211"/>
        <v>0</v>
      </c>
      <c r="AC433" s="167"/>
      <c r="AD433" s="166"/>
      <c r="AE433" s="166" t="str" cm="1">
        <f t="array" ref="AE433">IF($E433&lt;&gt;"", IF(ISTEXT(E433), "| Veld '"&amp;AE$4&amp;ROW()&amp;"': "&amp;Fout_datum, IF(F433&lt;&gt;"", IF(E433&gt;F433, "| Velden '"&amp;$AE$4&amp;ROW()&amp;"' en '"&amp;$AF$4&amp;ROW()&amp;"': De datum uit dienst mag niet voor de datum in dienst vallen.", ""), IF(E433&gt;Datum_werkingsjaar_einde, "| Veld '"&amp;$AE$4&amp;ROW()&amp;"': De datum in dienst mag niet na 31/12/"&amp;Datum_werkingsjaar&amp;" vallen.  ", ""))), "")</f>
        <v/>
      </c>
      <c r="AF433" s="166" t="str" cm="1">
        <f t="array" ref="AF433">IF($F433&lt;&gt;"", IF(ISTEXT(F433), "| Veld '"&amp;AF$4&amp;ROW()&amp;"': "&amp;Fout_datum, IF(E433&gt;F433, IF(F433&lt;&gt;"", "  ", ""), IF(F433&lt;&gt;"", IF(F433&lt;Datum_werkingsjaar_begin, "| Veld '"&amp;$AF$4&amp;ROW()&amp;"': De datum uit dienst mag niet vóór 1/01/"&amp;Datum_werkingsjaar&amp;" vallen.  ", ""), ""))), "")</f>
        <v/>
      </c>
      <c r="AG433" s="166" t="str">
        <f ca="1">IF(W433&lt;0, "", IF(G433&lt;&gt;"", _xlfn.IFNA(IF(MATCH(G433, OFFSET(Keuzelijsten!$A$1, 0, MATCH(O433, Keuzelijsten!$A$1:$AA$1, 0)-1, 50, 1), 0)&lt;&gt;"", ""), "| Veld '"&amp;AG$4&amp;ROW()&amp;"': de selectie komt niet overeen met een keuze in een afhankelijk veld.  "), ""))</f>
        <v/>
      </c>
      <c r="AH433" s="166" t="str">
        <f ca="1">IF(X433&lt;0, "", IF(H433&lt;&gt;"", _xlfn.IFNA(IF(MATCH(H433, OFFSET(Keuzelijsten!$A$1, 0, MATCH(P433, Keuzelijsten!$A$1:$AA$1, 0)-1, 50, 1), 0)&lt;&gt;"", ""), "| Veld '"&amp;AH$4&amp;ROW()&amp;"': de selectie komt niet overeen met een keuze in een afhankelijk veld.  "), ""))</f>
        <v/>
      </c>
      <c r="AI433" s="166" t="str">
        <f ca="1">IF(Y433&lt;0, "", IF(I433&lt;&gt;"", _xlfn.IFNA(IF(MATCH(I433, OFFSET(Keuzelijsten!$A$1, 0, MATCH(Q433, Keuzelijsten!$A$1:$AA$1, 0)-1, 50, 1), 0)&lt;&gt;"", ""), "| Veld '"&amp;AI$4&amp;ROW()&amp;"': de selectie komt niet overeen met een keuze in een afhankelijk veld.  "), ""))</f>
        <v/>
      </c>
      <c r="AJ433" s="166" t="str">
        <f ca="1">IF(Z433&lt;0, "", IF(J433&lt;&gt;"", _xlfn.IFNA(IF(MATCH(J433, OFFSET(Keuzelijsten!$A$1, 0, MATCH(R433, Keuzelijsten!$A$1:$AA$1, 0)-1, 50, 1), 0)&lt;&gt;"", ""), "| Veld '"&amp;AJ$4&amp;ROW()&amp;"': de selectie komt niet overeen met een keuze in een afhankelijk veld.  "), ""))</f>
        <v/>
      </c>
      <c r="AK433" s="166" t="str">
        <f t="shared" si="195"/>
        <v/>
      </c>
      <c r="AL433" s="166" t="str">
        <f t="shared" si="196"/>
        <v/>
      </c>
      <c r="AM433" s="167" t="str">
        <f t="shared" si="212"/>
        <v/>
      </c>
      <c r="AN433" s="166" t="str">
        <f t="shared" si="213"/>
        <v/>
      </c>
      <c r="AO433" s="166" t="str">
        <f t="shared" si="214"/>
        <v/>
      </c>
      <c r="AP433" s="166" t="str">
        <f t="shared" si="215"/>
        <v/>
      </c>
      <c r="AQ433" s="166" t="str">
        <f t="shared" si="216"/>
        <v/>
      </c>
      <c r="AR433" s="166" t="str">
        <f t="shared" si="217"/>
        <v/>
      </c>
      <c r="AS433" s="166" t="str">
        <f t="shared" si="218"/>
        <v/>
      </c>
      <c r="AT433" s="166" t="str">
        <f t="shared" si="219"/>
        <v/>
      </c>
      <c r="AU433" s="166" t="str">
        <f t="shared" si="220"/>
        <v/>
      </c>
      <c r="AV433" s="166" t="str">
        <f t="shared" si="221"/>
        <v/>
      </c>
      <c r="AW433" s="167" t="str">
        <f t="shared" si="222"/>
        <v/>
      </c>
      <c r="AX433" s="166" t="str">
        <f>IF(N433&lt;&gt;1, IF(SUM(N433:$N$504)&lt;&gt;0, "| Laat geen witruimte tussen ingevulde rijen.", ""), "")</f>
        <v/>
      </c>
      <c r="AY433" s="166"/>
      <c r="AZ433" s="75" t="str">
        <f t="shared" ca="1" si="223"/>
        <v/>
      </c>
    </row>
    <row r="434" spans="1:52" s="6" customFormat="1" ht="14.45" customHeight="1" x14ac:dyDescent="0.25">
      <c r="A434" s="172" t="str">
        <f t="shared" ca="1" si="197"/>
        <v/>
      </c>
      <c r="B434" s="164" t="str">
        <f t="shared" si="193"/>
        <v/>
      </c>
      <c r="C434" s="176" t="str">
        <f t="shared" si="194"/>
        <v/>
      </c>
      <c r="D434" s="177"/>
      <c r="E434" s="178"/>
      <c r="F434" s="178"/>
      <c r="G434" s="179"/>
      <c r="H434" s="180"/>
      <c r="I434" s="179"/>
      <c r="J434" s="181"/>
      <c r="K434" s="182"/>
      <c r="L434" s="183"/>
      <c r="M434" s="165" t="s">
        <v>85</v>
      </c>
      <c r="N434" s="166">
        <f t="shared" si="198"/>
        <v>0</v>
      </c>
      <c r="O434" s="167" t="s">
        <v>387</v>
      </c>
      <c r="P434" s="166" t="str">
        <f t="shared" si="199"/>
        <v/>
      </c>
      <c r="Q434" s="166" t="str">
        <f t="shared" si="200"/>
        <v/>
      </c>
      <c r="R434" s="166" t="str">
        <f t="shared" si="201"/>
        <v/>
      </c>
      <c r="S434" s="167">
        <f t="shared" si="202"/>
        <v>0</v>
      </c>
      <c r="T434" s="166">
        <f t="shared" si="203"/>
        <v>0</v>
      </c>
      <c r="U434" s="166">
        <f t="shared" si="204"/>
        <v>0</v>
      </c>
      <c r="V434" s="166">
        <f t="shared" si="205"/>
        <v>0</v>
      </c>
      <c r="W434" s="166">
        <f t="shared" si="206"/>
        <v>0</v>
      </c>
      <c r="X434" s="166">
        <f t="shared" si="207"/>
        <v>0</v>
      </c>
      <c r="Y434" s="166">
        <f t="shared" si="208"/>
        <v>0</v>
      </c>
      <c r="Z434" s="166">
        <f t="shared" si="209"/>
        <v>0</v>
      </c>
      <c r="AA434" s="166">
        <f t="shared" si="210"/>
        <v>0</v>
      </c>
      <c r="AB434" s="166">
        <f t="shared" si="211"/>
        <v>0</v>
      </c>
      <c r="AC434" s="167"/>
      <c r="AD434" s="166"/>
      <c r="AE434" s="166" t="str" cm="1">
        <f t="array" ref="AE434">IF($E434&lt;&gt;"", IF(ISTEXT(E434), "| Veld '"&amp;AE$4&amp;ROW()&amp;"': "&amp;Fout_datum, IF(F434&lt;&gt;"", IF(E434&gt;F434, "| Velden '"&amp;$AE$4&amp;ROW()&amp;"' en '"&amp;$AF$4&amp;ROW()&amp;"': De datum uit dienst mag niet voor de datum in dienst vallen.", ""), IF(E434&gt;Datum_werkingsjaar_einde, "| Veld '"&amp;$AE$4&amp;ROW()&amp;"': De datum in dienst mag niet na 31/12/"&amp;Datum_werkingsjaar&amp;" vallen.  ", ""))), "")</f>
        <v/>
      </c>
      <c r="AF434" s="166" t="str" cm="1">
        <f t="array" ref="AF434">IF($F434&lt;&gt;"", IF(ISTEXT(F434), "| Veld '"&amp;AF$4&amp;ROW()&amp;"': "&amp;Fout_datum, IF(E434&gt;F434, IF(F434&lt;&gt;"", "  ", ""), IF(F434&lt;&gt;"", IF(F434&lt;Datum_werkingsjaar_begin, "| Veld '"&amp;$AF$4&amp;ROW()&amp;"': De datum uit dienst mag niet vóór 1/01/"&amp;Datum_werkingsjaar&amp;" vallen.  ", ""), ""))), "")</f>
        <v/>
      </c>
      <c r="AG434" s="166" t="str">
        <f ca="1">IF(W434&lt;0, "", IF(G434&lt;&gt;"", _xlfn.IFNA(IF(MATCH(G434, OFFSET(Keuzelijsten!$A$1, 0, MATCH(O434, Keuzelijsten!$A$1:$AA$1, 0)-1, 50, 1), 0)&lt;&gt;"", ""), "| Veld '"&amp;AG$4&amp;ROW()&amp;"': de selectie komt niet overeen met een keuze in een afhankelijk veld.  "), ""))</f>
        <v/>
      </c>
      <c r="AH434" s="166" t="str">
        <f ca="1">IF(X434&lt;0, "", IF(H434&lt;&gt;"", _xlfn.IFNA(IF(MATCH(H434, OFFSET(Keuzelijsten!$A$1, 0, MATCH(P434, Keuzelijsten!$A$1:$AA$1, 0)-1, 50, 1), 0)&lt;&gt;"", ""), "| Veld '"&amp;AH$4&amp;ROW()&amp;"': de selectie komt niet overeen met een keuze in een afhankelijk veld.  "), ""))</f>
        <v/>
      </c>
      <c r="AI434" s="166" t="str">
        <f ca="1">IF(Y434&lt;0, "", IF(I434&lt;&gt;"", _xlfn.IFNA(IF(MATCH(I434, OFFSET(Keuzelijsten!$A$1, 0, MATCH(Q434, Keuzelijsten!$A$1:$AA$1, 0)-1, 50, 1), 0)&lt;&gt;"", ""), "| Veld '"&amp;AI$4&amp;ROW()&amp;"': de selectie komt niet overeen met een keuze in een afhankelijk veld.  "), ""))</f>
        <v/>
      </c>
      <c r="AJ434" s="166" t="str">
        <f ca="1">IF(Z434&lt;0, "", IF(J434&lt;&gt;"", _xlfn.IFNA(IF(MATCH(J434, OFFSET(Keuzelijsten!$A$1, 0, MATCH(R434, Keuzelijsten!$A$1:$AA$1, 0)-1, 50, 1), 0)&lt;&gt;"", ""), "| Veld '"&amp;AJ$4&amp;ROW()&amp;"': de selectie komt niet overeen met een keuze in een afhankelijk veld.  "), ""))</f>
        <v/>
      </c>
      <c r="AK434" s="166" t="str">
        <f t="shared" si="195"/>
        <v/>
      </c>
      <c r="AL434" s="166" t="str">
        <f t="shared" si="196"/>
        <v/>
      </c>
      <c r="AM434" s="167" t="str">
        <f t="shared" si="212"/>
        <v/>
      </c>
      <c r="AN434" s="166" t="str">
        <f t="shared" si="213"/>
        <v/>
      </c>
      <c r="AO434" s="166" t="str">
        <f t="shared" si="214"/>
        <v/>
      </c>
      <c r="AP434" s="166" t="str">
        <f t="shared" si="215"/>
        <v/>
      </c>
      <c r="AQ434" s="166" t="str">
        <f t="shared" si="216"/>
        <v/>
      </c>
      <c r="AR434" s="166" t="str">
        <f t="shared" si="217"/>
        <v/>
      </c>
      <c r="AS434" s="166" t="str">
        <f t="shared" si="218"/>
        <v/>
      </c>
      <c r="AT434" s="166" t="str">
        <f t="shared" si="219"/>
        <v/>
      </c>
      <c r="AU434" s="166" t="str">
        <f t="shared" si="220"/>
        <v/>
      </c>
      <c r="AV434" s="166" t="str">
        <f t="shared" si="221"/>
        <v/>
      </c>
      <c r="AW434" s="167" t="str">
        <f t="shared" si="222"/>
        <v/>
      </c>
      <c r="AX434" s="166" t="str">
        <f>IF(N434&lt;&gt;1, IF(SUM(N434:$N$504)&lt;&gt;0, "| Laat geen witruimte tussen ingevulde rijen.", ""), "")</f>
        <v/>
      </c>
      <c r="AY434" s="166"/>
      <c r="AZ434" s="75" t="str">
        <f t="shared" ca="1" si="223"/>
        <v/>
      </c>
    </row>
    <row r="435" spans="1:52" s="6" customFormat="1" ht="14.45" customHeight="1" x14ac:dyDescent="0.25">
      <c r="A435" s="172" t="str">
        <f t="shared" ca="1" si="197"/>
        <v/>
      </c>
      <c r="B435" s="164" t="str">
        <f t="shared" si="193"/>
        <v/>
      </c>
      <c r="C435" s="176" t="str">
        <f t="shared" si="194"/>
        <v/>
      </c>
      <c r="D435" s="177"/>
      <c r="E435" s="178"/>
      <c r="F435" s="178"/>
      <c r="G435" s="179"/>
      <c r="H435" s="180"/>
      <c r="I435" s="179"/>
      <c r="J435" s="181"/>
      <c r="K435" s="182"/>
      <c r="L435" s="183"/>
      <c r="M435" s="165" t="s">
        <v>85</v>
      </c>
      <c r="N435" s="166">
        <f t="shared" si="198"/>
        <v>0</v>
      </c>
      <c r="O435" s="167" t="s">
        <v>387</v>
      </c>
      <c r="P435" s="166" t="str">
        <f t="shared" si="199"/>
        <v/>
      </c>
      <c r="Q435" s="166" t="str">
        <f t="shared" si="200"/>
        <v/>
      </c>
      <c r="R435" s="166" t="str">
        <f t="shared" si="201"/>
        <v/>
      </c>
      <c r="S435" s="167">
        <f t="shared" si="202"/>
        <v>0</v>
      </c>
      <c r="T435" s="166">
        <f t="shared" si="203"/>
        <v>0</v>
      </c>
      <c r="U435" s="166">
        <f t="shared" si="204"/>
        <v>0</v>
      </c>
      <c r="V435" s="166">
        <f t="shared" si="205"/>
        <v>0</v>
      </c>
      <c r="W435" s="166">
        <f t="shared" si="206"/>
        <v>0</v>
      </c>
      <c r="X435" s="166">
        <f t="shared" si="207"/>
        <v>0</v>
      </c>
      <c r="Y435" s="166">
        <f t="shared" si="208"/>
        <v>0</v>
      </c>
      <c r="Z435" s="166">
        <f t="shared" si="209"/>
        <v>0</v>
      </c>
      <c r="AA435" s="166">
        <f t="shared" si="210"/>
        <v>0</v>
      </c>
      <c r="AB435" s="166">
        <f t="shared" si="211"/>
        <v>0</v>
      </c>
      <c r="AC435" s="167"/>
      <c r="AD435" s="166"/>
      <c r="AE435" s="166" t="str" cm="1">
        <f t="array" ref="AE435">IF($E435&lt;&gt;"", IF(ISTEXT(E435), "| Veld '"&amp;AE$4&amp;ROW()&amp;"': "&amp;Fout_datum, IF(F435&lt;&gt;"", IF(E435&gt;F435, "| Velden '"&amp;$AE$4&amp;ROW()&amp;"' en '"&amp;$AF$4&amp;ROW()&amp;"': De datum uit dienst mag niet voor de datum in dienst vallen.", ""), IF(E435&gt;Datum_werkingsjaar_einde, "| Veld '"&amp;$AE$4&amp;ROW()&amp;"': De datum in dienst mag niet na 31/12/"&amp;Datum_werkingsjaar&amp;" vallen.  ", ""))), "")</f>
        <v/>
      </c>
      <c r="AF435" s="166" t="str" cm="1">
        <f t="array" ref="AF435">IF($F435&lt;&gt;"", IF(ISTEXT(F435), "| Veld '"&amp;AF$4&amp;ROW()&amp;"': "&amp;Fout_datum, IF(E435&gt;F435, IF(F435&lt;&gt;"", "  ", ""), IF(F435&lt;&gt;"", IF(F435&lt;Datum_werkingsjaar_begin, "| Veld '"&amp;$AF$4&amp;ROW()&amp;"': De datum uit dienst mag niet vóór 1/01/"&amp;Datum_werkingsjaar&amp;" vallen.  ", ""), ""))), "")</f>
        <v/>
      </c>
      <c r="AG435" s="166" t="str">
        <f ca="1">IF(W435&lt;0, "", IF(G435&lt;&gt;"", _xlfn.IFNA(IF(MATCH(G435, OFFSET(Keuzelijsten!$A$1, 0, MATCH(O435, Keuzelijsten!$A$1:$AA$1, 0)-1, 50, 1), 0)&lt;&gt;"", ""), "| Veld '"&amp;AG$4&amp;ROW()&amp;"': de selectie komt niet overeen met een keuze in een afhankelijk veld.  "), ""))</f>
        <v/>
      </c>
      <c r="AH435" s="166" t="str">
        <f ca="1">IF(X435&lt;0, "", IF(H435&lt;&gt;"", _xlfn.IFNA(IF(MATCH(H435, OFFSET(Keuzelijsten!$A$1, 0, MATCH(P435, Keuzelijsten!$A$1:$AA$1, 0)-1, 50, 1), 0)&lt;&gt;"", ""), "| Veld '"&amp;AH$4&amp;ROW()&amp;"': de selectie komt niet overeen met een keuze in een afhankelijk veld.  "), ""))</f>
        <v/>
      </c>
      <c r="AI435" s="166" t="str">
        <f ca="1">IF(Y435&lt;0, "", IF(I435&lt;&gt;"", _xlfn.IFNA(IF(MATCH(I435, OFFSET(Keuzelijsten!$A$1, 0, MATCH(Q435, Keuzelijsten!$A$1:$AA$1, 0)-1, 50, 1), 0)&lt;&gt;"", ""), "| Veld '"&amp;AI$4&amp;ROW()&amp;"': de selectie komt niet overeen met een keuze in een afhankelijk veld.  "), ""))</f>
        <v/>
      </c>
      <c r="AJ435" s="166" t="str">
        <f ca="1">IF(Z435&lt;0, "", IF(J435&lt;&gt;"", _xlfn.IFNA(IF(MATCH(J435, OFFSET(Keuzelijsten!$A$1, 0, MATCH(R435, Keuzelijsten!$A$1:$AA$1, 0)-1, 50, 1), 0)&lt;&gt;"", ""), "| Veld '"&amp;AJ$4&amp;ROW()&amp;"': de selectie komt niet overeen met een keuze in een afhankelijk veld.  "), ""))</f>
        <v/>
      </c>
      <c r="AK435" s="166" t="str">
        <f t="shared" si="195"/>
        <v/>
      </c>
      <c r="AL435" s="166" t="str">
        <f t="shared" si="196"/>
        <v/>
      </c>
      <c r="AM435" s="167" t="str">
        <f t="shared" si="212"/>
        <v/>
      </c>
      <c r="AN435" s="166" t="str">
        <f t="shared" si="213"/>
        <v/>
      </c>
      <c r="AO435" s="166" t="str">
        <f t="shared" si="214"/>
        <v/>
      </c>
      <c r="AP435" s="166" t="str">
        <f t="shared" si="215"/>
        <v/>
      </c>
      <c r="AQ435" s="166" t="str">
        <f t="shared" si="216"/>
        <v/>
      </c>
      <c r="AR435" s="166" t="str">
        <f t="shared" si="217"/>
        <v/>
      </c>
      <c r="AS435" s="166" t="str">
        <f t="shared" si="218"/>
        <v/>
      </c>
      <c r="AT435" s="166" t="str">
        <f t="shared" si="219"/>
        <v/>
      </c>
      <c r="AU435" s="166" t="str">
        <f t="shared" si="220"/>
        <v/>
      </c>
      <c r="AV435" s="166" t="str">
        <f t="shared" si="221"/>
        <v/>
      </c>
      <c r="AW435" s="167" t="str">
        <f t="shared" si="222"/>
        <v/>
      </c>
      <c r="AX435" s="166" t="str">
        <f>IF(N435&lt;&gt;1, IF(SUM(N435:$N$504)&lt;&gt;0, "| Laat geen witruimte tussen ingevulde rijen.", ""), "")</f>
        <v/>
      </c>
      <c r="AY435" s="166"/>
      <c r="AZ435" s="75" t="str">
        <f t="shared" ca="1" si="223"/>
        <v/>
      </c>
    </row>
    <row r="436" spans="1:52" s="6" customFormat="1" ht="14.45" customHeight="1" x14ac:dyDescent="0.25">
      <c r="A436" s="172" t="str">
        <f t="shared" ca="1" si="197"/>
        <v/>
      </c>
      <c r="B436" s="164" t="str">
        <f t="shared" si="193"/>
        <v/>
      </c>
      <c r="C436" s="176" t="str">
        <f t="shared" si="194"/>
        <v/>
      </c>
      <c r="D436" s="177"/>
      <c r="E436" s="178"/>
      <c r="F436" s="178"/>
      <c r="G436" s="179"/>
      <c r="H436" s="180"/>
      <c r="I436" s="179"/>
      <c r="J436" s="181"/>
      <c r="K436" s="182"/>
      <c r="L436" s="183"/>
      <c r="M436" s="165" t="s">
        <v>85</v>
      </c>
      <c r="N436" s="166">
        <f t="shared" si="198"/>
        <v>0</v>
      </c>
      <c r="O436" s="167" t="s">
        <v>387</v>
      </c>
      <c r="P436" s="166" t="str">
        <f t="shared" si="199"/>
        <v/>
      </c>
      <c r="Q436" s="166" t="str">
        <f t="shared" si="200"/>
        <v/>
      </c>
      <c r="R436" s="166" t="str">
        <f t="shared" si="201"/>
        <v/>
      </c>
      <c r="S436" s="167">
        <f t="shared" si="202"/>
        <v>0</v>
      </c>
      <c r="T436" s="166">
        <f t="shared" si="203"/>
        <v>0</v>
      </c>
      <c r="U436" s="166">
        <f t="shared" si="204"/>
        <v>0</v>
      </c>
      <c r="V436" s="166">
        <f t="shared" si="205"/>
        <v>0</v>
      </c>
      <c r="W436" s="166">
        <f t="shared" si="206"/>
        <v>0</v>
      </c>
      <c r="X436" s="166">
        <f t="shared" si="207"/>
        <v>0</v>
      </c>
      <c r="Y436" s="166">
        <f t="shared" si="208"/>
        <v>0</v>
      </c>
      <c r="Z436" s="166">
        <f t="shared" si="209"/>
        <v>0</v>
      </c>
      <c r="AA436" s="166">
        <f t="shared" si="210"/>
        <v>0</v>
      </c>
      <c r="AB436" s="166">
        <f t="shared" si="211"/>
        <v>0</v>
      </c>
      <c r="AC436" s="167"/>
      <c r="AD436" s="166"/>
      <c r="AE436" s="166" t="str" cm="1">
        <f t="array" ref="AE436">IF($E436&lt;&gt;"", IF(ISTEXT(E436), "| Veld '"&amp;AE$4&amp;ROW()&amp;"': "&amp;Fout_datum, IF(F436&lt;&gt;"", IF(E436&gt;F436, "| Velden '"&amp;$AE$4&amp;ROW()&amp;"' en '"&amp;$AF$4&amp;ROW()&amp;"': De datum uit dienst mag niet voor de datum in dienst vallen.", ""), IF(E436&gt;Datum_werkingsjaar_einde, "| Veld '"&amp;$AE$4&amp;ROW()&amp;"': De datum in dienst mag niet na 31/12/"&amp;Datum_werkingsjaar&amp;" vallen.  ", ""))), "")</f>
        <v/>
      </c>
      <c r="AF436" s="166" t="str" cm="1">
        <f t="array" ref="AF436">IF($F436&lt;&gt;"", IF(ISTEXT(F436), "| Veld '"&amp;AF$4&amp;ROW()&amp;"': "&amp;Fout_datum, IF(E436&gt;F436, IF(F436&lt;&gt;"", "  ", ""), IF(F436&lt;&gt;"", IF(F436&lt;Datum_werkingsjaar_begin, "| Veld '"&amp;$AF$4&amp;ROW()&amp;"': De datum uit dienst mag niet vóór 1/01/"&amp;Datum_werkingsjaar&amp;" vallen.  ", ""), ""))), "")</f>
        <v/>
      </c>
      <c r="AG436" s="166" t="str">
        <f ca="1">IF(W436&lt;0, "", IF(G436&lt;&gt;"", _xlfn.IFNA(IF(MATCH(G436, OFFSET(Keuzelijsten!$A$1, 0, MATCH(O436, Keuzelijsten!$A$1:$AA$1, 0)-1, 50, 1), 0)&lt;&gt;"", ""), "| Veld '"&amp;AG$4&amp;ROW()&amp;"': de selectie komt niet overeen met een keuze in een afhankelijk veld.  "), ""))</f>
        <v/>
      </c>
      <c r="AH436" s="166" t="str">
        <f ca="1">IF(X436&lt;0, "", IF(H436&lt;&gt;"", _xlfn.IFNA(IF(MATCH(H436, OFFSET(Keuzelijsten!$A$1, 0, MATCH(P436, Keuzelijsten!$A$1:$AA$1, 0)-1, 50, 1), 0)&lt;&gt;"", ""), "| Veld '"&amp;AH$4&amp;ROW()&amp;"': de selectie komt niet overeen met een keuze in een afhankelijk veld.  "), ""))</f>
        <v/>
      </c>
      <c r="AI436" s="166" t="str">
        <f ca="1">IF(Y436&lt;0, "", IF(I436&lt;&gt;"", _xlfn.IFNA(IF(MATCH(I436, OFFSET(Keuzelijsten!$A$1, 0, MATCH(Q436, Keuzelijsten!$A$1:$AA$1, 0)-1, 50, 1), 0)&lt;&gt;"", ""), "| Veld '"&amp;AI$4&amp;ROW()&amp;"': de selectie komt niet overeen met een keuze in een afhankelijk veld.  "), ""))</f>
        <v/>
      </c>
      <c r="AJ436" s="166" t="str">
        <f ca="1">IF(Z436&lt;0, "", IF(J436&lt;&gt;"", _xlfn.IFNA(IF(MATCH(J436, OFFSET(Keuzelijsten!$A$1, 0, MATCH(R436, Keuzelijsten!$A$1:$AA$1, 0)-1, 50, 1), 0)&lt;&gt;"", ""), "| Veld '"&amp;AJ$4&amp;ROW()&amp;"': de selectie komt niet overeen met een keuze in een afhankelijk veld.  "), ""))</f>
        <v/>
      </c>
      <c r="AK436" s="166" t="str">
        <f t="shared" si="195"/>
        <v/>
      </c>
      <c r="AL436" s="166" t="str">
        <f t="shared" si="196"/>
        <v/>
      </c>
      <c r="AM436" s="167" t="str">
        <f t="shared" si="212"/>
        <v/>
      </c>
      <c r="AN436" s="166" t="str">
        <f t="shared" si="213"/>
        <v/>
      </c>
      <c r="AO436" s="166" t="str">
        <f t="shared" si="214"/>
        <v/>
      </c>
      <c r="AP436" s="166" t="str">
        <f t="shared" si="215"/>
        <v/>
      </c>
      <c r="AQ436" s="166" t="str">
        <f t="shared" si="216"/>
        <v/>
      </c>
      <c r="AR436" s="166" t="str">
        <f t="shared" si="217"/>
        <v/>
      </c>
      <c r="AS436" s="166" t="str">
        <f t="shared" si="218"/>
        <v/>
      </c>
      <c r="AT436" s="166" t="str">
        <f t="shared" si="219"/>
        <v/>
      </c>
      <c r="AU436" s="166" t="str">
        <f t="shared" si="220"/>
        <v/>
      </c>
      <c r="AV436" s="166" t="str">
        <f t="shared" si="221"/>
        <v/>
      </c>
      <c r="AW436" s="167" t="str">
        <f t="shared" si="222"/>
        <v/>
      </c>
      <c r="AX436" s="166" t="str">
        <f>IF(N436&lt;&gt;1, IF(SUM(N436:$N$504)&lt;&gt;0, "| Laat geen witruimte tussen ingevulde rijen.", ""), "")</f>
        <v/>
      </c>
      <c r="AY436" s="166"/>
      <c r="AZ436" s="75" t="str">
        <f t="shared" ca="1" si="223"/>
        <v/>
      </c>
    </row>
    <row r="437" spans="1:52" s="6" customFormat="1" ht="14.45" customHeight="1" x14ac:dyDescent="0.25">
      <c r="A437" s="172" t="str">
        <f t="shared" ca="1" si="197"/>
        <v/>
      </c>
      <c r="B437" s="164" t="str">
        <f t="shared" si="193"/>
        <v/>
      </c>
      <c r="C437" s="176" t="str">
        <f t="shared" si="194"/>
        <v/>
      </c>
      <c r="D437" s="177"/>
      <c r="E437" s="178"/>
      <c r="F437" s="178"/>
      <c r="G437" s="179"/>
      <c r="H437" s="180"/>
      <c r="I437" s="179"/>
      <c r="J437" s="181"/>
      <c r="K437" s="182"/>
      <c r="L437" s="183"/>
      <c r="M437" s="165" t="s">
        <v>85</v>
      </c>
      <c r="N437" s="166">
        <f t="shared" si="198"/>
        <v>0</v>
      </c>
      <c r="O437" s="167" t="s">
        <v>387</v>
      </c>
      <c r="P437" s="166" t="str">
        <f t="shared" si="199"/>
        <v/>
      </c>
      <c r="Q437" s="166" t="str">
        <f t="shared" si="200"/>
        <v/>
      </c>
      <c r="R437" s="166" t="str">
        <f t="shared" si="201"/>
        <v/>
      </c>
      <c r="S437" s="167">
        <f t="shared" si="202"/>
        <v>0</v>
      </c>
      <c r="T437" s="166">
        <f t="shared" si="203"/>
        <v>0</v>
      </c>
      <c r="U437" s="166">
        <f t="shared" si="204"/>
        <v>0</v>
      </c>
      <c r="V437" s="166">
        <f t="shared" si="205"/>
        <v>0</v>
      </c>
      <c r="W437" s="166">
        <f t="shared" si="206"/>
        <v>0</v>
      </c>
      <c r="X437" s="166">
        <f t="shared" si="207"/>
        <v>0</v>
      </c>
      <c r="Y437" s="166">
        <f t="shared" si="208"/>
        <v>0</v>
      </c>
      <c r="Z437" s="166">
        <f t="shared" si="209"/>
        <v>0</v>
      </c>
      <c r="AA437" s="166">
        <f t="shared" si="210"/>
        <v>0</v>
      </c>
      <c r="AB437" s="166">
        <f t="shared" si="211"/>
        <v>0</v>
      </c>
      <c r="AC437" s="167"/>
      <c r="AD437" s="166"/>
      <c r="AE437" s="166" t="str" cm="1">
        <f t="array" ref="AE437">IF($E437&lt;&gt;"", IF(ISTEXT(E437), "| Veld '"&amp;AE$4&amp;ROW()&amp;"': "&amp;Fout_datum, IF(F437&lt;&gt;"", IF(E437&gt;F437, "| Velden '"&amp;$AE$4&amp;ROW()&amp;"' en '"&amp;$AF$4&amp;ROW()&amp;"': De datum uit dienst mag niet voor de datum in dienst vallen.", ""), IF(E437&gt;Datum_werkingsjaar_einde, "| Veld '"&amp;$AE$4&amp;ROW()&amp;"': De datum in dienst mag niet na 31/12/"&amp;Datum_werkingsjaar&amp;" vallen.  ", ""))), "")</f>
        <v/>
      </c>
      <c r="AF437" s="166" t="str" cm="1">
        <f t="array" ref="AF437">IF($F437&lt;&gt;"", IF(ISTEXT(F437), "| Veld '"&amp;AF$4&amp;ROW()&amp;"': "&amp;Fout_datum, IF(E437&gt;F437, IF(F437&lt;&gt;"", "  ", ""), IF(F437&lt;&gt;"", IF(F437&lt;Datum_werkingsjaar_begin, "| Veld '"&amp;$AF$4&amp;ROW()&amp;"': De datum uit dienst mag niet vóór 1/01/"&amp;Datum_werkingsjaar&amp;" vallen.  ", ""), ""))), "")</f>
        <v/>
      </c>
      <c r="AG437" s="166" t="str">
        <f ca="1">IF(W437&lt;0, "", IF(G437&lt;&gt;"", _xlfn.IFNA(IF(MATCH(G437, OFFSET(Keuzelijsten!$A$1, 0, MATCH(O437, Keuzelijsten!$A$1:$AA$1, 0)-1, 50, 1), 0)&lt;&gt;"", ""), "| Veld '"&amp;AG$4&amp;ROW()&amp;"': de selectie komt niet overeen met een keuze in een afhankelijk veld.  "), ""))</f>
        <v/>
      </c>
      <c r="AH437" s="166" t="str">
        <f ca="1">IF(X437&lt;0, "", IF(H437&lt;&gt;"", _xlfn.IFNA(IF(MATCH(H437, OFFSET(Keuzelijsten!$A$1, 0, MATCH(P437, Keuzelijsten!$A$1:$AA$1, 0)-1, 50, 1), 0)&lt;&gt;"", ""), "| Veld '"&amp;AH$4&amp;ROW()&amp;"': de selectie komt niet overeen met een keuze in een afhankelijk veld.  "), ""))</f>
        <v/>
      </c>
      <c r="AI437" s="166" t="str">
        <f ca="1">IF(Y437&lt;0, "", IF(I437&lt;&gt;"", _xlfn.IFNA(IF(MATCH(I437, OFFSET(Keuzelijsten!$A$1, 0, MATCH(Q437, Keuzelijsten!$A$1:$AA$1, 0)-1, 50, 1), 0)&lt;&gt;"", ""), "| Veld '"&amp;AI$4&amp;ROW()&amp;"': de selectie komt niet overeen met een keuze in een afhankelijk veld.  "), ""))</f>
        <v/>
      </c>
      <c r="AJ437" s="166" t="str">
        <f ca="1">IF(Z437&lt;0, "", IF(J437&lt;&gt;"", _xlfn.IFNA(IF(MATCH(J437, OFFSET(Keuzelijsten!$A$1, 0, MATCH(R437, Keuzelijsten!$A$1:$AA$1, 0)-1, 50, 1), 0)&lt;&gt;"", ""), "| Veld '"&amp;AJ$4&amp;ROW()&amp;"': de selectie komt niet overeen met een keuze in een afhankelijk veld.  "), ""))</f>
        <v/>
      </c>
      <c r="AK437" s="166" t="str">
        <f t="shared" si="195"/>
        <v/>
      </c>
      <c r="AL437" s="166" t="str">
        <f t="shared" si="196"/>
        <v/>
      </c>
      <c r="AM437" s="167" t="str">
        <f t="shared" si="212"/>
        <v/>
      </c>
      <c r="AN437" s="166" t="str">
        <f t="shared" si="213"/>
        <v/>
      </c>
      <c r="AO437" s="166" t="str">
        <f t="shared" si="214"/>
        <v/>
      </c>
      <c r="AP437" s="166" t="str">
        <f t="shared" si="215"/>
        <v/>
      </c>
      <c r="AQ437" s="166" t="str">
        <f t="shared" si="216"/>
        <v/>
      </c>
      <c r="AR437" s="166" t="str">
        <f t="shared" si="217"/>
        <v/>
      </c>
      <c r="AS437" s="166" t="str">
        <f t="shared" si="218"/>
        <v/>
      </c>
      <c r="AT437" s="166" t="str">
        <f t="shared" si="219"/>
        <v/>
      </c>
      <c r="AU437" s="166" t="str">
        <f t="shared" si="220"/>
        <v/>
      </c>
      <c r="AV437" s="166" t="str">
        <f t="shared" si="221"/>
        <v/>
      </c>
      <c r="AW437" s="167" t="str">
        <f t="shared" si="222"/>
        <v/>
      </c>
      <c r="AX437" s="166" t="str">
        <f>IF(N437&lt;&gt;1, IF(SUM(N437:$N$504)&lt;&gt;0, "| Laat geen witruimte tussen ingevulde rijen.", ""), "")</f>
        <v/>
      </c>
      <c r="AY437" s="166"/>
      <c r="AZ437" s="75" t="str">
        <f t="shared" ca="1" si="223"/>
        <v/>
      </c>
    </row>
    <row r="438" spans="1:52" s="6" customFormat="1" ht="14.45" customHeight="1" x14ac:dyDescent="0.25">
      <c r="A438" s="172" t="str">
        <f t="shared" ca="1" si="197"/>
        <v/>
      </c>
      <c r="B438" s="164" t="str">
        <f t="shared" si="193"/>
        <v/>
      </c>
      <c r="C438" s="176" t="str">
        <f t="shared" si="194"/>
        <v/>
      </c>
      <c r="D438" s="177"/>
      <c r="E438" s="178"/>
      <c r="F438" s="178"/>
      <c r="G438" s="179"/>
      <c r="H438" s="180"/>
      <c r="I438" s="179"/>
      <c r="J438" s="181"/>
      <c r="K438" s="182"/>
      <c r="L438" s="183"/>
      <c r="M438" s="165" t="s">
        <v>85</v>
      </c>
      <c r="N438" s="166">
        <f t="shared" si="198"/>
        <v>0</v>
      </c>
      <c r="O438" s="167" t="s">
        <v>387</v>
      </c>
      <c r="P438" s="166" t="str">
        <f t="shared" si="199"/>
        <v/>
      </c>
      <c r="Q438" s="166" t="str">
        <f t="shared" si="200"/>
        <v/>
      </c>
      <c r="R438" s="166" t="str">
        <f t="shared" si="201"/>
        <v/>
      </c>
      <c r="S438" s="167">
        <f t="shared" si="202"/>
        <v>0</v>
      </c>
      <c r="T438" s="166">
        <f t="shared" si="203"/>
        <v>0</v>
      </c>
      <c r="U438" s="166">
        <f t="shared" si="204"/>
        <v>0</v>
      </c>
      <c r="V438" s="166">
        <f t="shared" si="205"/>
        <v>0</v>
      </c>
      <c r="W438" s="166">
        <f t="shared" si="206"/>
        <v>0</v>
      </c>
      <c r="X438" s="166">
        <f t="shared" si="207"/>
        <v>0</v>
      </c>
      <c r="Y438" s="166">
        <f t="shared" si="208"/>
        <v>0</v>
      </c>
      <c r="Z438" s="166">
        <f t="shared" si="209"/>
        <v>0</v>
      </c>
      <c r="AA438" s="166">
        <f t="shared" si="210"/>
        <v>0</v>
      </c>
      <c r="AB438" s="166">
        <f t="shared" si="211"/>
        <v>0</v>
      </c>
      <c r="AC438" s="167"/>
      <c r="AD438" s="166"/>
      <c r="AE438" s="166" t="str" cm="1">
        <f t="array" ref="AE438">IF($E438&lt;&gt;"", IF(ISTEXT(E438), "| Veld '"&amp;AE$4&amp;ROW()&amp;"': "&amp;Fout_datum, IF(F438&lt;&gt;"", IF(E438&gt;F438, "| Velden '"&amp;$AE$4&amp;ROW()&amp;"' en '"&amp;$AF$4&amp;ROW()&amp;"': De datum uit dienst mag niet voor de datum in dienst vallen.", ""), IF(E438&gt;Datum_werkingsjaar_einde, "| Veld '"&amp;$AE$4&amp;ROW()&amp;"': De datum in dienst mag niet na 31/12/"&amp;Datum_werkingsjaar&amp;" vallen.  ", ""))), "")</f>
        <v/>
      </c>
      <c r="AF438" s="166" t="str" cm="1">
        <f t="array" ref="AF438">IF($F438&lt;&gt;"", IF(ISTEXT(F438), "| Veld '"&amp;AF$4&amp;ROW()&amp;"': "&amp;Fout_datum, IF(E438&gt;F438, IF(F438&lt;&gt;"", "  ", ""), IF(F438&lt;&gt;"", IF(F438&lt;Datum_werkingsjaar_begin, "| Veld '"&amp;$AF$4&amp;ROW()&amp;"': De datum uit dienst mag niet vóór 1/01/"&amp;Datum_werkingsjaar&amp;" vallen.  ", ""), ""))), "")</f>
        <v/>
      </c>
      <c r="AG438" s="166" t="str">
        <f ca="1">IF(W438&lt;0, "", IF(G438&lt;&gt;"", _xlfn.IFNA(IF(MATCH(G438, OFFSET(Keuzelijsten!$A$1, 0, MATCH(O438, Keuzelijsten!$A$1:$AA$1, 0)-1, 50, 1), 0)&lt;&gt;"", ""), "| Veld '"&amp;AG$4&amp;ROW()&amp;"': de selectie komt niet overeen met een keuze in een afhankelijk veld.  "), ""))</f>
        <v/>
      </c>
      <c r="AH438" s="166" t="str">
        <f ca="1">IF(X438&lt;0, "", IF(H438&lt;&gt;"", _xlfn.IFNA(IF(MATCH(H438, OFFSET(Keuzelijsten!$A$1, 0, MATCH(P438, Keuzelijsten!$A$1:$AA$1, 0)-1, 50, 1), 0)&lt;&gt;"", ""), "| Veld '"&amp;AH$4&amp;ROW()&amp;"': de selectie komt niet overeen met een keuze in een afhankelijk veld.  "), ""))</f>
        <v/>
      </c>
      <c r="AI438" s="166" t="str">
        <f ca="1">IF(Y438&lt;0, "", IF(I438&lt;&gt;"", _xlfn.IFNA(IF(MATCH(I438, OFFSET(Keuzelijsten!$A$1, 0, MATCH(Q438, Keuzelijsten!$A$1:$AA$1, 0)-1, 50, 1), 0)&lt;&gt;"", ""), "| Veld '"&amp;AI$4&amp;ROW()&amp;"': de selectie komt niet overeen met een keuze in een afhankelijk veld.  "), ""))</f>
        <v/>
      </c>
      <c r="AJ438" s="166" t="str">
        <f ca="1">IF(Z438&lt;0, "", IF(J438&lt;&gt;"", _xlfn.IFNA(IF(MATCH(J438, OFFSET(Keuzelijsten!$A$1, 0, MATCH(R438, Keuzelijsten!$A$1:$AA$1, 0)-1, 50, 1), 0)&lt;&gt;"", ""), "| Veld '"&amp;AJ$4&amp;ROW()&amp;"': de selectie komt niet overeen met een keuze in een afhankelijk veld.  "), ""))</f>
        <v/>
      </c>
      <c r="AK438" s="166" t="str">
        <f t="shared" si="195"/>
        <v/>
      </c>
      <c r="AL438" s="166" t="str">
        <f t="shared" si="196"/>
        <v/>
      </c>
      <c r="AM438" s="167" t="str">
        <f t="shared" si="212"/>
        <v/>
      </c>
      <c r="AN438" s="166" t="str">
        <f t="shared" si="213"/>
        <v/>
      </c>
      <c r="AO438" s="166" t="str">
        <f t="shared" si="214"/>
        <v/>
      </c>
      <c r="AP438" s="166" t="str">
        <f t="shared" si="215"/>
        <v/>
      </c>
      <c r="AQ438" s="166" t="str">
        <f t="shared" si="216"/>
        <v/>
      </c>
      <c r="AR438" s="166" t="str">
        <f t="shared" si="217"/>
        <v/>
      </c>
      <c r="AS438" s="166" t="str">
        <f t="shared" si="218"/>
        <v/>
      </c>
      <c r="AT438" s="166" t="str">
        <f t="shared" si="219"/>
        <v/>
      </c>
      <c r="AU438" s="166" t="str">
        <f t="shared" si="220"/>
        <v/>
      </c>
      <c r="AV438" s="166" t="str">
        <f t="shared" si="221"/>
        <v/>
      </c>
      <c r="AW438" s="167" t="str">
        <f t="shared" si="222"/>
        <v/>
      </c>
      <c r="AX438" s="166" t="str">
        <f>IF(N438&lt;&gt;1, IF(SUM(N438:$N$504)&lt;&gt;0, "| Laat geen witruimte tussen ingevulde rijen.", ""), "")</f>
        <v/>
      </c>
      <c r="AY438" s="166"/>
      <c r="AZ438" s="75" t="str">
        <f t="shared" ca="1" si="223"/>
        <v/>
      </c>
    </row>
    <row r="439" spans="1:52" s="6" customFormat="1" ht="14.45" customHeight="1" x14ac:dyDescent="0.25">
      <c r="A439" s="172" t="str">
        <f t="shared" ca="1" si="197"/>
        <v/>
      </c>
      <c r="B439" s="164" t="str">
        <f t="shared" si="193"/>
        <v/>
      </c>
      <c r="C439" s="176" t="str">
        <f t="shared" si="194"/>
        <v/>
      </c>
      <c r="D439" s="177"/>
      <c r="E439" s="178"/>
      <c r="F439" s="178"/>
      <c r="G439" s="179"/>
      <c r="H439" s="180"/>
      <c r="I439" s="179"/>
      <c r="J439" s="181"/>
      <c r="K439" s="182"/>
      <c r="L439" s="183"/>
      <c r="M439" s="165" t="s">
        <v>85</v>
      </c>
      <c r="N439" s="166">
        <f t="shared" si="198"/>
        <v>0</v>
      </c>
      <c r="O439" s="167" t="s">
        <v>387</v>
      </c>
      <c r="P439" s="166" t="str">
        <f t="shared" si="199"/>
        <v/>
      </c>
      <c r="Q439" s="166" t="str">
        <f t="shared" si="200"/>
        <v/>
      </c>
      <c r="R439" s="166" t="str">
        <f t="shared" si="201"/>
        <v/>
      </c>
      <c r="S439" s="167">
        <f t="shared" si="202"/>
        <v>0</v>
      </c>
      <c r="T439" s="166">
        <f t="shared" si="203"/>
        <v>0</v>
      </c>
      <c r="U439" s="166">
        <f t="shared" si="204"/>
        <v>0</v>
      </c>
      <c r="V439" s="166">
        <f t="shared" si="205"/>
        <v>0</v>
      </c>
      <c r="W439" s="166">
        <f t="shared" si="206"/>
        <v>0</v>
      </c>
      <c r="X439" s="166">
        <f t="shared" si="207"/>
        <v>0</v>
      </c>
      <c r="Y439" s="166">
        <f t="shared" si="208"/>
        <v>0</v>
      </c>
      <c r="Z439" s="166">
        <f t="shared" si="209"/>
        <v>0</v>
      </c>
      <c r="AA439" s="166">
        <f t="shared" si="210"/>
        <v>0</v>
      </c>
      <c r="AB439" s="166">
        <f t="shared" si="211"/>
        <v>0</v>
      </c>
      <c r="AC439" s="167"/>
      <c r="AD439" s="166"/>
      <c r="AE439" s="166" t="str" cm="1">
        <f t="array" ref="AE439">IF($E439&lt;&gt;"", IF(ISTEXT(E439), "| Veld '"&amp;AE$4&amp;ROW()&amp;"': "&amp;Fout_datum, IF(F439&lt;&gt;"", IF(E439&gt;F439, "| Velden '"&amp;$AE$4&amp;ROW()&amp;"' en '"&amp;$AF$4&amp;ROW()&amp;"': De datum uit dienst mag niet voor de datum in dienst vallen.", ""), IF(E439&gt;Datum_werkingsjaar_einde, "| Veld '"&amp;$AE$4&amp;ROW()&amp;"': De datum in dienst mag niet na 31/12/"&amp;Datum_werkingsjaar&amp;" vallen.  ", ""))), "")</f>
        <v/>
      </c>
      <c r="AF439" s="166" t="str" cm="1">
        <f t="array" ref="AF439">IF($F439&lt;&gt;"", IF(ISTEXT(F439), "| Veld '"&amp;AF$4&amp;ROW()&amp;"': "&amp;Fout_datum, IF(E439&gt;F439, IF(F439&lt;&gt;"", "  ", ""), IF(F439&lt;&gt;"", IF(F439&lt;Datum_werkingsjaar_begin, "| Veld '"&amp;$AF$4&amp;ROW()&amp;"': De datum uit dienst mag niet vóór 1/01/"&amp;Datum_werkingsjaar&amp;" vallen.  ", ""), ""))), "")</f>
        <v/>
      </c>
      <c r="AG439" s="166" t="str">
        <f ca="1">IF(W439&lt;0, "", IF(G439&lt;&gt;"", _xlfn.IFNA(IF(MATCH(G439, OFFSET(Keuzelijsten!$A$1, 0, MATCH(O439, Keuzelijsten!$A$1:$AA$1, 0)-1, 50, 1), 0)&lt;&gt;"", ""), "| Veld '"&amp;AG$4&amp;ROW()&amp;"': de selectie komt niet overeen met een keuze in een afhankelijk veld.  "), ""))</f>
        <v/>
      </c>
      <c r="AH439" s="166" t="str">
        <f ca="1">IF(X439&lt;0, "", IF(H439&lt;&gt;"", _xlfn.IFNA(IF(MATCH(H439, OFFSET(Keuzelijsten!$A$1, 0, MATCH(P439, Keuzelijsten!$A$1:$AA$1, 0)-1, 50, 1), 0)&lt;&gt;"", ""), "| Veld '"&amp;AH$4&amp;ROW()&amp;"': de selectie komt niet overeen met een keuze in een afhankelijk veld.  "), ""))</f>
        <v/>
      </c>
      <c r="AI439" s="166" t="str">
        <f ca="1">IF(Y439&lt;0, "", IF(I439&lt;&gt;"", _xlfn.IFNA(IF(MATCH(I439, OFFSET(Keuzelijsten!$A$1, 0, MATCH(Q439, Keuzelijsten!$A$1:$AA$1, 0)-1, 50, 1), 0)&lt;&gt;"", ""), "| Veld '"&amp;AI$4&amp;ROW()&amp;"': de selectie komt niet overeen met een keuze in een afhankelijk veld.  "), ""))</f>
        <v/>
      </c>
      <c r="AJ439" s="166" t="str">
        <f ca="1">IF(Z439&lt;0, "", IF(J439&lt;&gt;"", _xlfn.IFNA(IF(MATCH(J439, OFFSET(Keuzelijsten!$A$1, 0, MATCH(R439, Keuzelijsten!$A$1:$AA$1, 0)-1, 50, 1), 0)&lt;&gt;"", ""), "| Veld '"&amp;AJ$4&amp;ROW()&amp;"': de selectie komt niet overeen met een keuze in een afhankelijk veld.  "), ""))</f>
        <v/>
      </c>
      <c r="AK439" s="166" t="str">
        <f t="shared" si="195"/>
        <v/>
      </c>
      <c r="AL439" s="166" t="str">
        <f t="shared" si="196"/>
        <v/>
      </c>
      <c r="AM439" s="167" t="str">
        <f t="shared" si="212"/>
        <v/>
      </c>
      <c r="AN439" s="166" t="str">
        <f t="shared" si="213"/>
        <v/>
      </c>
      <c r="AO439" s="166" t="str">
        <f t="shared" si="214"/>
        <v/>
      </c>
      <c r="AP439" s="166" t="str">
        <f t="shared" si="215"/>
        <v/>
      </c>
      <c r="AQ439" s="166" t="str">
        <f t="shared" si="216"/>
        <v/>
      </c>
      <c r="AR439" s="166" t="str">
        <f t="shared" si="217"/>
        <v/>
      </c>
      <c r="AS439" s="166" t="str">
        <f t="shared" si="218"/>
        <v/>
      </c>
      <c r="AT439" s="166" t="str">
        <f t="shared" si="219"/>
        <v/>
      </c>
      <c r="AU439" s="166" t="str">
        <f t="shared" si="220"/>
        <v/>
      </c>
      <c r="AV439" s="166" t="str">
        <f t="shared" si="221"/>
        <v/>
      </c>
      <c r="AW439" s="167" t="str">
        <f t="shared" si="222"/>
        <v/>
      </c>
      <c r="AX439" s="166" t="str">
        <f>IF(N439&lt;&gt;1, IF(SUM(N439:$N$504)&lt;&gt;0, "| Laat geen witruimte tussen ingevulde rijen.", ""), "")</f>
        <v/>
      </c>
      <c r="AY439" s="166"/>
      <c r="AZ439" s="75" t="str">
        <f t="shared" ca="1" si="223"/>
        <v/>
      </c>
    </row>
    <row r="440" spans="1:52" s="6" customFormat="1" ht="14.45" customHeight="1" x14ac:dyDescent="0.25">
      <c r="A440" s="172" t="str">
        <f t="shared" ca="1" si="197"/>
        <v/>
      </c>
      <c r="B440" s="164" t="str">
        <f t="shared" si="193"/>
        <v/>
      </c>
      <c r="C440" s="176" t="str">
        <f t="shared" si="194"/>
        <v/>
      </c>
      <c r="D440" s="177"/>
      <c r="E440" s="178"/>
      <c r="F440" s="178"/>
      <c r="G440" s="179"/>
      <c r="H440" s="180"/>
      <c r="I440" s="179"/>
      <c r="J440" s="181"/>
      <c r="K440" s="182"/>
      <c r="L440" s="183"/>
      <c r="M440" s="165" t="s">
        <v>85</v>
      </c>
      <c r="N440" s="166">
        <f t="shared" si="198"/>
        <v>0</v>
      </c>
      <c r="O440" s="167" t="s">
        <v>387</v>
      </c>
      <c r="P440" s="166" t="str">
        <f t="shared" si="199"/>
        <v/>
      </c>
      <c r="Q440" s="166" t="str">
        <f t="shared" si="200"/>
        <v/>
      </c>
      <c r="R440" s="166" t="str">
        <f t="shared" si="201"/>
        <v/>
      </c>
      <c r="S440" s="167">
        <f t="shared" si="202"/>
        <v>0</v>
      </c>
      <c r="T440" s="166">
        <f t="shared" si="203"/>
        <v>0</v>
      </c>
      <c r="U440" s="166">
        <f t="shared" si="204"/>
        <v>0</v>
      </c>
      <c r="V440" s="166">
        <f t="shared" si="205"/>
        <v>0</v>
      </c>
      <c r="W440" s="166">
        <f t="shared" si="206"/>
        <v>0</v>
      </c>
      <c r="X440" s="166">
        <f t="shared" si="207"/>
        <v>0</v>
      </c>
      <c r="Y440" s="166">
        <f t="shared" si="208"/>
        <v>0</v>
      </c>
      <c r="Z440" s="166">
        <f t="shared" si="209"/>
        <v>0</v>
      </c>
      <c r="AA440" s="166">
        <f t="shared" si="210"/>
        <v>0</v>
      </c>
      <c r="AB440" s="166">
        <f t="shared" si="211"/>
        <v>0</v>
      </c>
      <c r="AC440" s="167"/>
      <c r="AD440" s="166"/>
      <c r="AE440" s="166" t="str" cm="1">
        <f t="array" ref="AE440">IF($E440&lt;&gt;"", IF(ISTEXT(E440), "| Veld '"&amp;AE$4&amp;ROW()&amp;"': "&amp;Fout_datum, IF(F440&lt;&gt;"", IF(E440&gt;F440, "| Velden '"&amp;$AE$4&amp;ROW()&amp;"' en '"&amp;$AF$4&amp;ROW()&amp;"': De datum uit dienst mag niet voor de datum in dienst vallen.", ""), IF(E440&gt;Datum_werkingsjaar_einde, "| Veld '"&amp;$AE$4&amp;ROW()&amp;"': De datum in dienst mag niet na 31/12/"&amp;Datum_werkingsjaar&amp;" vallen.  ", ""))), "")</f>
        <v/>
      </c>
      <c r="AF440" s="166" t="str" cm="1">
        <f t="array" ref="AF440">IF($F440&lt;&gt;"", IF(ISTEXT(F440), "| Veld '"&amp;AF$4&amp;ROW()&amp;"': "&amp;Fout_datum, IF(E440&gt;F440, IF(F440&lt;&gt;"", "  ", ""), IF(F440&lt;&gt;"", IF(F440&lt;Datum_werkingsjaar_begin, "| Veld '"&amp;$AF$4&amp;ROW()&amp;"': De datum uit dienst mag niet vóór 1/01/"&amp;Datum_werkingsjaar&amp;" vallen.  ", ""), ""))), "")</f>
        <v/>
      </c>
      <c r="AG440" s="166" t="str">
        <f ca="1">IF(W440&lt;0, "", IF(G440&lt;&gt;"", _xlfn.IFNA(IF(MATCH(G440, OFFSET(Keuzelijsten!$A$1, 0, MATCH(O440, Keuzelijsten!$A$1:$AA$1, 0)-1, 50, 1), 0)&lt;&gt;"", ""), "| Veld '"&amp;AG$4&amp;ROW()&amp;"': de selectie komt niet overeen met een keuze in een afhankelijk veld.  "), ""))</f>
        <v/>
      </c>
      <c r="AH440" s="166" t="str">
        <f ca="1">IF(X440&lt;0, "", IF(H440&lt;&gt;"", _xlfn.IFNA(IF(MATCH(H440, OFFSET(Keuzelijsten!$A$1, 0, MATCH(P440, Keuzelijsten!$A$1:$AA$1, 0)-1, 50, 1), 0)&lt;&gt;"", ""), "| Veld '"&amp;AH$4&amp;ROW()&amp;"': de selectie komt niet overeen met een keuze in een afhankelijk veld.  "), ""))</f>
        <v/>
      </c>
      <c r="AI440" s="166" t="str">
        <f ca="1">IF(Y440&lt;0, "", IF(I440&lt;&gt;"", _xlfn.IFNA(IF(MATCH(I440, OFFSET(Keuzelijsten!$A$1, 0, MATCH(Q440, Keuzelijsten!$A$1:$AA$1, 0)-1, 50, 1), 0)&lt;&gt;"", ""), "| Veld '"&amp;AI$4&amp;ROW()&amp;"': de selectie komt niet overeen met een keuze in een afhankelijk veld.  "), ""))</f>
        <v/>
      </c>
      <c r="AJ440" s="166" t="str">
        <f ca="1">IF(Z440&lt;0, "", IF(J440&lt;&gt;"", _xlfn.IFNA(IF(MATCH(J440, OFFSET(Keuzelijsten!$A$1, 0, MATCH(R440, Keuzelijsten!$A$1:$AA$1, 0)-1, 50, 1), 0)&lt;&gt;"", ""), "| Veld '"&amp;AJ$4&amp;ROW()&amp;"': de selectie komt niet overeen met een keuze in een afhankelijk veld.  "), ""))</f>
        <v/>
      </c>
      <c r="AK440" s="166" t="str">
        <f t="shared" si="195"/>
        <v/>
      </c>
      <c r="AL440" s="166" t="str">
        <f t="shared" si="196"/>
        <v/>
      </c>
      <c r="AM440" s="167" t="str">
        <f t="shared" si="212"/>
        <v/>
      </c>
      <c r="AN440" s="166" t="str">
        <f t="shared" si="213"/>
        <v/>
      </c>
      <c r="AO440" s="166" t="str">
        <f t="shared" si="214"/>
        <v/>
      </c>
      <c r="AP440" s="166" t="str">
        <f t="shared" si="215"/>
        <v/>
      </c>
      <c r="AQ440" s="166" t="str">
        <f t="shared" si="216"/>
        <v/>
      </c>
      <c r="AR440" s="166" t="str">
        <f t="shared" si="217"/>
        <v/>
      </c>
      <c r="AS440" s="166" t="str">
        <f t="shared" si="218"/>
        <v/>
      </c>
      <c r="AT440" s="166" t="str">
        <f t="shared" si="219"/>
        <v/>
      </c>
      <c r="AU440" s="166" t="str">
        <f t="shared" si="220"/>
        <v/>
      </c>
      <c r="AV440" s="166" t="str">
        <f t="shared" si="221"/>
        <v/>
      </c>
      <c r="AW440" s="167" t="str">
        <f t="shared" si="222"/>
        <v/>
      </c>
      <c r="AX440" s="166" t="str">
        <f>IF(N440&lt;&gt;1, IF(SUM(N440:$N$504)&lt;&gt;0, "| Laat geen witruimte tussen ingevulde rijen.", ""), "")</f>
        <v/>
      </c>
      <c r="AY440" s="166"/>
      <c r="AZ440" s="75" t="str">
        <f t="shared" ca="1" si="223"/>
        <v/>
      </c>
    </row>
    <row r="441" spans="1:52" s="6" customFormat="1" ht="14.45" customHeight="1" x14ac:dyDescent="0.25">
      <c r="A441" s="172" t="str">
        <f t="shared" ca="1" si="197"/>
        <v/>
      </c>
      <c r="B441" s="164" t="str">
        <f t="shared" si="193"/>
        <v/>
      </c>
      <c r="C441" s="176" t="str">
        <f t="shared" si="194"/>
        <v/>
      </c>
      <c r="D441" s="177"/>
      <c r="E441" s="178"/>
      <c r="F441" s="178"/>
      <c r="G441" s="179"/>
      <c r="H441" s="180"/>
      <c r="I441" s="179"/>
      <c r="J441" s="181"/>
      <c r="K441" s="182"/>
      <c r="L441" s="183"/>
      <c r="M441" s="165" t="s">
        <v>85</v>
      </c>
      <c r="N441" s="166">
        <f t="shared" si="198"/>
        <v>0</v>
      </c>
      <c r="O441" s="167" t="s">
        <v>387</v>
      </c>
      <c r="P441" s="166" t="str">
        <f t="shared" si="199"/>
        <v/>
      </c>
      <c r="Q441" s="166" t="str">
        <f t="shared" si="200"/>
        <v/>
      </c>
      <c r="R441" s="166" t="str">
        <f t="shared" si="201"/>
        <v/>
      </c>
      <c r="S441" s="167">
        <f t="shared" si="202"/>
        <v>0</v>
      </c>
      <c r="T441" s="166">
        <f t="shared" si="203"/>
        <v>0</v>
      </c>
      <c r="U441" s="166">
        <f t="shared" si="204"/>
        <v>0</v>
      </c>
      <c r="V441" s="166">
        <f t="shared" si="205"/>
        <v>0</v>
      </c>
      <c r="W441" s="166">
        <f t="shared" si="206"/>
        <v>0</v>
      </c>
      <c r="X441" s="166">
        <f t="shared" si="207"/>
        <v>0</v>
      </c>
      <c r="Y441" s="166">
        <f t="shared" si="208"/>
        <v>0</v>
      </c>
      <c r="Z441" s="166">
        <f t="shared" si="209"/>
        <v>0</v>
      </c>
      <c r="AA441" s="166">
        <f t="shared" si="210"/>
        <v>0</v>
      </c>
      <c r="AB441" s="166">
        <f t="shared" si="211"/>
        <v>0</v>
      </c>
      <c r="AC441" s="167"/>
      <c r="AD441" s="166"/>
      <c r="AE441" s="166" t="str" cm="1">
        <f t="array" ref="AE441">IF($E441&lt;&gt;"", IF(ISTEXT(E441), "| Veld '"&amp;AE$4&amp;ROW()&amp;"': "&amp;Fout_datum, IF(F441&lt;&gt;"", IF(E441&gt;F441, "| Velden '"&amp;$AE$4&amp;ROW()&amp;"' en '"&amp;$AF$4&amp;ROW()&amp;"': De datum uit dienst mag niet voor de datum in dienst vallen.", ""), IF(E441&gt;Datum_werkingsjaar_einde, "| Veld '"&amp;$AE$4&amp;ROW()&amp;"': De datum in dienst mag niet na 31/12/"&amp;Datum_werkingsjaar&amp;" vallen.  ", ""))), "")</f>
        <v/>
      </c>
      <c r="AF441" s="166" t="str" cm="1">
        <f t="array" ref="AF441">IF($F441&lt;&gt;"", IF(ISTEXT(F441), "| Veld '"&amp;AF$4&amp;ROW()&amp;"': "&amp;Fout_datum, IF(E441&gt;F441, IF(F441&lt;&gt;"", "  ", ""), IF(F441&lt;&gt;"", IF(F441&lt;Datum_werkingsjaar_begin, "| Veld '"&amp;$AF$4&amp;ROW()&amp;"': De datum uit dienst mag niet vóór 1/01/"&amp;Datum_werkingsjaar&amp;" vallen.  ", ""), ""))), "")</f>
        <v/>
      </c>
      <c r="AG441" s="166" t="str">
        <f ca="1">IF(W441&lt;0, "", IF(G441&lt;&gt;"", _xlfn.IFNA(IF(MATCH(G441, OFFSET(Keuzelijsten!$A$1, 0, MATCH(O441, Keuzelijsten!$A$1:$AA$1, 0)-1, 50, 1), 0)&lt;&gt;"", ""), "| Veld '"&amp;AG$4&amp;ROW()&amp;"': de selectie komt niet overeen met een keuze in een afhankelijk veld.  "), ""))</f>
        <v/>
      </c>
      <c r="AH441" s="166" t="str">
        <f ca="1">IF(X441&lt;0, "", IF(H441&lt;&gt;"", _xlfn.IFNA(IF(MATCH(H441, OFFSET(Keuzelijsten!$A$1, 0, MATCH(P441, Keuzelijsten!$A$1:$AA$1, 0)-1, 50, 1), 0)&lt;&gt;"", ""), "| Veld '"&amp;AH$4&amp;ROW()&amp;"': de selectie komt niet overeen met een keuze in een afhankelijk veld.  "), ""))</f>
        <v/>
      </c>
      <c r="AI441" s="166" t="str">
        <f ca="1">IF(Y441&lt;0, "", IF(I441&lt;&gt;"", _xlfn.IFNA(IF(MATCH(I441, OFFSET(Keuzelijsten!$A$1, 0, MATCH(Q441, Keuzelijsten!$A$1:$AA$1, 0)-1, 50, 1), 0)&lt;&gt;"", ""), "| Veld '"&amp;AI$4&amp;ROW()&amp;"': de selectie komt niet overeen met een keuze in een afhankelijk veld.  "), ""))</f>
        <v/>
      </c>
      <c r="AJ441" s="166" t="str">
        <f ca="1">IF(Z441&lt;0, "", IF(J441&lt;&gt;"", _xlfn.IFNA(IF(MATCH(J441, OFFSET(Keuzelijsten!$A$1, 0, MATCH(R441, Keuzelijsten!$A$1:$AA$1, 0)-1, 50, 1), 0)&lt;&gt;"", ""), "| Veld '"&amp;AJ$4&amp;ROW()&amp;"': de selectie komt niet overeen met een keuze in een afhankelijk veld.  "), ""))</f>
        <v/>
      </c>
      <c r="AK441" s="166" t="str">
        <f t="shared" si="195"/>
        <v/>
      </c>
      <c r="AL441" s="166" t="str">
        <f t="shared" si="196"/>
        <v/>
      </c>
      <c r="AM441" s="167" t="str">
        <f t="shared" si="212"/>
        <v/>
      </c>
      <c r="AN441" s="166" t="str">
        <f t="shared" si="213"/>
        <v/>
      </c>
      <c r="AO441" s="166" t="str">
        <f t="shared" si="214"/>
        <v/>
      </c>
      <c r="AP441" s="166" t="str">
        <f t="shared" si="215"/>
        <v/>
      </c>
      <c r="AQ441" s="166" t="str">
        <f t="shared" si="216"/>
        <v/>
      </c>
      <c r="AR441" s="166" t="str">
        <f t="shared" si="217"/>
        <v/>
      </c>
      <c r="AS441" s="166" t="str">
        <f t="shared" si="218"/>
        <v/>
      </c>
      <c r="AT441" s="166" t="str">
        <f t="shared" si="219"/>
        <v/>
      </c>
      <c r="AU441" s="166" t="str">
        <f t="shared" si="220"/>
        <v/>
      </c>
      <c r="AV441" s="166" t="str">
        <f t="shared" si="221"/>
        <v/>
      </c>
      <c r="AW441" s="167" t="str">
        <f t="shared" si="222"/>
        <v/>
      </c>
      <c r="AX441" s="166" t="str">
        <f>IF(N441&lt;&gt;1, IF(SUM(N441:$N$504)&lt;&gt;0, "| Laat geen witruimte tussen ingevulde rijen.", ""), "")</f>
        <v/>
      </c>
      <c r="AY441" s="166"/>
      <c r="AZ441" s="75" t="str">
        <f t="shared" ca="1" si="223"/>
        <v/>
      </c>
    </row>
    <row r="442" spans="1:52" s="6" customFormat="1" ht="14.45" customHeight="1" x14ac:dyDescent="0.25">
      <c r="A442" s="172" t="str">
        <f t="shared" ca="1" si="197"/>
        <v/>
      </c>
      <c r="B442" s="164" t="str">
        <f t="shared" si="193"/>
        <v/>
      </c>
      <c r="C442" s="176" t="str">
        <f t="shared" si="194"/>
        <v/>
      </c>
      <c r="D442" s="177"/>
      <c r="E442" s="178"/>
      <c r="F442" s="178"/>
      <c r="G442" s="179"/>
      <c r="H442" s="180"/>
      <c r="I442" s="179"/>
      <c r="J442" s="181"/>
      <c r="K442" s="182"/>
      <c r="L442" s="183"/>
      <c r="M442" s="165" t="s">
        <v>85</v>
      </c>
      <c r="N442" s="166">
        <f t="shared" si="198"/>
        <v>0</v>
      </c>
      <c r="O442" s="167" t="s">
        <v>387</v>
      </c>
      <c r="P442" s="166" t="str">
        <f t="shared" si="199"/>
        <v/>
      </c>
      <c r="Q442" s="166" t="str">
        <f t="shared" si="200"/>
        <v/>
      </c>
      <c r="R442" s="166" t="str">
        <f t="shared" si="201"/>
        <v/>
      </c>
      <c r="S442" s="167">
        <f t="shared" si="202"/>
        <v>0</v>
      </c>
      <c r="T442" s="166">
        <f t="shared" si="203"/>
        <v>0</v>
      </c>
      <c r="U442" s="166">
        <f t="shared" si="204"/>
        <v>0</v>
      </c>
      <c r="V442" s="166">
        <f t="shared" si="205"/>
        <v>0</v>
      </c>
      <c r="W442" s="166">
        <f t="shared" si="206"/>
        <v>0</v>
      </c>
      <c r="X442" s="166">
        <f t="shared" si="207"/>
        <v>0</v>
      </c>
      <c r="Y442" s="166">
        <f t="shared" si="208"/>
        <v>0</v>
      </c>
      <c r="Z442" s="166">
        <f t="shared" si="209"/>
        <v>0</v>
      </c>
      <c r="AA442" s="166">
        <f t="shared" si="210"/>
        <v>0</v>
      </c>
      <c r="AB442" s="166">
        <f t="shared" si="211"/>
        <v>0</v>
      </c>
      <c r="AC442" s="167"/>
      <c r="AD442" s="166"/>
      <c r="AE442" s="166" t="str" cm="1">
        <f t="array" ref="AE442">IF($E442&lt;&gt;"", IF(ISTEXT(E442), "| Veld '"&amp;AE$4&amp;ROW()&amp;"': "&amp;Fout_datum, IF(F442&lt;&gt;"", IF(E442&gt;F442, "| Velden '"&amp;$AE$4&amp;ROW()&amp;"' en '"&amp;$AF$4&amp;ROW()&amp;"': De datum uit dienst mag niet voor de datum in dienst vallen.", ""), IF(E442&gt;Datum_werkingsjaar_einde, "| Veld '"&amp;$AE$4&amp;ROW()&amp;"': De datum in dienst mag niet na 31/12/"&amp;Datum_werkingsjaar&amp;" vallen.  ", ""))), "")</f>
        <v/>
      </c>
      <c r="AF442" s="166" t="str" cm="1">
        <f t="array" ref="AF442">IF($F442&lt;&gt;"", IF(ISTEXT(F442), "| Veld '"&amp;AF$4&amp;ROW()&amp;"': "&amp;Fout_datum, IF(E442&gt;F442, IF(F442&lt;&gt;"", "  ", ""), IF(F442&lt;&gt;"", IF(F442&lt;Datum_werkingsjaar_begin, "| Veld '"&amp;$AF$4&amp;ROW()&amp;"': De datum uit dienst mag niet vóór 1/01/"&amp;Datum_werkingsjaar&amp;" vallen.  ", ""), ""))), "")</f>
        <v/>
      </c>
      <c r="AG442" s="166" t="str">
        <f ca="1">IF(W442&lt;0, "", IF(G442&lt;&gt;"", _xlfn.IFNA(IF(MATCH(G442, OFFSET(Keuzelijsten!$A$1, 0, MATCH(O442, Keuzelijsten!$A$1:$AA$1, 0)-1, 50, 1), 0)&lt;&gt;"", ""), "| Veld '"&amp;AG$4&amp;ROW()&amp;"': de selectie komt niet overeen met een keuze in een afhankelijk veld.  "), ""))</f>
        <v/>
      </c>
      <c r="AH442" s="166" t="str">
        <f ca="1">IF(X442&lt;0, "", IF(H442&lt;&gt;"", _xlfn.IFNA(IF(MATCH(H442, OFFSET(Keuzelijsten!$A$1, 0, MATCH(P442, Keuzelijsten!$A$1:$AA$1, 0)-1, 50, 1), 0)&lt;&gt;"", ""), "| Veld '"&amp;AH$4&amp;ROW()&amp;"': de selectie komt niet overeen met een keuze in een afhankelijk veld.  "), ""))</f>
        <v/>
      </c>
      <c r="AI442" s="166" t="str">
        <f ca="1">IF(Y442&lt;0, "", IF(I442&lt;&gt;"", _xlfn.IFNA(IF(MATCH(I442, OFFSET(Keuzelijsten!$A$1, 0, MATCH(Q442, Keuzelijsten!$A$1:$AA$1, 0)-1, 50, 1), 0)&lt;&gt;"", ""), "| Veld '"&amp;AI$4&amp;ROW()&amp;"': de selectie komt niet overeen met een keuze in een afhankelijk veld.  "), ""))</f>
        <v/>
      </c>
      <c r="AJ442" s="166" t="str">
        <f ca="1">IF(Z442&lt;0, "", IF(J442&lt;&gt;"", _xlfn.IFNA(IF(MATCH(J442, OFFSET(Keuzelijsten!$A$1, 0, MATCH(R442, Keuzelijsten!$A$1:$AA$1, 0)-1, 50, 1), 0)&lt;&gt;"", ""), "| Veld '"&amp;AJ$4&amp;ROW()&amp;"': de selectie komt niet overeen met een keuze in een afhankelijk veld.  "), ""))</f>
        <v/>
      </c>
      <c r="AK442" s="166" t="str">
        <f t="shared" si="195"/>
        <v/>
      </c>
      <c r="AL442" s="166" t="str">
        <f t="shared" si="196"/>
        <v/>
      </c>
      <c r="AM442" s="167" t="str">
        <f t="shared" si="212"/>
        <v/>
      </c>
      <c r="AN442" s="166" t="str">
        <f t="shared" si="213"/>
        <v/>
      </c>
      <c r="AO442" s="166" t="str">
        <f t="shared" si="214"/>
        <v/>
      </c>
      <c r="AP442" s="166" t="str">
        <f t="shared" si="215"/>
        <v/>
      </c>
      <c r="AQ442" s="166" t="str">
        <f t="shared" si="216"/>
        <v/>
      </c>
      <c r="AR442" s="166" t="str">
        <f t="shared" si="217"/>
        <v/>
      </c>
      <c r="AS442" s="166" t="str">
        <f t="shared" si="218"/>
        <v/>
      </c>
      <c r="AT442" s="166" t="str">
        <f t="shared" si="219"/>
        <v/>
      </c>
      <c r="AU442" s="166" t="str">
        <f t="shared" si="220"/>
        <v/>
      </c>
      <c r="AV442" s="166" t="str">
        <f t="shared" si="221"/>
        <v/>
      </c>
      <c r="AW442" s="167" t="str">
        <f t="shared" si="222"/>
        <v/>
      </c>
      <c r="AX442" s="166" t="str">
        <f>IF(N442&lt;&gt;1, IF(SUM(N442:$N$504)&lt;&gt;0, "| Laat geen witruimte tussen ingevulde rijen.", ""), "")</f>
        <v/>
      </c>
      <c r="AY442" s="166"/>
      <c r="AZ442" s="75" t="str">
        <f t="shared" ca="1" si="223"/>
        <v/>
      </c>
    </row>
    <row r="443" spans="1:52" s="6" customFormat="1" ht="14.45" customHeight="1" x14ac:dyDescent="0.25">
      <c r="A443" s="172" t="str">
        <f t="shared" ca="1" si="197"/>
        <v/>
      </c>
      <c r="B443" s="164" t="str">
        <f t="shared" si="193"/>
        <v/>
      </c>
      <c r="C443" s="176" t="str">
        <f t="shared" si="194"/>
        <v/>
      </c>
      <c r="D443" s="177"/>
      <c r="E443" s="178"/>
      <c r="F443" s="178"/>
      <c r="G443" s="179"/>
      <c r="H443" s="180"/>
      <c r="I443" s="179"/>
      <c r="J443" s="181"/>
      <c r="K443" s="182"/>
      <c r="L443" s="183"/>
      <c r="M443" s="165" t="s">
        <v>85</v>
      </c>
      <c r="N443" s="166">
        <f t="shared" si="198"/>
        <v>0</v>
      </c>
      <c r="O443" s="167" t="s">
        <v>387</v>
      </c>
      <c r="P443" s="166" t="str">
        <f t="shared" si="199"/>
        <v/>
      </c>
      <c r="Q443" s="166" t="str">
        <f t="shared" si="200"/>
        <v/>
      </c>
      <c r="R443" s="166" t="str">
        <f t="shared" si="201"/>
        <v/>
      </c>
      <c r="S443" s="167">
        <f t="shared" si="202"/>
        <v>0</v>
      </c>
      <c r="T443" s="166">
        <f t="shared" si="203"/>
        <v>0</v>
      </c>
      <c r="U443" s="166">
        <f t="shared" si="204"/>
        <v>0</v>
      </c>
      <c r="V443" s="166">
        <f t="shared" si="205"/>
        <v>0</v>
      </c>
      <c r="W443" s="166">
        <f t="shared" si="206"/>
        <v>0</v>
      </c>
      <c r="X443" s="166">
        <f t="shared" si="207"/>
        <v>0</v>
      </c>
      <c r="Y443" s="166">
        <f t="shared" si="208"/>
        <v>0</v>
      </c>
      <c r="Z443" s="166">
        <f t="shared" si="209"/>
        <v>0</v>
      </c>
      <c r="AA443" s="166">
        <f t="shared" si="210"/>
        <v>0</v>
      </c>
      <c r="AB443" s="166">
        <f t="shared" si="211"/>
        <v>0</v>
      </c>
      <c r="AC443" s="167"/>
      <c r="AD443" s="166"/>
      <c r="AE443" s="166" t="str" cm="1">
        <f t="array" ref="AE443">IF($E443&lt;&gt;"", IF(ISTEXT(E443), "| Veld '"&amp;AE$4&amp;ROW()&amp;"': "&amp;Fout_datum, IF(F443&lt;&gt;"", IF(E443&gt;F443, "| Velden '"&amp;$AE$4&amp;ROW()&amp;"' en '"&amp;$AF$4&amp;ROW()&amp;"': De datum uit dienst mag niet voor de datum in dienst vallen.", ""), IF(E443&gt;Datum_werkingsjaar_einde, "| Veld '"&amp;$AE$4&amp;ROW()&amp;"': De datum in dienst mag niet na 31/12/"&amp;Datum_werkingsjaar&amp;" vallen.  ", ""))), "")</f>
        <v/>
      </c>
      <c r="AF443" s="166" t="str" cm="1">
        <f t="array" ref="AF443">IF($F443&lt;&gt;"", IF(ISTEXT(F443), "| Veld '"&amp;AF$4&amp;ROW()&amp;"': "&amp;Fout_datum, IF(E443&gt;F443, IF(F443&lt;&gt;"", "  ", ""), IF(F443&lt;&gt;"", IF(F443&lt;Datum_werkingsjaar_begin, "| Veld '"&amp;$AF$4&amp;ROW()&amp;"': De datum uit dienst mag niet vóór 1/01/"&amp;Datum_werkingsjaar&amp;" vallen.  ", ""), ""))), "")</f>
        <v/>
      </c>
      <c r="AG443" s="166" t="str">
        <f ca="1">IF(W443&lt;0, "", IF(G443&lt;&gt;"", _xlfn.IFNA(IF(MATCH(G443, OFFSET(Keuzelijsten!$A$1, 0, MATCH(O443, Keuzelijsten!$A$1:$AA$1, 0)-1, 50, 1), 0)&lt;&gt;"", ""), "| Veld '"&amp;AG$4&amp;ROW()&amp;"': de selectie komt niet overeen met een keuze in een afhankelijk veld.  "), ""))</f>
        <v/>
      </c>
      <c r="AH443" s="166" t="str">
        <f ca="1">IF(X443&lt;0, "", IF(H443&lt;&gt;"", _xlfn.IFNA(IF(MATCH(H443, OFFSET(Keuzelijsten!$A$1, 0, MATCH(P443, Keuzelijsten!$A$1:$AA$1, 0)-1, 50, 1), 0)&lt;&gt;"", ""), "| Veld '"&amp;AH$4&amp;ROW()&amp;"': de selectie komt niet overeen met een keuze in een afhankelijk veld.  "), ""))</f>
        <v/>
      </c>
      <c r="AI443" s="166" t="str">
        <f ca="1">IF(Y443&lt;0, "", IF(I443&lt;&gt;"", _xlfn.IFNA(IF(MATCH(I443, OFFSET(Keuzelijsten!$A$1, 0, MATCH(Q443, Keuzelijsten!$A$1:$AA$1, 0)-1, 50, 1), 0)&lt;&gt;"", ""), "| Veld '"&amp;AI$4&amp;ROW()&amp;"': de selectie komt niet overeen met een keuze in een afhankelijk veld.  "), ""))</f>
        <v/>
      </c>
      <c r="AJ443" s="166" t="str">
        <f ca="1">IF(Z443&lt;0, "", IF(J443&lt;&gt;"", _xlfn.IFNA(IF(MATCH(J443, OFFSET(Keuzelijsten!$A$1, 0, MATCH(R443, Keuzelijsten!$A$1:$AA$1, 0)-1, 50, 1), 0)&lt;&gt;"", ""), "| Veld '"&amp;AJ$4&amp;ROW()&amp;"': de selectie komt niet overeen met een keuze in een afhankelijk veld.  "), ""))</f>
        <v/>
      </c>
      <c r="AK443" s="166" t="str">
        <f t="shared" si="195"/>
        <v/>
      </c>
      <c r="AL443" s="166" t="str">
        <f t="shared" si="196"/>
        <v/>
      </c>
      <c r="AM443" s="167" t="str">
        <f t="shared" si="212"/>
        <v/>
      </c>
      <c r="AN443" s="166" t="str">
        <f t="shared" si="213"/>
        <v/>
      </c>
      <c r="AO443" s="166" t="str">
        <f t="shared" si="214"/>
        <v/>
      </c>
      <c r="AP443" s="166" t="str">
        <f t="shared" si="215"/>
        <v/>
      </c>
      <c r="AQ443" s="166" t="str">
        <f t="shared" si="216"/>
        <v/>
      </c>
      <c r="AR443" s="166" t="str">
        <f t="shared" si="217"/>
        <v/>
      </c>
      <c r="AS443" s="166" t="str">
        <f t="shared" si="218"/>
        <v/>
      </c>
      <c r="AT443" s="166" t="str">
        <f t="shared" si="219"/>
        <v/>
      </c>
      <c r="AU443" s="166" t="str">
        <f t="shared" si="220"/>
        <v/>
      </c>
      <c r="AV443" s="166" t="str">
        <f t="shared" si="221"/>
        <v/>
      </c>
      <c r="AW443" s="167" t="str">
        <f t="shared" si="222"/>
        <v/>
      </c>
      <c r="AX443" s="166" t="str">
        <f>IF(N443&lt;&gt;1, IF(SUM(N443:$N$504)&lt;&gt;0, "| Laat geen witruimte tussen ingevulde rijen.", ""), "")</f>
        <v/>
      </c>
      <c r="AY443" s="166"/>
      <c r="AZ443" s="75" t="str">
        <f t="shared" ca="1" si="223"/>
        <v/>
      </c>
    </row>
    <row r="444" spans="1:52" s="6" customFormat="1" ht="14.45" customHeight="1" x14ac:dyDescent="0.25">
      <c r="A444" s="172" t="str">
        <f t="shared" ca="1" si="197"/>
        <v/>
      </c>
      <c r="B444" s="164" t="str">
        <f t="shared" si="193"/>
        <v/>
      </c>
      <c r="C444" s="176" t="str">
        <f t="shared" si="194"/>
        <v/>
      </c>
      <c r="D444" s="177"/>
      <c r="E444" s="178"/>
      <c r="F444" s="178"/>
      <c r="G444" s="179"/>
      <c r="H444" s="180"/>
      <c r="I444" s="179"/>
      <c r="J444" s="181"/>
      <c r="K444" s="182"/>
      <c r="L444" s="183"/>
      <c r="M444" s="165" t="s">
        <v>85</v>
      </c>
      <c r="N444" s="166">
        <f t="shared" si="198"/>
        <v>0</v>
      </c>
      <c r="O444" s="167" t="s">
        <v>387</v>
      </c>
      <c r="P444" s="166" t="str">
        <f t="shared" si="199"/>
        <v/>
      </c>
      <c r="Q444" s="166" t="str">
        <f t="shared" si="200"/>
        <v/>
      </c>
      <c r="R444" s="166" t="str">
        <f t="shared" si="201"/>
        <v/>
      </c>
      <c r="S444" s="167">
        <f t="shared" si="202"/>
        <v>0</v>
      </c>
      <c r="T444" s="166">
        <f t="shared" si="203"/>
        <v>0</v>
      </c>
      <c r="U444" s="166">
        <f t="shared" si="204"/>
        <v>0</v>
      </c>
      <c r="V444" s="166">
        <f t="shared" si="205"/>
        <v>0</v>
      </c>
      <c r="W444" s="166">
        <f t="shared" si="206"/>
        <v>0</v>
      </c>
      <c r="X444" s="166">
        <f t="shared" si="207"/>
        <v>0</v>
      </c>
      <c r="Y444" s="166">
        <f t="shared" si="208"/>
        <v>0</v>
      </c>
      <c r="Z444" s="166">
        <f t="shared" si="209"/>
        <v>0</v>
      </c>
      <c r="AA444" s="166">
        <f t="shared" si="210"/>
        <v>0</v>
      </c>
      <c r="AB444" s="166">
        <f t="shared" si="211"/>
        <v>0</v>
      </c>
      <c r="AC444" s="167"/>
      <c r="AD444" s="166"/>
      <c r="AE444" s="166" t="str" cm="1">
        <f t="array" ref="AE444">IF($E444&lt;&gt;"", IF(ISTEXT(E444), "| Veld '"&amp;AE$4&amp;ROW()&amp;"': "&amp;Fout_datum, IF(F444&lt;&gt;"", IF(E444&gt;F444, "| Velden '"&amp;$AE$4&amp;ROW()&amp;"' en '"&amp;$AF$4&amp;ROW()&amp;"': De datum uit dienst mag niet voor de datum in dienst vallen.", ""), IF(E444&gt;Datum_werkingsjaar_einde, "| Veld '"&amp;$AE$4&amp;ROW()&amp;"': De datum in dienst mag niet na 31/12/"&amp;Datum_werkingsjaar&amp;" vallen.  ", ""))), "")</f>
        <v/>
      </c>
      <c r="AF444" s="166" t="str" cm="1">
        <f t="array" ref="AF444">IF($F444&lt;&gt;"", IF(ISTEXT(F444), "| Veld '"&amp;AF$4&amp;ROW()&amp;"': "&amp;Fout_datum, IF(E444&gt;F444, IF(F444&lt;&gt;"", "  ", ""), IF(F444&lt;&gt;"", IF(F444&lt;Datum_werkingsjaar_begin, "| Veld '"&amp;$AF$4&amp;ROW()&amp;"': De datum uit dienst mag niet vóór 1/01/"&amp;Datum_werkingsjaar&amp;" vallen.  ", ""), ""))), "")</f>
        <v/>
      </c>
      <c r="AG444" s="166" t="str">
        <f ca="1">IF(W444&lt;0, "", IF(G444&lt;&gt;"", _xlfn.IFNA(IF(MATCH(G444, OFFSET(Keuzelijsten!$A$1, 0, MATCH(O444, Keuzelijsten!$A$1:$AA$1, 0)-1, 50, 1), 0)&lt;&gt;"", ""), "| Veld '"&amp;AG$4&amp;ROW()&amp;"': de selectie komt niet overeen met een keuze in een afhankelijk veld.  "), ""))</f>
        <v/>
      </c>
      <c r="AH444" s="166" t="str">
        <f ca="1">IF(X444&lt;0, "", IF(H444&lt;&gt;"", _xlfn.IFNA(IF(MATCH(H444, OFFSET(Keuzelijsten!$A$1, 0, MATCH(P444, Keuzelijsten!$A$1:$AA$1, 0)-1, 50, 1), 0)&lt;&gt;"", ""), "| Veld '"&amp;AH$4&amp;ROW()&amp;"': de selectie komt niet overeen met een keuze in een afhankelijk veld.  "), ""))</f>
        <v/>
      </c>
      <c r="AI444" s="166" t="str">
        <f ca="1">IF(Y444&lt;0, "", IF(I444&lt;&gt;"", _xlfn.IFNA(IF(MATCH(I444, OFFSET(Keuzelijsten!$A$1, 0, MATCH(Q444, Keuzelijsten!$A$1:$AA$1, 0)-1, 50, 1), 0)&lt;&gt;"", ""), "| Veld '"&amp;AI$4&amp;ROW()&amp;"': de selectie komt niet overeen met een keuze in een afhankelijk veld.  "), ""))</f>
        <v/>
      </c>
      <c r="AJ444" s="166" t="str">
        <f ca="1">IF(Z444&lt;0, "", IF(J444&lt;&gt;"", _xlfn.IFNA(IF(MATCH(J444, OFFSET(Keuzelijsten!$A$1, 0, MATCH(R444, Keuzelijsten!$A$1:$AA$1, 0)-1, 50, 1), 0)&lt;&gt;"", ""), "| Veld '"&amp;AJ$4&amp;ROW()&amp;"': de selectie komt niet overeen met een keuze in een afhankelijk veld.  "), ""))</f>
        <v/>
      </c>
      <c r="AK444" s="166" t="str">
        <f t="shared" si="195"/>
        <v/>
      </c>
      <c r="AL444" s="166" t="str">
        <f t="shared" si="196"/>
        <v/>
      </c>
      <c r="AM444" s="167" t="str">
        <f t="shared" si="212"/>
        <v/>
      </c>
      <c r="AN444" s="166" t="str">
        <f t="shared" si="213"/>
        <v/>
      </c>
      <c r="AO444" s="166" t="str">
        <f t="shared" si="214"/>
        <v/>
      </c>
      <c r="AP444" s="166" t="str">
        <f t="shared" si="215"/>
        <v/>
      </c>
      <c r="AQ444" s="166" t="str">
        <f t="shared" si="216"/>
        <v/>
      </c>
      <c r="AR444" s="166" t="str">
        <f t="shared" si="217"/>
        <v/>
      </c>
      <c r="AS444" s="166" t="str">
        <f t="shared" si="218"/>
        <v/>
      </c>
      <c r="AT444" s="166" t="str">
        <f t="shared" si="219"/>
        <v/>
      </c>
      <c r="AU444" s="166" t="str">
        <f t="shared" si="220"/>
        <v/>
      </c>
      <c r="AV444" s="166" t="str">
        <f t="shared" si="221"/>
        <v/>
      </c>
      <c r="AW444" s="167" t="str">
        <f t="shared" si="222"/>
        <v/>
      </c>
      <c r="AX444" s="166" t="str">
        <f>IF(N444&lt;&gt;1, IF(SUM(N444:$N$504)&lt;&gt;0, "| Laat geen witruimte tussen ingevulde rijen.", ""), "")</f>
        <v/>
      </c>
      <c r="AY444" s="166"/>
      <c r="AZ444" s="75" t="str">
        <f t="shared" ca="1" si="223"/>
        <v/>
      </c>
    </row>
    <row r="445" spans="1:52" s="6" customFormat="1" ht="14.45" customHeight="1" x14ac:dyDescent="0.25">
      <c r="A445" s="172" t="str">
        <f t="shared" ca="1" si="197"/>
        <v/>
      </c>
      <c r="B445" s="164" t="str">
        <f t="shared" si="193"/>
        <v/>
      </c>
      <c r="C445" s="176" t="str">
        <f t="shared" si="194"/>
        <v/>
      </c>
      <c r="D445" s="177"/>
      <c r="E445" s="178"/>
      <c r="F445" s="178"/>
      <c r="G445" s="179"/>
      <c r="H445" s="180"/>
      <c r="I445" s="179"/>
      <c r="J445" s="181"/>
      <c r="K445" s="182"/>
      <c r="L445" s="183"/>
      <c r="M445" s="165" t="s">
        <v>85</v>
      </c>
      <c r="N445" s="166">
        <f t="shared" si="198"/>
        <v>0</v>
      </c>
      <c r="O445" s="167" t="s">
        <v>387</v>
      </c>
      <c r="P445" s="166" t="str">
        <f t="shared" si="199"/>
        <v/>
      </c>
      <c r="Q445" s="166" t="str">
        <f t="shared" si="200"/>
        <v/>
      </c>
      <c r="R445" s="166" t="str">
        <f t="shared" si="201"/>
        <v/>
      </c>
      <c r="S445" s="167">
        <f t="shared" si="202"/>
        <v>0</v>
      </c>
      <c r="T445" s="166">
        <f t="shared" si="203"/>
        <v>0</v>
      </c>
      <c r="U445" s="166">
        <f t="shared" si="204"/>
        <v>0</v>
      </c>
      <c r="V445" s="166">
        <f t="shared" si="205"/>
        <v>0</v>
      </c>
      <c r="W445" s="166">
        <f t="shared" si="206"/>
        <v>0</v>
      </c>
      <c r="X445" s="166">
        <f t="shared" si="207"/>
        <v>0</v>
      </c>
      <c r="Y445" s="166">
        <f t="shared" si="208"/>
        <v>0</v>
      </c>
      <c r="Z445" s="166">
        <f t="shared" si="209"/>
        <v>0</v>
      </c>
      <c r="AA445" s="166">
        <f t="shared" si="210"/>
        <v>0</v>
      </c>
      <c r="AB445" s="166">
        <f t="shared" si="211"/>
        <v>0</v>
      </c>
      <c r="AC445" s="167"/>
      <c r="AD445" s="166"/>
      <c r="AE445" s="166" t="str" cm="1">
        <f t="array" ref="AE445">IF($E445&lt;&gt;"", IF(ISTEXT(E445), "| Veld '"&amp;AE$4&amp;ROW()&amp;"': "&amp;Fout_datum, IF(F445&lt;&gt;"", IF(E445&gt;F445, "| Velden '"&amp;$AE$4&amp;ROW()&amp;"' en '"&amp;$AF$4&amp;ROW()&amp;"': De datum uit dienst mag niet voor de datum in dienst vallen.", ""), IF(E445&gt;Datum_werkingsjaar_einde, "| Veld '"&amp;$AE$4&amp;ROW()&amp;"': De datum in dienst mag niet na 31/12/"&amp;Datum_werkingsjaar&amp;" vallen.  ", ""))), "")</f>
        <v/>
      </c>
      <c r="AF445" s="166" t="str" cm="1">
        <f t="array" ref="AF445">IF($F445&lt;&gt;"", IF(ISTEXT(F445), "| Veld '"&amp;AF$4&amp;ROW()&amp;"': "&amp;Fout_datum, IF(E445&gt;F445, IF(F445&lt;&gt;"", "  ", ""), IF(F445&lt;&gt;"", IF(F445&lt;Datum_werkingsjaar_begin, "| Veld '"&amp;$AF$4&amp;ROW()&amp;"': De datum uit dienst mag niet vóór 1/01/"&amp;Datum_werkingsjaar&amp;" vallen.  ", ""), ""))), "")</f>
        <v/>
      </c>
      <c r="AG445" s="166" t="str">
        <f ca="1">IF(W445&lt;0, "", IF(G445&lt;&gt;"", _xlfn.IFNA(IF(MATCH(G445, OFFSET(Keuzelijsten!$A$1, 0, MATCH(O445, Keuzelijsten!$A$1:$AA$1, 0)-1, 50, 1), 0)&lt;&gt;"", ""), "| Veld '"&amp;AG$4&amp;ROW()&amp;"': de selectie komt niet overeen met een keuze in een afhankelijk veld.  "), ""))</f>
        <v/>
      </c>
      <c r="AH445" s="166" t="str">
        <f ca="1">IF(X445&lt;0, "", IF(H445&lt;&gt;"", _xlfn.IFNA(IF(MATCH(H445, OFFSET(Keuzelijsten!$A$1, 0, MATCH(P445, Keuzelijsten!$A$1:$AA$1, 0)-1, 50, 1), 0)&lt;&gt;"", ""), "| Veld '"&amp;AH$4&amp;ROW()&amp;"': de selectie komt niet overeen met een keuze in een afhankelijk veld.  "), ""))</f>
        <v/>
      </c>
      <c r="AI445" s="166" t="str">
        <f ca="1">IF(Y445&lt;0, "", IF(I445&lt;&gt;"", _xlfn.IFNA(IF(MATCH(I445, OFFSET(Keuzelijsten!$A$1, 0, MATCH(Q445, Keuzelijsten!$A$1:$AA$1, 0)-1, 50, 1), 0)&lt;&gt;"", ""), "| Veld '"&amp;AI$4&amp;ROW()&amp;"': de selectie komt niet overeen met een keuze in een afhankelijk veld.  "), ""))</f>
        <v/>
      </c>
      <c r="AJ445" s="166" t="str">
        <f ca="1">IF(Z445&lt;0, "", IF(J445&lt;&gt;"", _xlfn.IFNA(IF(MATCH(J445, OFFSET(Keuzelijsten!$A$1, 0, MATCH(R445, Keuzelijsten!$A$1:$AA$1, 0)-1, 50, 1), 0)&lt;&gt;"", ""), "| Veld '"&amp;AJ$4&amp;ROW()&amp;"': de selectie komt niet overeen met een keuze in een afhankelijk veld.  "), ""))</f>
        <v/>
      </c>
      <c r="AK445" s="166" t="str">
        <f t="shared" si="195"/>
        <v/>
      </c>
      <c r="AL445" s="166" t="str">
        <f t="shared" si="196"/>
        <v/>
      </c>
      <c r="AM445" s="167" t="str">
        <f t="shared" si="212"/>
        <v/>
      </c>
      <c r="AN445" s="166" t="str">
        <f t="shared" si="213"/>
        <v/>
      </c>
      <c r="AO445" s="166" t="str">
        <f t="shared" si="214"/>
        <v/>
      </c>
      <c r="AP445" s="166" t="str">
        <f t="shared" si="215"/>
        <v/>
      </c>
      <c r="AQ445" s="166" t="str">
        <f t="shared" si="216"/>
        <v/>
      </c>
      <c r="AR445" s="166" t="str">
        <f t="shared" si="217"/>
        <v/>
      </c>
      <c r="AS445" s="166" t="str">
        <f t="shared" si="218"/>
        <v/>
      </c>
      <c r="AT445" s="166" t="str">
        <f t="shared" si="219"/>
        <v/>
      </c>
      <c r="AU445" s="166" t="str">
        <f t="shared" si="220"/>
        <v/>
      </c>
      <c r="AV445" s="166" t="str">
        <f t="shared" si="221"/>
        <v/>
      </c>
      <c r="AW445" s="167" t="str">
        <f t="shared" si="222"/>
        <v/>
      </c>
      <c r="AX445" s="166" t="str">
        <f>IF(N445&lt;&gt;1, IF(SUM(N445:$N$504)&lt;&gt;0, "| Laat geen witruimte tussen ingevulde rijen.", ""), "")</f>
        <v/>
      </c>
      <c r="AY445" s="166"/>
      <c r="AZ445" s="75" t="str">
        <f t="shared" ca="1" si="223"/>
        <v/>
      </c>
    </row>
    <row r="446" spans="1:52" s="6" customFormat="1" ht="14.45" customHeight="1" x14ac:dyDescent="0.25">
      <c r="A446" s="172" t="str">
        <f t="shared" ca="1" si="197"/>
        <v/>
      </c>
      <c r="B446" s="164" t="str">
        <f t="shared" si="193"/>
        <v/>
      </c>
      <c r="C446" s="176" t="str">
        <f t="shared" si="194"/>
        <v/>
      </c>
      <c r="D446" s="177"/>
      <c r="E446" s="178"/>
      <c r="F446" s="178"/>
      <c r="G446" s="179"/>
      <c r="H446" s="180"/>
      <c r="I446" s="179"/>
      <c r="J446" s="181"/>
      <c r="K446" s="182"/>
      <c r="L446" s="183"/>
      <c r="M446" s="165" t="s">
        <v>85</v>
      </c>
      <c r="N446" s="166">
        <f t="shared" si="198"/>
        <v>0</v>
      </c>
      <c r="O446" s="167" t="s">
        <v>387</v>
      </c>
      <c r="P446" s="166" t="str">
        <f t="shared" si="199"/>
        <v/>
      </c>
      <c r="Q446" s="166" t="str">
        <f t="shared" si="200"/>
        <v/>
      </c>
      <c r="R446" s="166" t="str">
        <f t="shared" si="201"/>
        <v/>
      </c>
      <c r="S446" s="167">
        <f t="shared" si="202"/>
        <v>0</v>
      </c>
      <c r="T446" s="166">
        <f t="shared" si="203"/>
        <v>0</v>
      </c>
      <c r="U446" s="166">
        <f t="shared" si="204"/>
        <v>0</v>
      </c>
      <c r="V446" s="166">
        <f t="shared" si="205"/>
        <v>0</v>
      </c>
      <c r="W446" s="166">
        <f t="shared" si="206"/>
        <v>0</v>
      </c>
      <c r="X446" s="166">
        <f t="shared" si="207"/>
        <v>0</v>
      </c>
      <c r="Y446" s="166">
        <f t="shared" si="208"/>
        <v>0</v>
      </c>
      <c r="Z446" s="166">
        <f t="shared" si="209"/>
        <v>0</v>
      </c>
      <c r="AA446" s="166">
        <f t="shared" si="210"/>
        <v>0</v>
      </c>
      <c r="AB446" s="166">
        <f t="shared" si="211"/>
        <v>0</v>
      </c>
      <c r="AC446" s="167"/>
      <c r="AD446" s="166"/>
      <c r="AE446" s="166" t="str" cm="1">
        <f t="array" ref="AE446">IF($E446&lt;&gt;"", IF(ISTEXT(E446), "| Veld '"&amp;AE$4&amp;ROW()&amp;"': "&amp;Fout_datum, IF(F446&lt;&gt;"", IF(E446&gt;F446, "| Velden '"&amp;$AE$4&amp;ROW()&amp;"' en '"&amp;$AF$4&amp;ROW()&amp;"': De datum uit dienst mag niet voor de datum in dienst vallen.", ""), IF(E446&gt;Datum_werkingsjaar_einde, "| Veld '"&amp;$AE$4&amp;ROW()&amp;"': De datum in dienst mag niet na 31/12/"&amp;Datum_werkingsjaar&amp;" vallen.  ", ""))), "")</f>
        <v/>
      </c>
      <c r="AF446" s="166" t="str" cm="1">
        <f t="array" ref="AF446">IF($F446&lt;&gt;"", IF(ISTEXT(F446), "| Veld '"&amp;AF$4&amp;ROW()&amp;"': "&amp;Fout_datum, IF(E446&gt;F446, IF(F446&lt;&gt;"", "  ", ""), IF(F446&lt;&gt;"", IF(F446&lt;Datum_werkingsjaar_begin, "| Veld '"&amp;$AF$4&amp;ROW()&amp;"': De datum uit dienst mag niet vóór 1/01/"&amp;Datum_werkingsjaar&amp;" vallen.  ", ""), ""))), "")</f>
        <v/>
      </c>
      <c r="AG446" s="166" t="str">
        <f ca="1">IF(W446&lt;0, "", IF(G446&lt;&gt;"", _xlfn.IFNA(IF(MATCH(G446, OFFSET(Keuzelijsten!$A$1, 0, MATCH(O446, Keuzelijsten!$A$1:$AA$1, 0)-1, 50, 1), 0)&lt;&gt;"", ""), "| Veld '"&amp;AG$4&amp;ROW()&amp;"': de selectie komt niet overeen met een keuze in een afhankelijk veld.  "), ""))</f>
        <v/>
      </c>
      <c r="AH446" s="166" t="str">
        <f ca="1">IF(X446&lt;0, "", IF(H446&lt;&gt;"", _xlfn.IFNA(IF(MATCH(H446, OFFSET(Keuzelijsten!$A$1, 0, MATCH(P446, Keuzelijsten!$A$1:$AA$1, 0)-1, 50, 1), 0)&lt;&gt;"", ""), "| Veld '"&amp;AH$4&amp;ROW()&amp;"': de selectie komt niet overeen met een keuze in een afhankelijk veld.  "), ""))</f>
        <v/>
      </c>
      <c r="AI446" s="166" t="str">
        <f ca="1">IF(Y446&lt;0, "", IF(I446&lt;&gt;"", _xlfn.IFNA(IF(MATCH(I446, OFFSET(Keuzelijsten!$A$1, 0, MATCH(Q446, Keuzelijsten!$A$1:$AA$1, 0)-1, 50, 1), 0)&lt;&gt;"", ""), "| Veld '"&amp;AI$4&amp;ROW()&amp;"': de selectie komt niet overeen met een keuze in een afhankelijk veld.  "), ""))</f>
        <v/>
      </c>
      <c r="AJ446" s="166" t="str">
        <f ca="1">IF(Z446&lt;0, "", IF(J446&lt;&gt;"", _xlfn.IFNA(IF(MATCH(J446, OFFSET(Keuzelijsten!$A$1, 0, MATCH(R446, Keuzelijsten!$A$1:$AA$1, 0)-1, 50, 1), 0)&lt;&gt;"", ""), "| Veld '"&amp;AJ$4&amp;ROW()&amp;"': de selectie komt niet overeen met een keuze in een afhankelijk veld.  "), ""))</f>
        <v/>
      </c>
      <c r="AK446" s="166" t="str">
        <f t="shared" si="195"/>
        <v/>
      </c>
      <c r="AL446" s="166" t="str">
        <f t="shared" si="196"/>
        <v/>
      </c>
      <c r="AM446" s="167" t="str">
        <f t="shared" si="212"/>
        <v/>
      </c>
      <c r="AN446" s="166" t="str">
        <f t="shared" si="213"/>
        <v/>
      </c>
      <c r="AO446" s="166" t="str">
        <f t="shared" si="214"/>
        <v/>
      </c>
      <c r="AP446" s="166" t="str">
        <f t="shared" si="215"/>
        <v/>
      </c>
      <c r="AQ446" s="166" t="str">
        <f t="shared" si="216"/>
        <v/>
      </c>
      <c r="AR446" s="166" t="str">
        <f t="shared" si="217"/>
        <v/>
      </c>
      <c r="AS446" s="166" t="str">
        <f t="shared" si="218"/>
        <v/>
      </c>
      <c r="AT446" s="166" t="str">
        <f t="shared" si="219"/>
        <v/>
      </c>
      <c r="AU446" s="166" t="str">
        <f t="shared" si="220"/>
        <v/>
      </c>
      <c r="AV446" s="166" t="str">
        <f t="shared" si="221"/>
        <v/>
      </c>
      <c r="AW446" s="167" t="str">
        <f t="shared" si="222"/>
        <v/>
      </c>
      <c r="AX446" s="166" t="str">
        <f>IF(N446&lt;&gt;1, IF(SUM(N446:$N$504)&lt;&gt;0, "| Laat geen witruimte tussen ingevulde rijen.", ""), "")</f>
        <v/>
      </c>
      <c r="AY446" s="166"/>
      <c r="AZ446" s="75" t="str">
        <f t="shared" ca="1" si="223"/>
        <v/>
      </c>
    </row>
    <row r="447" spans="1:52" s="6" customFormat="1" ht="14.45" customHeight="1" x14ac:dyDescent="0.25">
      <c r="A447" s="172" t="str">
        <f t="shared" ca="1" si="197"/>
        <v/>
      </c>
      <c r="B447" s="164" t="str">
        <f t="shared" si="193"/>
        <v/>
      </c>
      <c r="C447" s="176" t="str">
        <f t="shared" si="194"/>
        <v/>
      </c>
      <c r="D447" s="177"/>
      <c r="E447" s="178"/>
      <c r="F447" s="178"/>
      <c r="G447" s="179"/>
      <c r="H447" s="180"/>
      <c r="I447" s="179"/>
      <c r="J447" s="181"/>
      <c r="K447" s="182"/>
      <c r="L447" s="183"/>
      <c r="M447" s="165" t="s">
        <v>85</v>
      </c>
      <c r="N447" s="166">
        <f t="shared" si="198"/>
        <v>0</v>
      </c>
      <c r="O447" s="167" t="s">
        <v>387</v>
      </c>
      <c r="P447" s="166" t="str">
        <f t="shared" si="199"/>
        <v/>
      </c>
      <c r="Q447" s="166" t="str">
        <f t="shared" si="200"/>
        <v/>
      </c>
      <c r="R447" s="166" t="str">
        <f t="shared" si="201"/>
        <v/>
      </c>
      <c r="S447" s="167">
        <f t="shared" si="202"/>
        <v>0</v>
      </c>
      <c r="T447" s="166">
        <f t="shared" si="203"/>
        <v>0</v>
      </c>
      <c r="U447" s="166">
        <f t="shared" si="204"/>
        <v>0</v>
      </c>
      <c r="V447" s="166">
        <f t="shared" si="205"/>
        <v>0</v>
      </c>
      <c r="W447" s="166">
        <f t="shared" si="206"/>
        <v>0</v>
      </c>
      <c r="X447" s="166">
        <f t="shared" si="207"/>
        <v>0</v>
      </c>
      <c r="Y447" s="166">
        <f t="shared" si="208"/>
        <v>0</v>
      </c>
      <c r="Z447" s="166">
        <f t="shared" si="209"/>
        <v>0</v>
      </c>
      <c r="AA447" s="166">
        <f t="shared" si="210"/>
        <v>0</v>
      </c>
      <c r="AB447" s="166">
        <f t="shared" si="211"/>
        <v>0</v>
      </c>
      <c r="AC447" s="167"/>
      <c r="AD447" s="166"/>
      <c r="AE447" s="166" t="str" cm="1">
        <f t="array" ref="AE447">IF($E447&lt;&gt;"", IF(ISTEXT(E447), "| Veld '"&amp;AE$4&amp;ROW()&amp;"': "&amp;Fout_datum, IF(F447&lt;&gt;"", IF(E447&gt;F447, "| Velden '"&amp;$AE$4&amp;ROW()&amp;"' en '"&amp;$AF$4&amp;ROW()&amp;"': De datum uit dienst mag niet voor de datum in dienst vallen.", ""), IF(E447&gt;Datum_werkingsjaar_einde, "| Veld '"&amp;$AE$4&amp;ROW()&amp;"': De datum in dienst mag niet na 31/12/"&amp;Datum_werkingsjaar&amp;" vallen.  ", ""))), "")</f>
        <v/>
      </c>
      <c r="AF447" s="166" t="str" cm="1">
        <f t="array" ref="AF447">IF($F447&lt;&gt;"", IF(ISTEXT(F447), "| Veld '"&amp;AF$4&amp;ROW()&amp;"': "&amp;Fout_datum, IF(E447&gt;F447, IF(F447&lt;&gt;"", "  ", ""), IF(F447&lt;&gt;"", IF(F447&lt;Datum_werkingsjaar_begin, "| Veld '"&amp;$AF$4&amp;ROW()&amp;"': De datum uit dienst mag niet vóór 1/01/"&amp;Datum_werkingsjaar&amp;" vallen.  ", ""), ""))), "")</f>
        <v/>
      </c>
      <c r="AG447" s="166" t="str">
        <f ca="1">IF(W447&lt;0, "", IF(G447&lt;&gt;"", _xlfn.IFNA(IF(MATCH(G447, OFFSET(Keuzelijsten!$A$1, 0, MATCH(O447, Keuzelijsten!$A$1:$AA$1, 0)-1, 50, 1), 0)&lt;&gt;"", ""), "| Veld '"&amp;AG$4&amp;ROW()&amp;"': de selectie komt niet overeen met een keuze in een afhankelijk veld.  "), ""))</f>
        <v/>
      </c>
      <c r="AH447" s="166" t="str">
        <f ca="1">IF(X447&lt;0, "", IF(H447&lt;&gt;"", _xlfn.IFNA(IF(MATCH(H447, OFFSET(Keuzelijsten!$A$1, 0, MATCH(P447, Keuzelijsten!$A$1:$AA$1, 0)-1, 50, 1), 0)&lt;&gt;"", ""), "| Veld '"&amp;AH$4&amp;ROW()&amp;"': de selectie komt niet overeen met een keuze in een afhankelijk veld.  "), ""))</f>
        <v/>
      </c>
      <c r="AI447" s="166" t="str">
        <f ca="1">IF(Y447&lt;0, "", IF(I447&lt;&gt;"", _xlfn.IFNA(IF(MATCH(I447, OFFSET(Keuzelijsten!$A$1, 0, MATCH(Q447, Keuzelijsten!$A$1:$AA$1, 0)-1, 50, 1), 0)&lt;&gt;"", ""), "| Veld '"&amp;AI$4&amp;ROW()&amp;"': de selectie komt niet overeen met een keuze in een afhankelijk veld.  "), ""))</f>
        <v/>
      </c>
      <c r="AJ447" s="166" t="str">
        <f ca="1">IF(Z447&lt;0, "", IF(J447&lt;&gt;"", _xlfn.IFNA(IF(MATCH(J447, OFFSET(Keuzelijsten!$A$1, 0, MATCH(R447, Keuzelijsten!$A$1:$AA$1, 0)-1, 50, 1), 0)&lt;&gt;"", ""), "| Veld '"&amp;AJ$4&amp;ROW()&amp;"': de selectie komt niet overeen met een keuze in een afhankelijk veld.  "), ""))</f>
        <v/>
      </c>
      <c r="AK447" s="166" t="str">
        <f t="shared" si="195"/>
        <v/>
      </c>
      <c r="AL447" s="166" t="str">
        <f t="shared" si="196"/>
        <v/>
      </c>
      <c r="AM447" s="167" t="str">
        <f t="shared" si="212"/>
        <v/>
      </c>
      <c r="AN447" s="166" t="str">
        <f t="shared" si="213"/>
        <v/>
      </c>
      <c r="AO447" s="166" t="str">
        <f t="shared" si="214"/>
        <v/>
      </c>
      <c r="AP447" s="166" t="str">
        <f t="shared" si="215"/>
        <v/>
      </c>
      <c r="AQ447" s="166" t="str">
        <f t="shared" si="216"/>
        <v/>
      </c>
      <c r="AR447" s="166" t="str">
        <f t="shared" si="217"/>
        <v/>
      </c>
      <c r="AS447" s="166" t="str">
        <f t="shared" si="218"/>
        <v/>
      </c>
      <c r="AT447" s="166" t="str">
        <f t="shared" si="219"/>
        <v/>
      </c>
      <c r="AU447" s="166" t="str">
        <f t="shared" si="220"/>
        <v/>
      </c>
      <c r="AV447" s="166" t="str">
        <f t="shared" si="221"/>
        <v/>
      </c>
      <c r="AW447" s="167" t="str">
        <f t="shared" si="222"/>
        <v/>
      </c>
      <c r="AX447" s="166" t="str">
        <f>IF(N447&lt;&gt;1, IF(SUM(N447:$N$504)&lt;&gt;0, "| Laat geen witruimte tussen ingevulde rijen.", ""), "")</f>
        <v/>
      </c>
      <c r="AY447" s="166"/>
      <c r="AZ447" s="75" t="str">
        <f t="shared" ca="1" si="223"/>
        <v/>
      </c>
    </row>
    <row r="448" spans="1:52" s="6" customFormat="1" ht="14.45" customHeight="1" x14ac:dyDescent="0.25">
      <c r="A448" s="172" t="str">
        <f t="shared" ca="1" si="197"/>
        <v/>
      </c>
      <c r="B448" s="164" t="str">
        <f t="shared" si="193"/>
        <v/>
      </c>
      <c r="C448" s="176" t="str">
        <f t="shared" si="194"/>
        <v/>
      </c>
      <c r="D448" s="177"/>
      <c r="E448" s="178"/>
      <c r="F448" s="178"/>
      <c r="G448" s="179"/>
      <c r="H448" s="180"/>
      <c r="I448" s="179"/>
      <c r="J448" s="181"/>
      <c r="K448" s="182"/>
      <c r="L448" s="183"/>
      <c r="M448" s="165" t="s">
        <v>85</v>
      </c>
      <c r="N448" s="166">
        <f t="shared" si="198"/>
        <v>0</v>
      </c>
      <c r="O448" s="167" t="s">
        <v>387</v>
      </c>
      <c r="P448" s="166" t="str">
        <f t="shared" si="199"/>
        <v/>
      </c>
      <c r="Q448" s="166" t="str">
        <f t="shared" si="200"/>
        <v/>
      </c>
      <c r="R448" s="166" t="str">
        <f t="shared" si="201"/>
        <v/>
      </c>
      <c r="S448" s="167">
        <f t="shared" si="202"/>
        <v>0</v>
      </c>
      <c r="T448" s="166">
        <f t="shared" si="203"/>
        <v>0</v>
      </c>
      <c r="U448" s="166">
        <f t="shared" si="204"/>
        <v>0</v>
      </c>
      <c r="V448" s="166">
        <f t="shared" si="205"/>
        <v>0</v>
      </c>
      <c r="W448" s="166">
        <f t="shared" si="206"/>
        <v>0</v>
      </c>
      <c r="X448" s="166">
        <f t="shared" si="207"/>
        <v>0</v>
      </c>
      <c r="Y448" s="166">
        <f t="shared" si="208"/>
        <v>0</v>
      </c>
      <c r="Z448" s="166">
        <f t="shared" si="209"/>
        <v>0</v>
      </c>
      <c r="AA448" s="166">
        <f t="shared" si="210"/>
        <v>0</v>
      </c>
      <c r="AB448" s="166">
        <f t="shared" si="211"/>
        <v>0</v>
      </c>
      <c r="AC448" s="167"/>
      <c r="AD448" s="166"/>
      <c r="AE448" s="166" t="str" cm="1">
        <f t="array" ref="AE448">IF($E448&lt;&gt;"", IF(ISTEXT(E448), "| Veld '"&amp;AE$4&amp;ROW()&amp;"': "&amp;Fout_datum, IF(F448&lt;&gt;"", IF(E448&gt;F448, "| Velden '"&amp;$AE$4&amp;ROW()&amp;"' en '"&amp;$AF$4&amp;ROW()&amp;"': De datum uit dienst mag niet voor de datum in dienst vallen.", ""), IF(E448&gt;Datum_werkingsjaar_einde, "| Veld '"&amp;$AE$4&amp;ROW()&amp;"': De datum in dienst mag niet na 31/12/"&amp;Datum_werkingsjaar&amp;" vallen.  ", ""))), "")</f>
        <v/>
      </c>
      <c r="AF448" s="166" t="str" cm="1">
        <f t="array" ref="AF448">IF($F448&lt;&gt;"", IF(ISTEXT(F448), "| Veld '"&amp;AF$4&amp;ROW()&amp;"': "&amp;Fout_datum, IF(E448&gt;F448, IF(F448&lt;&gt;"", "  ", ""), IF(F448&lt;&gt;"", IF(F448&lt;Datum_werkingsjaar_begin, "| Veld '"&amp;$AF$4&amp;ROW()&amp;"': De datum uit dienst mag niet vóór 1/01/"&amp;Datum_werkingsjaar&amp;" vallen.  ", ""), ""))), "")</f>
        <v/>
      </c>
      <c r="AG448" s="166" t="str">
        <f ca="1">IF(W448&lt;0, "", IF(G448&lt;&gt;"", _xlfn.IFNA(IF(MATCH(G448, OFFSET(Keuzelijsten!$A$1, 0, MATCH(O448, Keuzelijsten!$A$1:$AA$1, 0)-1, 50, 1), 0)&lt;&gt;"", ""), "| Veld '"&amp;AG$4&amp;ROW()&amp;"': de selectie komt niet overeen met een keuze in een afhankelijk veld.  "), ""))</f>
        <v/>
      </c>
      <c r="AH448" s="166" t="str">
        <f ca="1">IF(X448&lt;0, "", IF(H448&lt;&gt;"", _xlfn.IFNA(IF(MATCH(H448, OFFSET(Keuzelijsten!$A$1, 0, MATCH(P448, Keuzelijsten!$A$1:$AA$1, 0)-1, 50, 1), 0)&lt;&gt;"", ""), "| Veld '"&amp;AH$4&amp;ROW()&amp;"': de selectie komt niet overeen met een keuze in een afhankelijk veld.  "), ""))</f>
        <v/>
      </c>
      <c r="AI448" s="166" t="str">
        <f ca="1">IF(Y448&lt;0, "", IF(I448&lt;&gt;"", _xlfn.IFNA(IF(MATCH(I448, OFFSET(Keuzelijsten!$A$1, 0, MATCH(Q448, Keuzelijsten!$A$1:$AA$1, 0)-1, 50, 1), 0)&lt;&gt;"", ""), "| Veld '"&amp;AI$4&amp;ROW()&amp;"': de selectie komt niet overeen met een keuze in een afhankelijk veld.  "), ""))</f>
        <v/>
      </c>
      <c r="AJ448" s="166" t="str">
        <f ca="1">IF(Z448&lt;0, "", IF(J448&lt;&gt;"", _xlfn.IFNA(IF(MATCH(J448, OFFSET(Keuzelijsten!$A$1, 0, MATCH(R448, Keuzelijsten!$A$1:$AA$1, 0)-1, 50, 1), 0)&lt;&gt;"", ""), "| Veld '"&amp;AJ$4&amp;ROW()&amp;"': de selectie komt niet overeen met een keuze in een afhankelijk veld.  "), ""))</f>
        <v/>
      </c>
      <c r="AK448" s="166" t="str">
        <f t="shared" si="195"/>
        <v/>
      </c>
      <c r="AL448" s="166" t="str">
        <f t="shared" si="196"/>
        <v/>
      </c>
      <c r="AM448" s="167" t="str">
        <f t="shared" si="212"/>
        <v/>
      </c>
      <c r="AN448" s="166" t="str">
        <f t="shared" si="213"/>
        <v/>
      </c>
      <c r="AO448" s="166" t="str">
        <f t="shared" si="214"/>
        <v/>
      </c>
      <c r="AP448" s="166" t="str">
        <f t="shared" si="215"/>
        <v/>
      </c>
      <c r="AQ448" s="166" t="str">
        <f t="shared" si="216"/>
        <v/>
      </c>
      <c r="AR448" s="166" t="str">
        <f t="shared" si="217"/>
        <v/>
      </c>
      <c r="AS448" s="166" t="str">
        <f t="shared" si="218"/>
        <v/>
      </c>
      <c r="AT448" s="166" t="str">
        <f t="shared" si="219"/>
        <v/>
      </c>
      <c r="AU448" s="166" t="str">
        <f t="shared" si="220"/>
        <v/>
      </c>
      <c r="AV448" s="166" t="str">
        <f t="shared" si="221"/>
        <v/>
      </c>
      <c r="AW448" s="167" t="str">
        <f t="shared" si="222"/>
        <v/>
      </c>
      <c r="AX448" s="166" t="str">
        <f>IF(N448&lt;&gt;1, IF(SUM(N448:$N$504)&lt;&gt;0, "| Laat geen witruimte tussen ingevulde rijen.", ""), "")</f>
        <v/>
      </c>
      <c r="AY448" s="166"/>
      <c r="AZ448" s="75" t="str">
        <f t="shared" ca="1" si="223"/>
        <v/>
      </c>
    </row>
    <row r="449" spans="1:52" s="6" customFormat="1" ht="14.45" customHeight="1" x14ac:dyDescent="0.25">
      <c r="A449" s="172" t="str">
        <f t="shared" ca="1" si="197"/>
        <v/>
      </c>
      <c r="B449" s="164" t="str">
        <f t="shared" si="193"/>
        <v/>
      </c>
      <c r="C449" s="176" t="str">
        <f t="shared" si="194"/>
        <v/>
      </c>
      <c r="D449" s="177"/>
      <c r="E449" s="178"/>
      <c r="F449" s="178"/>
      <c r="G449" s="179"/>
      <c r="H449" s="180"/>
      <c r="I449" s="179"/>
      <c r="J449" s="181"/>
      <c r="K449" s="182"/>
      <c r="L449" s="183"/>
      <c r="M449" s="165" t="s">
        <v>85</v>
      </c>
      <c r="N449" s="166">
        <f t="shared" si="198"/>
        <v>0</v>
      </c>
      <c r="O449" s="167" t="s">
        <v>387</v>
      </c>
      <c r="P449" s="166" t="str">
        <f t="shared" si="199"/>
        <v/>
      </c>
      <c r="Q449" s="166" t="str">
        <f t="shared" si="200"/>
        <v/>
      </c>
      <c r="R449" s="166" t="str">
        <f t="shared" si="201"/>
        <v/>
      </c>
      <c r="S449" s="167">
        <f t="shared" si="202"/>
        <v>0</v>
      </c>
      <c r="T449" s="166">
        <f t="shared" si="203"/>
        <v>0</v>
      </c>
      <c r="U449" s="166">
        <f t="shared" si="204"/>
        <v>0</v>
      </c>
      <c r="V449" s="166">
        <f t="shared" si="205"/>
        <v>0</v>
      </c>
      <c r="W449" s="166">
        <f t="shared" si="206"/>
        <v>0</v>
      </c>
      <c r="X449" s="166">
        <f t="shared" si="207"/>
        <v>0</v>
      </c>
      <c r="Y449" s="166">
        <f t="shared" si="208"/>
        <v>0</v>
      </c>
      <c r="Z449" s="166">
        <f t="shared" si="209"/>
        <v>0</v>
      </c>
      <c r="AA449" s="166">
        <f t="shared" si="210"/>
        <v>0</v>
      </c>
      <c r="AB449" s="166">
        <f t="shared" si="211"/>
        <v>0</v>
      </c>
      <c r="AC449" s="167"/>
      <c r="AD449" s="166"/>
      <c r="AE449" s="166" t="str" cm="1">
        <f t="array" ref="AE449">IF($E449&lt;&gt;"", IF(ISTEXT(E449), "| Veld '"&amp;AE$4&amp;ROW()&amp;"': "&amp;Fout_datum, IF(F449&lt;&gt;"", IF(E449&gt;F449, "| Velden '"&amp;$AE$4&amp;ROW()&amp;"' en '"&amp;$AF$4&amp;ROW()&amp;"': De datum uit dienst mag niet voor de datum in dienst vallen.", ""), IF(E449&gt;Datum_werkingsjaar_einde, "| Veld '"&amp;$AE$4&amp;ROW()&amp;"': De datum in dienst mag niet na 31/12/"&amp;Datum_werkingsjaar&amp;" vallen.  ", ""))), "")</f>
        <v/>
      </c>
      <c r="AF449" s="166" t="str" cm="1">
        <f t="array" ref="AF449">IF($F449&lt;&gt;"", IF(ISTEXT(F449), "| Veld '"&amp;AF$4&amp;ROW()&amp;"': "&amp;Fout_datum, IF(E449&gt;F449, IF(F449&lt;&gt;"", "  ", ""), IF(F449&lt;&gt;"", IF(F449&lt;Datum_werkingsjaar_begin, "| Veld '"&amp;$AF$4&amp;ROW()&amp;"': De datum uit dienst mag niet vóór 1/01/"&amp;Datum_werkingsjaar&amp;" vallen.  ", ""), ""))), "")</f>
        <v/>
      </c>
      <c r="AG449" s="166" t="str">
        <f ca="1">IF(W449&lt;0, "", IF(G449&lt;&gt;"", _xlfn.IFNA(IF(MATCH(G449, OFFSET(Keuzelijsten!$A$1, 0, MATCH(O449, Keuzelijsten!$A$1:$AA$1, 0)-1, 50, 1), 0)&lt;&gt;"", ""), "| Veld '"&amp;AG$4&amp;ROW()&amp;"': de selectie komt niet overeen met een keuze in een afhankelijk veld.  "), ""))</f>
        <v/>
      </c>
      <c r="AH449" s="166" t="str">
        <f ca="1">IF(X449&lt;0, "", IF(H449&lt;&gt;"", _xlfn.IFNA(IF(MATCH(H449, OFFSET(Keuzelijsten!$A$1, 0, MATCH(P449, Keuzelijsten!$A$1:$AA$1, 0)-1, 50, 1), 0)&lt;&gt;"", ""), "| Veld '"&amp;AH$4&amp;ROW()&amp;"': de selectie komt niet overeen met een keuze in een afhankelijk veld.  "), ""))</f>
        <v/>
      </c>
      <c r="AI449" s="166" t="str">
        <f ca="1">IF(Y449&lt;0, "", IF(I449&lt;&gt;"", _xlfn.IFNA(IF(MATCH(I449, OFFSET(Keuzelijsten!$A$1, 0, MATCH(Q449, Keuzelijsten!$A$1:$AA$1, 0)-1, 50, 1), 0)&lt;&gt;"", ""), "| Veld '"&amp;AI$4&amp;ROW()&amp;"': de selectie komt niet overeen met een keuze in een afhankelijk veld.  "), ""))</f>
        <v/>
      </c>
      <c r="AJ449" s="166" t="str">
        <f ca="1">IF(Z449&lt;0, "", IF(J449&lt;&gt;"", _xlfn.IFNA(IF(MATCH(J449, OFFSET(Keuzelijsten!$A$1, 0, MATCH(R449, Keuzelijsten!$A$1:$AA$1, 0)-1, 50, 1), 0)&lt;&gt;"", ""), "| Veld '"&amp;AJ$4&amp;ROW()&amp;"': de selectie komt niet overeen met een keuze in een afhankelijk veld.  "), ""))</f>
        <v/>
      </c>
      <c r="AK449" s="166" t="str">
        <f t="shared" si="195"/>
        <v/>
      </c>
      <c r="AL449" s="166" t="str">
        <f t="shared" si="196"/>
        <v/>
      </c>
      <c r="AM449" s="167" t="str">
        <f t="shared" si="212"/>
        <v/>
      </c>
      <c r="AN449" s="166" t="str">
        <f t="shared" si="213"/>
        <v/>
      </c>
      <c r="AO449" s="166" t="str">
        <f t="shared" si="214"/>
        <v/>
      </c>
      <c r="AP449" s="166" t="str">
        <f t="shared" si="215"/>
        <v/>
      </c>
      <c r="AQ449" s="166" t="str">
        <f t="shared" si="216"/>
        <v/>
      </c>
      <c r="AR449" s="166" t="str">
        <f t="shared" si="217"/>
        <v/>
      </c>
      <c r="AS449" s="166" t="str">
        <f t="shared" si="218"/>
        <v/>
      </c>
      <c r="AT449" s="166" t="str">
        <f t="shared" si="219"/>
        <v/>
      </c>
      <c r="AU449" s="166" t="str">
        <f t="shared" si="220"/>
        <v/>
      </c>
      <c r="AV449" s="166" t="str">
        <f t="shared" si="221"/>
        <v/>
      </c>
      <c r="AW449" s="167" t="str">
        <f t="shared" si="222"/>
        <v/>
      </c>
      <c r="AX449" s="166" t="str">
        <f>IF(N449&lt;&gt;1, IF(SUM(N449:$N$504)&lt;&gt;0, "| Laat geen witruimte tussen ingevulde rijen.", ""), "")</f>
        <v/>
      </c>
      <c r="AY449" s="166"/>
      <c r="AZ449" s="75" t="str">
        <f t="shared" ca="1" si="223"/>
        <v/>
      </c>
    </row>
    <row r="450" spans="1:52" s="6" customFormat="1" ht="14.45" customHeight="1" x14ac:dyDescent="0.25">
      <c r="A450" s="172" t="str">
        <f t="shared" ca="1" si="197"/>
        <v/>
      </c>
      <c r="B450" s="164" t="str">
        <f t="shared" si="193"/>
        <v/>
      </c>
      <c r="C450" s="176" t="str">
        <f t="shared" si="194"/>
        <v/>
      </c>
      <c r="D450" s="177"/>
      <c r="E450" s="178"/>
      <c r="F450" s="178"/>
      <c r="G450" s="179"/>
      <c r="H450" s="180"/>
      <c r="I450" s="179"/>
      <c r="J450" s="181"/>
      <c r="K450" s="182"/>
      <c r="L450" s="183"/>
      <c r="M450" s="165" t="s">
        <v>85</v>
      </c>
      <c r="N450" s="166">
        <f t="shared" si="198"/>
        <v>0</v>
      </c>
      <c r="O450" s="167" t="s">
        <v>387</v>
      </c>
      <c r="P450" s="166" t="str">
        <f t="shared" si="199"/>
        <v/>
      </c>
      <c r="Q450" s="166" t="str">
        <f t="shared" si="200"/>
        <v/>
      </c>
      <c r="R450" s="166" t="str">
        <f t="shared" si="201"/>
        <v/>
      </c>
      <c r="S450" s="167">
        <f t="shared" si="202"/>
        <v>0</v>
      </c>
      <c r="T450" s="166">
        <f t="shared" si="203"/>
        <v>0</v>
      </c>
      <c r="U450" s="166">
        <f t="shared" si="204"/>
        <v>0</v>
      </c>
      <c r="V450" s="166">
        <f t="shared" si="205"/>
        <v>0</v>
      </c>
      <c r="W450" s="166">
        <f t="shared" si="206"/>
        <v>0</v>
      </c>
      <c r="X450" s="166">
        <f t="shared" si="207"/>
        <v>0</v>
      </c>
      <c r="Y450" s="166">
        <f t="shared" si="208"/>
        <v>0</v>
      </c>
      <c r="Z450" s="166">
        <f t="shared" si="209"/>
        <v>0</v>
      </c>
      <c r="AA450" s="166">
        <f t="shared" si="210"/>
        <v>0</v>
      </c>
      <c r="AB450" s="166">
        <f t="shared" si="211"/>
        <v>0</v>
      </c>
      <c r="AC450" s="167"/>
      <c r="AD450" s="166"/>
      <c r="AE450" s="166" t="str" cm="1">
        <f t="array" ref="AE450">IF($E450&lt;&gt;"", IF(ISTEXT(E450), "| Veld '"&amp;AE$4&amp;ROW()&amp;"': "&amp;Fout_datum, IF(F450&lt;&gt;"", IF(E450&gt;F450, "| Velden '"&amp;$AE$4&amp;ROW()&amp;"' en '"&amp;$AF$4&amp;ROW()&amp;"': De datum uit dienst mag niet voor de datum in dienst vallen.", ""), IF(E450&gt;Datum_werkingsjaar_einde, "| Veld '"&amp;$AE$4&amp;ROW()&amp;"': De datum in dienst mag niet na 31/12/"&amp;Datum_werkingsjaar&amp;" vallen.  ", ""))), "")</f>
        <v/>
      </c>
      <c r="AF450" s="166" t="str" cm="1">
        <f t="array" ref="AF450">IF($F450&lt;&gt;"", IF(ISTEXT(F450), "| Veld '"&amp;AF$4&amp;ROW()&amp;"': "&amp;Fout_datum, IF(E450&gt;F450, IF(F450&lt;&gt;"", "  ", ""), IF(F450&lt;&gt;"", IF(F450&lt;Datum_werkingsjaar_begin, "| Veld '"&amp;$AF$4&amp;ROW()&amp;"': De datum uit dienst mag niet vóór 1/01/"&amp;Datum_werkingsjaar&amp;" vallen.  ", ""), ""))), "")</f>
        <v/>
      </c>
      <c r="AG450" s="166" t="str">
        <f ca="1">IF(W450&lt;0, "", IF(G450&lt;&gt;"", _xlfn.IFNA(IF(MATCH(G450, OFFSET(Keuzelijsten!$A$1, 0, MATCH(O450, Keuzelijsten!$A$1:$AA$1, 0)-1, 50, 1), 0)&lt;&gt;"", ""), "| Veld '"&amp;AG$4&amp;ROW()&amp;"': de selectie komt niet overeen met een keuze in een afhankelijk veld.  "), ""))</f>
        <v/>
      </c>
      <c r="AH450" s="166" t="str">
        <f ca="1">IF(X450&lt;0, "", IF(H450&lt;&gt;"", _xlfn.IFNA(IF(MATCH(H450, OFFSET(Keuzelijsten!$A$1, 0, MATCH(P450, Keuzelijsten!$A$1:$AA$1, 0)-1, 50, 1), 0)&lt;&gt;"", ""), "| Veld '"&amp;AH$4&amp;ROW()&amp;"': de selectie komt niet overeen met een keuze in een afhankelijk veld.  "), ""))</f>
        <v/>
      </c>
      <c r="AI450" s="166" t="str">
        <f ca="1">IF(Y450&lt;0, "", IF(I450&lt;&gt;"", _xlfn.IFNA(IF(MATCH(I450, OFFSET(Keuzelijsten!$A$1, 0, MATCH(Q450, Keuzelijsten!$A$1:$AA$1, 0)-1, 50, 1), 0)&lt;&gt;"", ""), "| Veld '"&amp;AI$4&amp;ROW()&amp;"': de selectie komt niet overeen met een keuze in een afhankelijk veld.  "), ""))</f>
        <v/>
      </c>
      <c r="AJ450" s="166" t="str">
        <f ca="1">IF(Z450&lt;0, "", IF(J450&lt;&gt;"", _xlfn.IFNA(IF(MATCH(J450, OFFSET(Keuzelijsten!$A$1, 0, MATCH(R450, Keuzelijsten!$A$1:$AA$1, 0)-1, 50, 1), 0)&lt;&gt;"", ""), "| Veld '"&amp;AJ$4&amp;ROW()&amp;"': de selectie komt niet overeen met een keuze in een afhankelijk veld.  "), ""))</f>
        <v/>
      </c>
      <c r="AK450" s="166" t="str">
        <f t="shared" si="195"/>
        <v/>
      </c>
      <c r="AL450" s="166" t="str">
        <f t="shared" si="196"/>
        <v/>
      </c>
      <c r="AM450" s="167" t="str">
        <f t="shared" si="212"/>
        <v/>
      </c>
      <c r="AN450" s="166" t="str">
        <f t="shared" si="213"/>
        <v/>
      </c>
      <c r="AO450" s="166" t="str">
        <f t="shared" si="214"/>
        <v/>
      </c>
      <c r="AP450" s="166" t="str">
        <f t="shared" si="215"/>
        <v/>
      </c>
      <c r="AQ450" s="166" t="str">
        <f t="shared" si="216"/>
        <v/>
      </c>
      <c r="AR450" s="166" t="str">
        <f t="shared" si="217"/>
        <v/>
      </c>
      <c r="AS450" s="166" t="str">
        <f t="shared" si="218"/>
        <v/>
      </c>
      <c r="AT450" s="166" t="str">
        <f t="shared" si="219"/>
        <v/>
      </c>
      <c r="AU450" s="166" t="str">
        <f t="shared" si="220"/>
        <v/>
      </c>
      <c r="AV450" s="166" t="str">
        <f t="shared" si="221"/>
        <v/>
      </c>
      <c r="AW450" s="167" t="str">
        <f t="shared" si="222"/>
        <v/>
      </c>
      <c r="AX450" s="166" t="str">
        <f>IF(N450&lt;&gt;1, IF(SUM(N450:$N$504)&lt;&gt;0, "| Laat geen witruimte tussen ingevulde rijen.", ""), "")</f>
        <v/>
      </c>
      <c r="AY450" s="166"/>
      <c r="AZ450" s="75" t="str">
        <f t="shared" ca="1" si="223"/>
        <v/>
      </c>
    </row>
    <row r="451" spans="1:52" s="6" customFormat="1" ht="14.45" customHeight="1" x14ac:dyDescent="0.25">
      <c r="A451" s="172" t="str">
        <f t="shared" ca="1" si="197"/>
        <v/>
      </c>
      <c r="B451" s="164" t="str">
        <f t="shared" si="193"/>
        <v/>
      </c>
      <c r="C451" s="176" t="str">
        <f t="shared" si="194"/>
        <v/>
      </c>
      <c r="D451" s="177"/>
      <c r="E451" s="178"/>
      <c r="F451" s="178"/>
      <c r="G451" s="179"/>
      <c r="H451" s="180"/>
      <c r="I451" s="179"/>
      <c r="J451" s="181"/>
      <c r="K451" s="182"/>
      <c r="L451" s="183"/>
      <c r="M451" s="165" t="s">
        <v>85</v>
      </c>
      <c r="N451" s="166">
        <f t="shared" si="198"/>
        <v>0</v>
      </c>
      <c r="O451" s="167" t="s">
        <v>387</v>
      </c>
      <c r="P451" s="166" t="str">
        <f t="shared" si="199"/>
        <v/>
      </c>
      <c r="Q451" s="166" t="str">
        <f t="shared" si="200"/>
        <v/>
      </c>
      <c r="R451" s="166" t="str">
        <f t="shared" si="201"/>
        <v/>
      </c>
      <c r="S451" s="167">
        <f t="shared" si="202"/>
        <v>0</v>
      </c>
      <c r="T451" s="166">
        <f t="shared" si="203"/>
        <v>0</v>
      </c>
      <c r="U451" s="166">
        <f t="shared" si="204"/>
        <v>0</v>
      </c>
      <c r="V451" s="166">
        <f t="shared" si="205"/>
        <v>0</v>
      </c>
      <c r="W451" s="166">
        <f t="shared" si="206"/>
        <v>0</v>
      </c>
      <c r="X451" s="166">
        <f t="shared" si="207"/>
        <v>0</v>
      </c>
      <c r="Y451" s="166">
        <f t="shared" si="208"/>
        <v>0</v>
      </c>
      <c r="Z451" s="166">
        <f t="shared" si="209"/>
        <v>0</v>
      </c>
      <c r="AA451" s="166">
        <f t="shared" si="210"/>
        <v>0</v>
      </c>
      <c r="AB451" s="166">
        <f t="shared" si="211"/>
        <v>0</v>
      </c>
      <c r="AC451" s="167"/>
      <c r="AD451" s="166"/>
      <c r="AE451" s="166" t="str" cm="1">
        <f t="array" ref="AE451">IF($E451&lt;&gt;"", IF(ISTEXT(E451), "| Veld '"&amp;AE$4&amp;ROW()&amp;"': "&amp;Fout_datum, IF(F451&lt;&gt;"", IF(E451&gt;F451, "| Velden '"&amp;$AE$4&amp;ROW()&amp;"' en '"&amp;$AF$4&amp;ROW()&amp;"': De datum uit dienst mag niet voor de datum in dienst vallen.", ""), IF(E451&gt;Datum_werkingsjaar_einde, "| Veld '"&amp;$AE$4&amp;ROW()&amp;"': De datum in dienst mag niet na 31/12/"&amp;Datum_werkingsjaar&amp;" vallen.  ", ""))), "")</f>
        <v/>
      </c>
      <c r="AF451" s="166" t="str" cm="1">
        <f t="array" ref="AF451">IF($F451&lt;&gt;"", IF(ISTEXT(F451), "| Veld '"&amp;AF$4&amp;ROW()&amp;"': "&amp;Fout_datum, IF(E451&gt;F451, IF(F451&lt;&gt;"", "  ", ""), IF(F451&lt;&gt;"", IF(F451&lt;Datum_werkingsjaar_begin, "| Veld '"&amp;$AF$4&amp;ROW()&amp;"': De datum uit dienst mag niet vóór 1/01/"&amp;Datum_werkingsjaar&amp;" vallen.  ", ""), ""))), "")</f>
        <v/>
      </c>
      <c r="AG451" s="166" t="str">
        <f ca="1">IF(W451&lt;0, "", IF(G451&lt;&gt;"", _xlfn.IFNA(IF(MATCH(G451, OFFSET(Keuzelijsten!$A$1, 0, MATCH(O451, Keuzelijsten!$A$1:$AA$1, 0)-1, 50, 1), 0)&lt;&gt;"", ""), "| Veld '"&amp;AG$4&amp;ROW()&amp;"': de selectie komt niet overeen met een keuze in een afhankelijk veld.  "), ""))</f>
        <v/>
      </c>
      <c r="AH451" s="166" t="str">
        <f ca="1">IF(X451&lt;0, "", IF(H451&lt;&gt;"", _xlfn.IFNA(IF(MATCH(H451, OFFSET(Keuzelijsten!$A$1, 0, MATCH(P451, Keuzelijsten!$A$1:$AA$1, 0)-1, 50, 1), 0)&lt;&gt;"", ""), "| Veld '"&amp;AH$4&amp;ROW()&amp;"': de selectie komt niet overeen met een keuze in een afhankelijk veld.  "), ""))</f>
        <v/>
      </c>
      <c r="AI451" s="166" t="str">
        <f ca="1">IF(Y451&lt;0, "", IF(I451&lt;&gt;"", _xlfn.IFNA(IF(MATCH(I451, OFFSET(Keuzelijsten!$A$1, 0, MATCH(Q451, Keuzelijsten!$A$1:$AA$1, 0)-1, 50, 1), 0)&lt;&gt;"", ""), "| Veld '"&amp;AI$4&amp;ROW()&amp;"': de selectie komt niet overeen met een keuze in een afhankelijk veld.  "), ""))</f>
        <v/>
      </c>
      <c r="AJ451" s="166" t="str">
        <f ca="1">IF(Z451&lt;0, "", IF(J451&lt;&gt;"", _xlfn.IFNA(IF(MATCH(J451, OFFSET(Keuzelijsten!$A$1, 0, MATCH(R451, Keuzelijsten!$A$1:$AA$1, 0)-1, 50, 1), 0)&lt;&gt;"", ""), "| Veld '"&amp;AJ$4&amp;ROW()&amp;"': de selectie komt niet overeen met een keuze in een afhankelijk veld.  "), ""))</f>
        <v/>
      </c>
      <c r="AK451" s="166" t="str">
        <f t="shared" si="195"/>
        <v/>
      </c>
      <c r="AL451" s="166" t="str">
        <f t="shared" si="196"/>
        <v/>
      </c>
      <c r="AM451" s="167" t="str">
        <f t="shared" si="212"/>
        <v/>
      </c>
      <c r="AN451" s="166" t="str">
        <f t="shared" si="213"/>
        <v/>
      </c>
      <c r="AO451" s="166" t="str">
        <f t="shared" si="214"/>
        <v/>
      </c>
      <c r="AP451" s="166" t="str">
        <f t="shared" si="215"/>
        <v/>
      </c>
      <c r="AQ451" s="166" t="str">
        <f t="shared" si="216"/>
        <v/>
      </c>
      <c r="AR451" s="166" t="str">
        <f t="shared" si="217"/>
        <v/>
      </c>
      <c r="AS451" s="166" t="str">
        <f t="shared" si="218"/>
        <v/>
      </c>
      <c r="AT451" s="166" t="str">
        <f t="shared" si="219"/>
        <v/>
      </c>
      <c r="AU451" s="166" t="str">
        <f t="shared" si="220"/>
        <v/>
      </c>
      <c r="AV451" s="166" t="str">
        <f t="shared" si="221"/>
        <v/>
      </c>
      <c r="AW451" s="167" t="str">
        <f t="shared" si="222"/>
        <v/>
      </c>
      <c r="AX451" s="166" t="str">
        <f>IF(N451&lt;&gt;1, IF(SUM(N451:$N$504)&lt;&gt;0, "| Laat geen witruimte tussen ingevulde rijen.", ""), "")</f>
        <v/>
      </c>
      <c r="AY451" s="166"/>
      <c r="AZ451" s="75" t="str">
        <f t="shared" ca="1" si="223"/>
        <v/>
      </c>
    </row>
    <row r="452" spans="1:52" s="6" customFormat="1" ht="14.45" customHeight="1" x14ac:dyDescent="0.25">
      <c r="A452" s="172" t="str">
        <f t="shared" ca="1" si="197"/>
        <v/>
      </c>
      <c r="B452" s="164" t="str">
        <f t="shared" si="193"/>
        <v/>
      </c>
      <c r="C452" s="176" t="str">
        <f t="shared" si="194"/>
        <v/>
      </c>
      <c r="D452" s="177"/>
      <c r="E452" s="178"/>
      <c r="F452" s="178"/>
      <c r="G452" s="179"/>
      <c r="H452" s="180"/>
      <c r="I452" s="179"/>
      <c r="J452" s="181"/>
      <c r="K452" s="182"/>
      <c r="L452" s="183"/>
      <c r="M452" s="165" t="s">
        <v>85</v>
      </c>
      <c r="N452" s="166">
        <f t="shared" si="198"/>
        <v>0</v>
      </c>
      <c r="O452" s="167" t="s">
        <v>387</v>
      </c>
      <c r="P452" s="166" t="str">
        <f t="shared" si="199"/>
        <v/>
      </c>
      <c r="Q452" s="166" t="str">
        <f t="shared" si="200"/>
        <v/>
      </c>
      <c r="R452" s="166" t="str">
        <f t="shared" si="201"/>
        <v/>
      </c>
      <c r="S452" s="167">
        <f t="shared" si="202"/>
        <v>0</v>
      </c>
      <c r="T452" s="166">
        <f t="shared" si="203"/>
        <v>0</v>
      </c>
      <c r="U452" s="166">
        <f t="shared" si="204"/>
        <v>0</v>
      </c>
      <c r="V452" s="166">
        <f t="shared" si="205"/>
        <v>0</v>
      </c>
      <c r="W452" s="166">
        <f t="shared" si="206"/>
        <v>0</v>
      </c>
      <c r="X452" s="166">
        <f t="shared" si="207"/>
        <v>0</v>
      </c>
      <c r="Y452" s="166">
        <f t="shared" si="208"/>
        <v>0</v>
      </c>
      <c r="Z452" s="166">
        <f t="shared" si="209"/>
        <v>0</v>
      </c>
      <c r="AA452" s="166">
        <f t="shared" si="210"/>
        <v>0</v>
      </c>
      <c r="AB452" s="166">
        <f t="shared" si="211"/>
        <v>0</v>
      </c>
      <c r="AC452" s="167"/>
      <c r="AD452" s="166"/>
      <c r="AE452" s="166" t="str" cm="1">
        <f t="array" ref="AE452">IF($E452&lt;&gt;"", IF(ISTEXT(E452), "| Veld '"&amp;AE$4&amp;ROW()&amp;"': "&amp;Fout_datum, IF(F452&lt;&gt;"", IF(E452&gt;F452, "| Velden '"&amp;$AE$4&amp;ROW()&amp;"' en '"&amp;$AF$4&amp;ROW()&amp;"': De datum uit dienst mag niet voor de datum in dienst vallen.", ""), IF(E452&gt;Datum_werkingsjaar_einde, "| Veld '"&amp;$AE$4&amp;ROW()&amp;"': De datum in dienst mag niet na 31/12/"&amp;Datum_werkingsjaar&amp;" vallen.  ", ""))), "")</f>
        <v/>
      </c>
      <c r="AF452" s="166" t="str" cm="1">
        <f t="array" ref="AF452">IF($F452&lt;&gt;"", IF(ISTEXT(F452), "| Veld '"&amp;AF$4&amp;ROW()&amp;"': "&amp;Fout_datum, IF(E452&gt;F452, IF(F452&lt;&gt;"", "  ", ""), IF(F452&lt;&gt;"", IF(F452&lt;Datum_werkingsjaar_begin, "| Veld '"&amp;$AF$4&amp;ROW()&amp;"': De datum uit dienst mag niet vóór 1/01/"&amp;Datum_werkingsjaar&amp;" vallen.  ", ""), ""))), "")</f>
        <v/>
      </c>
      <c r="AG452" s="166" t="str">
        <f ca="1">IF(W452&lt;0, "", IF(G452&lt;&gt;"", _xlfn.IFNA(IF(MATCH(G452, OFFSET(Keuzelijsten!$A$1, 0, MATCH(O452, Keuzelijsten!$A$1:$AA$1, 0)-1, 50, 1), 0)&lt;&gt;"", ""), "| Veld '"&amp;AG$4&amp;ROW()&amp;"': de selectie komt niet overeen met een keuze in een afhankelijk veld.  "), ""))</f>
        <v/>
      </c>
      <c r="AH452" s="166" t="str">
        <f ca="1">IF(X452&lt;0, "", IF(H452&lt;&gt;"", _xlfn.IFNA(IF(MATCH(H452, OFFSET(Keuzelijsten!$A$1, 0, MATCH(P452, Keuzelijsten!$A$1:$AA$1, 0)-1, 50, 1), 0)&lt;&gt;"", ""), "| Veld '"&amp;AH$4&amp;ROW()&amp;"': de selectie komt niet overeen met een keuze in een afhankelijk veld.  "), ""))</f>
        <v/>
      </c>
      <c r="AI452" s="166" t="str">
        <f ca="1">IF(Y452&lt;0, "", IF(I452&lt;&gt;"", _xlfn.IFNA(IF(MATCH(I452, OFFSET(Keuzelijsten!$A$1, 0, MATCH(Q452, Keuzelijsten!$A$1:$AA$1, 0)-1, 50, 1), 0)&lt;&gt;"", ""), "| Veld '"&amp;AI$4&amp;ROW()&amp;"': de selectie komt niet overeen met een keuze in een afhankelijk veld.  "), ""))</f>
        <v/>
      </c>
      <c r="AJ452" s="166" t="str">
        <f ca="1">IF(Z452&lt;0, "", IF(J452&lt;&gt;"", _xlfn.IFNA(IF(MATCH(J452, OFFSET(Keuzelijsten!$A$1, 0, MATCH(R452, Keuzelijsten!$A$1:$AA$1, 0)-1, 50, 1), 0)&lt;&gt;"", ""), "| Veld '"&amp;AJ$4&amp;ROW()&amp;"': de selectie komt niet overeen met een keuze in een afhankelijk veld.  "), ""))</f>
        <v/>
      </c>
      <c r="AK452" s="166" t="str">
        <f t="shared" si="195"/>
        <v/>
      </c>
      <c r="AL452" s="166" t="str">
        <f t="shared" si="196"/>
        <v/>
      </c>
      <c r="AM452" s="167" t="str">
        <f t="shared" si="212"/>
        <v/>
      </c>
      <c r="AN452" s="166" t="str">
        <f t="shared" si="213"/>
        <v/>
      </c>
      <c r="AO452" s="166" t="str">
        <f t="shared" si="214"/>
        <v/>
      </c>
      <c r="AP452" s="166" t="str">
        <f t="shared" si="215"/>
        <v/>
      </c>
      <c r="AQ452" s="166" t="str">
        <f t="shared" si="216"/>
        <v/>
      </c>
      <c r="AR452" s="166" t="str">
        <f t="shared" si="217"/>
        <v/>
      </c>
      <c r="AS452" s="166" t="str">
        <f t="shared" si="218"/>
        <v/>
      </c>
      <c r="AT452" s="166" t="str">
        <f t="shared" si="219"/>
        <v/>
      </c>
      <c r="AU452" s="166" t="str">
        <f t="shared" si="220"/>
        <v/>
      </c>
      <c r="AV452" s="166" t="str">
        <f t="shared" si="221"/>
        <v/>
      </c>
      <c r="AW452" s="167" t="str">
        <f t="shared" si="222"/>
        <v/>
      </c>
      <c r="AX452" s="166" t="str">
        <f>IF(N452&lt;&gt;1, IF(SUM(N452:$N$504)&lt;&gt;0, "| Laat geen witruimte tussen ingevulde rijen.", ""), "")</f>
        <v/>
      </c>
      <c r="AY452" s="166"/>
      <c r="AZ452" s="75" t="str">
        <f t="shared" ca="1" si="223"/>
        <v/>
      </c>
    </row>
    <row r="453" spans="1:52" s="6" customFormat="1" ht="14.45" customHeight="1" x14ac:dyDescent="0.25">
      <c r="A453" s="172" t="str">
        <f t="shared" ca="1" si="197"/>
        <v/>
      </c>
      <c r="B453" s="164" t="str">
        <f t="shared" ref="B453:B504" si="224">IF(OR(N453&lt;&gt;0, AX453&lt;&gt;""), ROW()-4, "")</f>
        <v/>
      </c>
      <c r="C453" s="176" t="str">
        <f t="shared" ref="C453:C504" si="225">IF(OR(N453&lt;&gt;0, AX453&lt;&gt;""), "Loondienst", "")</f>
        <v/>
      </c>
      <c r="D453" s="177"/>
      <c r="E453" s="178"/>
      <c r="F453" s="178"/>
      <c r="G453" s="179"/>
      <c r="H453" s="180"/>
      <c r="I453" s="179"/>
      <c r="J453" s="181"/>
      <c r="K453" s="182"/>
      <c r="L453" s="183"/>
      <c r="M453" s="165" t="s">
        <v>85</v>
      </c>
      <c r="N453" s="166">
        <f t="shared" si="198"/>
        <v>0</v>
      </c>
      <c r="O453" s="167" t="s">
        <v>387</v>
      </c>
      <c r="P453" s="166" t="str">
        <f t="shared" si="199"/>
        <v/>
      </c>
      <c r="Q453" s="166" t="str">
        <f t="shared" si="200"/>
        <v/>
      </c>
      <c r="R453" s="166" t="str">
        <f t="shared" si="201"/>
        <v/>
      </c>
      <c r="S453" s="167">
        <f t="shared" si="202"/>
        <v>0</v>
      </c>
      <c r="T453" s="166">
        <f t="shared" si="203"/>
        <v>0</v>
      </c>
      <c r="U453" s="166">
        <f t="shared" si="204"/>
        <v>0</v>
      </c>
      <c r="V453" s="166">
        <f t="shared" si="205"/>
        <v>0</v>
      </c>
      <c r="W453" s="166">
        <f t="shared" si="206"/>
        <v>0</v>
      </c>
      <c r="X453" s="166">
        <f t="shared" si="207"/>
        <v>0</v>
      </c>
      <c r="Y453" s="166">
        <f t="shared" si="208"/>
        <v>0</v>
      </c>
      <c r="Z453" s="166">
        <f t="shared" si="209"/>
        <v>0</v>
      </c>
      <c r="AA453" s="166">
        <f t="shared" si="210"/>
        <v>0</v>
      </c>
      <c r="AB453" s="166">
        <f t="shared" si="211"/>
        <v>0</v>
      </c>
      <c r="AC453" s="167"/>
      <c r="AD453" s="166"/>
      <c r="AE453" s="166" t="str" cm="1">
        <f t="array" ref="AE453">IF($E453&lt;&gt;"", IF(ISTEXT(E453), "| Veld '"&amp;AE$4&amp;ROW()&amp;"': "&amp;Fout_datum, IF(F453&lt;&gt;"", IF(E453&gt;F453, "| Velden '"&amp;$AE$4&amp;ROW()&amp;"' en '"&amp;$AF$4&amp;ROW()&amp;"': De datum uit dienst mag niet voor de datum in dienst vallen.", ""), IF(E453&gt;Datum_werkingsjaar_einde, "| Veld '"&amp;$AE$4&amp;ROW()&amp;"': De datum in dienst mag niet na 31/12/"&amp;Datum_werkingsjaar&amp;" vallen.  ", ""))), "")</f>
        <v/>
      </c>
      <c r="AF453" s="166" t="str" cm="1">
        <f t="array" ref="AF453">IF($F453&lt;&gt;"", IF(ISTEXT(F453), "| Veld '"&amp;AF$4&amp;ROW()&amp;"': "&amp;Fout_datum, IF(E453&gt;F453, IF(F453&lt;&gt;"", "  ", ""), IF(F453&lt;&gt;"", IF(F453&lt;Datum_werkingsjaar_begin, "| Veld '"&amp;$AF$4&amp;ROW()&amp;"': De datum uit dienst mag niet vóór 1/01/"&amp;Datum_werkingsjaar&amp;" vallen.  ", ""), ""))), "")</f>
        <v/>
      </c>
      <c r="AG453" s="166" t="str">
        <f ca="1">IF(W453&lt;0, "", IF(G453&lt;&gt;"", _xlfn.IFNA(IF(MATCH(G453, OFFSET(Keuzelijsten!$A$1, 0, MATCH(O453, Keuzelijsten!$A$1:$AA$1, 0)-1, 50, 1), 0)&lt;&gt;"", ""), "| Veld '"&amp;AG$4&amp;ROW()&amp;"': de selectie komt niet overeen met een keuze in een afhankelijk veld.  "), ""))</f>
        <v/>
      </c>
      <c r="AH453" s="166" t="str">
        <f ca="1">IF(X453&lt;0, "", IF(H453&lt;&gt;"", _xlfn.IFNA(IF(MATCH(H453, OFFSET(Keuzelijsten!$A$1, 0, MATCH(P453, Keuzelijsten!$A$1:$AA$1, 0)-1, 50, 1), 0)&lt;&gt;"", ""), "| Veld '"&amp;AH$4&amp;ROW()&amp;"': de selectie komt niet overeen met een keuze in een afhankelijk veld.  "), ""))</f>
        <v/>
      </c>
      <c r="AI453" s="166" t="str">
        <f ca="1">IF(Y453&lt;0, "", IF(I453&lt;&gt;"", _xlfn.IFNA(IF(MATCH(I453, OFFSET(Keuzelijsten!$A$1, 0, MATCH(Q453, Keuzelijsten!$A$1:$AA$1, 0)-1, 50, 1), 0)&lt;&gt;"", ""), "| Veld '"&amp;AI$4&amp;ROW()&amp;"': de selectie komt niet overeen met een keuze in een afhankelijk veld.  "), ""))</f>
        <v/>
      </c>
      <c r="AJ453" s="166" t="str">
        <f ca="1">IF(Z453&lt;0, "", IF(J453&lt;&gt;"", _xlfn.IFNA(IF(MATCH(J453, OFFSET(Keuzelijsten!$A$1, 0, MATCH(R453, Keuzelijsten!$A$1:$AA$1, 0)-1, 50, 1), 0)&lt;&gt;"", ""), "| Veld '"&amp;AJ$4&amp;ROW()&amp;"': de selectie komt niet overeen met een keuze in een afhankelijk veld.  "), ""))</f>
        <v/>
      </c>
      <c r="AK453" s="166" t="str">
        <f t="shared" ref="AK453:AK504" si="226">IF(ISTEXT(K453), IFERROR(IF(SEARCH(".", K453)&lt;&gt;0, "| Veld '"&amp;AK$4&amp;ROW()&amp;"': "&amp;Fout_punt), "| Veld '"&amp;AK$4&amp;ROW()&amp;"': "&amp;Fout_geen_getal), IF(K453&lt;0, "| Veld '"&amp;AK$4&amp;ROW()&amp;"': "&amp;Fout_negatief, IF(K453&gt;1, "| Veld '"&amp;AK$4&amp;ROW()&amp;"': Dit getal mag niet groter dan 1 zijn.  ", "")))</f>
        <v/>
      </c>
      <c r="AL453" s="166" t="str">
        <f t="shared" ref="AL453:AL504" si="227">IF(ISTEXT(L453), IFERROR(IF(SEARCH(".", L453)&lt;&gt;0, "| Veld '"&amp;AL$4&amp;ROW()&amp;"': "&amp;Fout_punt), "| Veld '"&amp;AL$4&amp;ROW()&amp;"': "&amp;Fout_geen_getal), IF(L453&lt;0, "| Veld '"&amp;AL$4&amp;ROW()&amp;"': "&amp;Fout_negatief, ""))</f>
        <v/>
      </c>
      <c r="AM453" s="167" t="str">
        <f t="shared" si="212"/>
        <v/>
      </c>
      <c r="AN453" s="166" t="str">
        <f t="shared" si="213"/>
        <v/>
      </c>
      <c r="AO453" s="166" t="str">
        <f t="shared" si="214"/>
        <v/>
      </c>
      <c r="AP453" s="166" t="str">
        <f t="shared" si="215"/>
        <v/>
      </c>
      <c r="AQ453" s="166" t="str">
        <f t="shared" si="216"/>
        <v/>
      </c>
      <c r="AR453" s="166" t="str">
        <f t="shared" si="217"/>
        <v/>
      </c>
      <c r="AS453" s="166" t="str">
        <f t="shared" si="218"/>
        <v/>
      </c>
      <c r="AT453" s="166" t="str">
        <f t="shared" si="219"/>
        <v/>
      </c>
      <c r="AU453" s="166" t="str">
        <f t="shared" si="220"/>
        <v/>
      </c>
      <c r="AV453" s="166" t="str">
        <f t="shared" si="221"/>
        <v/>
      </c>
      <c r="AW453" s="167" t="str">
        <f t="shared" si="222"/>
        <v/>
      </c>
      <c r="AX453" s="166" t="str">
        <f>IF(N453&lt;&gt;1, IF(SUM(N453:$N$504)&lt;&gt;0, "| Laat geen witruimte tussen ingevulde rijen.", ""), "")</f>
        <v/>
      </c>
      <c r="AY453" s="166"/>
      <c r="AZ453" s="75" t="str">
        <f t="shared" ca="1" si="223"/>
        <v/>
      </c>
    </row>
    <row r="454" spans="1:52" x14ac:dyDescent="0.25">
      <c r="A454" s="172" t="str">
        <f t="shared" ref="A454:A504" ca="1" si="228">IF(AZ454&lt;&gt;"", "✘", "")</f>
        <v/>
      </c>
      <c r="B454" s="164" t="str">
        <f t="shared" si="224"/>
        <v/>
      </c>
      <c r="C454" s="176" t="str">
        <f t="shared" si="225"/>
        <v/>
      </c>
      <c r="D454" s="177"/>
      <c r="E454" s="178"/>
      <c r="F454" s="178"/>
      <c r="G454" s="179"/>
      <c r="H454" s="180"/>
      <c r="I454" s="179"/>
      <c r="J454" s="181"/>
      <c r="K454" s="182"/>
      <c r="L454" s="183"/>
      <c r="M454" s="165" t="s">
        <v>85</v>
      </c>
      <c r="N454" s="166">
        <f t="shared" ref="N454:N504" si="229">IF(D454&amp;E454&amp;F454&amp;G454&amp;H454&amp;I454&amp;J454&amp;K454&amp;L454&lt;&gt;"", 1, 0)</f>
        <v>0</v>
      </c>
      <c r="O454" s="167" t="s">
        <v>387</v>
      </c>
      <c r="P454" s="166" t="str">
        <f t="shared" ref="P454:P504" si="230">IF(AND($G454&lt;&gt;"", $G454&lt;&gt;"(Gemeente)ambtenaar"), "lstParitairComite", "")</f>
        <v/>
      </c>
      <c r="Q454" s="166" t="str">
        <f t="shared" ref="Q454:Q504" si="231">IF(G454="(Gemeente)ambtenaar", "",
IF(H454&lt;&gt;"",
IF(H454="PC121", "lstPC121Kwalificatie",
IF(H454="PC200", "lstPC200Kwalificatie",
IF(H454="PC218", "lstPC218Kwalificatie",
IF(H454="PC227", "lstPC227Kwalificatie",
IF(H454="PC302", "lstPC302Kwalificatie",
IF(H454="PC303", "lstPC303Kwalificatie",
IF(H454="PC304 - Muziek", "lstPC304Kwalificatie",
IF(H454="PC304 - Podiumkunsten", "lstPC304Kwalificatie",
IF(H454="PC329.01 - Cultuurspreiding", "lstPC32901Kwalificatie",
IF(H454="PC329.01 - Beroepsopleiding", "lstPC32901Kwalificatie",
IF(H454="PC329.01 - Erkende integratiecentra", "lstPC32901Kwalificatie",
IF(H454="PC329.01 - Maatschappelijk opbouwwerk", "lstPC32901Kwalificatie",
IF(H454="PC329.01 - Socio-culturele sector", "lstPC32901Kwalificatie",
IF(H454="PC329.03 - Federale en bicommunautaire socio-culturele organisaties", "lstPC32901Kwalificatie",
"")))))))))))))),
""))</f>
        <v/>
      </c>
      <c r="R454" s="166" t="str">
        <f t="shared" ref="R454:R504" si="232">IF(G454="(Gemeente)ambtenaar", "lstAmbtenaarFunctieGroep",
IF(H454&lt;&gt;"",
IF(H454="PC121", "lstPC121FunctieGroep",
IF(H454="PC200", "lstPC200FunctieGroep",
IF(H454="PC227", "lstPC227FunctieGroep",
IF(H454="PC302", "lstPC302FunctieGroep",
IF(H454="PC303", "lstPC303FunctieGroep",
IF(H454="PC304 - Muziek", "lstPC304FunctieGroep",
IF(H454="PC304 - Podiumkunsten", "lstPC304FunctieGroep",
""))))))), ""))</f>
        <v/>
      </c>
      <c r="S454" s="167">
        <f t="shared" ref="S454:S504" si="233">IF($N454&lt;&gt;0, IF(C454&lt;&gt;"", 0, 1), 0)</f>
        <v>0</v>
      </c>
      <c r="T454" s="166">
        <f t="shared" ref="T454:T504" si="234">IF($N454&lt;&gt;0, IF(D454&lt;&gt;"", 0, 1), 0)</f>
        <v>0</v>
      </c>
      <c r="U454" s="166">
        <f t="shared" ref="U454:U504" si="235">IF($N454&lt;&gt;0, IF(E454&lt;&gt;"", 0, 1), 0)</f>
        <v>0</v>
      </c>
      <c r="V454" s="166">
        <f t="shared" ref="V454:V504" si="236">IF($N454&lt;&gt;0, IF(F454&lt;&gt;"", 0, 0), 0)</f>
        <v>0</v>
      </c>
      <c r="W454" s="166">
        <f t="shared" ref="W454:W504" si="237">IF($N454&lt;&gt;0, IF(G454&lt;&gt;"", 0, 1), 0)</f>
        <v>0</v>
      </c>
      <c r="X454" s="166">
        <f t="shared" ref="X454:X504" si="238">IF($N454&lt;&gt;0, IF(P454&lt;&gt;"", IF(H454&lt;&gt;"", 0, 1), -1), 0)</f>
        <v>0</v>
      </c>
      <c r="Y454" s="166">
        <f t="shared" ref="Y454:Y504" si="239">IF($N454&lt;&gt;0, IF($Q454&lt;&gt;"", IF(I454&lt;&gt;"", 0, 1), -1), 0)</f>
        <v>0</v>
      </c>
      <c r="Z454" s="166">
        <f t="shared" ref="Z454:Z504" si="240">IF($N454&lt;&gt;0, IF($R454&lt;&gt;"", IF(J454&lt;&gt;"", 0, 1), -1), 0)</f>
        <v>0</v>
      </c>
      <c r="AA454" s="166">
        <f t="shared" ref="AA454:AA504" si="241">IF($N454&lt;&gt;0, IF(D454&lt;&gt;"", IF(K454&lt;&gt;"", 0, 1), -1), 0)</f>
        <v>0</v>
      </c>
      <c r="AB454" s="166">
        <f t="shared" ref="AB454:AB504" si="242">IF($N454&lt;&gt;0, IF(L454&lt;&gt;"", 0, 1), 0)</f>
        <v>0</v>
      </c>
      <c r="AC454" s="167"/>
      <c r="AD454" s="166"/>
      <c r="AE454" s="166" t="str" cm="1">
        <f t="array" ref="AE454">IF($E454&lt;&gt;"", IF(ISTEXT(E454), "| Veld '"&amp;AE$4&amp;ROW()&amp;"': "&amp;Fout_datum, IF(F454&lt;&gt;"", IF(E454&gt;F454, "| Velden '"&amp;$AE$4&amp;ROW()&amp;"' en '"&amp;$AF$4&amp;ROW()&amp;"': De datum uit dienst mag niet voor de datum in dienst vallen.", ""), IF(E454&gt;Datum_werkingsjaar_einde, "| Veld '"&amp;$AE$4&amp;ROW()&amp;"': De datum in dienst mag niet na 31/12/"&amp;Datum_werkingsjaar&amp;" vallen.  ", ""))), "")</f>
        <v/>
      </c>
      <c r="AF454" s="166" t="str" cm="1">
        <f t="array" ref="AF454">IF($F454&lt;&gt;"", IF(ISTEXT(F454), "| Veld '"&amp;AF$4&amp;ROW()&amp;"': "&amp;Fout_datum, IF(E454&gt;F454, IF(F454&lt;&gt;"", "  ", ""), IF(F454&lt;&gt;"", IF(F454&lt;Datum_werkingsjaar_begin, "| Veld '"&amp;$AF$4&amp;ROW()&amp;"': De datum uit dienst mag niet vóór 1/01/"&amp;Datum_werkingsjaar&amp;" vallen.  ", ""), ""))), "")</f>
        <v/>
      </c>
      <c r="AG454" s="166" t="str">
        <f ca="1">IF(W454&lt;0, "", IF(G454&lt;&gt;"", _xlfn.IFNA(IF(MATCH(G454, OFFSET(Keuzelijsten!$A$1, 0, MATCH(O454, Keuzelijsten!$A$1:$AA$1, 0)-1, 50, 1), 0)&lt;&gt;"", ""), "| Veld '"&amp;AG$4&amp;ROW()&amp;"': de selectie komt niet overeen met een keuze in een afhankelijk veld.  "), ""))</f>
        <v/>
      </c>
      <c r="AH454" s="166" t="str">
        <f ca="1">IF(X454&lt;0, "", IF(H454&lt;&gt;"", _xlfn.IFNA(IF(MATCH(H454, OFFSET(Keuzelijsten!$A$1, 0, MATCH(P454, Keuzelijsten!$A$1:$AA$1, 0)-1, 50, 1), 0)&lt;&gt;"", ""), "| Veld '"&amp;AH$4&amp;ROW()&amp;"': de selectie komt niet overeen met een keuze in een afhankelijk veld.  "), ""))</f>
        <v/>
      </c>
      <c r="AI454" s="166" t="str">
        <f ca="1">IF(Y454&lt;0, "", IF(I454&lt;&gt;"", _xlfn.IFNA(IF(MATCH(I454, OFFSET(Keuzelijsten!$A$1, 0, MATCH(Q454, Keuzelijsten!$A$1:$AA$1, 0)-1, 50, 1), 0)&lt;&gt;"", ""), "| Veld '"&amp;AI$4&amp;ROW()&amp;"': de selectie komt niet overeen met een keuze in een afhankelijk veld.  "), ""))</f>
        <v/>
      </c>
      <c r="AJ454" s="166" t="str">
        <f ca="1">IF(Z454&lt;0, "", IF(J454&lt;&gt;"", _xlfn.IFNA(IF(MATCH(J454, OFFSET(Keuzelijsten!$A$1, 0, MATCH(R454, Keuzelijsten!$A$1:$AA$1, 0)-1, 50, 1), 0)&lt;&gt;"", ""), "| Veld '"&amp;AJ$4&amp;ROW()&amp;"': de selectie komt niet overeen met een keuze in een afhankelijk veld.  "), ""))</f>
        <v/>
      </c>
      <c r="AK454" s="166" t="str">
        <f t="shared" si="226"/>
        <v/>
      </c>
      <c r="AL454" s="166" t="str">
        <f t="shared" si="227"/>
        <v/>
      </c>
      <c r="AM454" s="167" t="str">
        <f t="shared" ref="AM454:AM504" si="243">IF(S454&lt;0, IF(C454&lt;&gt;"", "| Veld '"&amp;AM$4&amp;ROW()&amp;"'"&amp;Fout_redundant, ""), "")</f>
        <v/>
      </c>
      <c r="AN454" s="166" t="str">
        <f t="shared" ref="AN454:AN504" si="244">IF(T454&lt;0, IF(D454&lt;&gt;"", "| Veld '"&amp;AN$4&amp;ROW()&amp;"'"&amp;Fout_redundant, ""), "")</f>
        <v/>
      </c>
      <c r="AO454" s="166" t="str">
        <f t="shared" ref="AO454:AO504" si="245">IF(U454&lt;0, IF(E454&lt;&gt;"", "| Veld '"&amp;AO$4&amp;ROW()&amp;"'"&amp;Fout_redundant, ""), "")</f>
        <v/>
      </c>
      <c r="AP454" s="166" t="str">
        <f t="shared" ref="AP454:AP504" si="246">IF(V454&lt;0, IF(F454&lt;&gt;"", "| Veld '"&amp;AP$4&amp;ROW()&amp;"'"&amp;Fout_redundant, ""), "")</f>
        <v/>
      </c>
      <c r="AQ454" s="166" t="str">
        <f t="shared" ref="AQ454:AQ504" si="247">IF(W454&lt;0, IF(G454&lt;&gt;"", "| Veld '"&amp;AQ$4&amp;ROW()&amp;"'"&amp;Fout_redundant, ""), "")</f>
        <v/>
      </c>
      <c r="AR454" s="166" t="str">
        <f t="shared" ref="AR454:AR504" si="248">IF(X454&lt;0, IF(H454&lt;&gt;"", "| Veld '"&amp;AR$4&amp;ROW()&amp;"'"&amp;Fout_redundant, ""), "")</f>
        <v/>
      </c>
      <c r="AS454" s="166" t="str">
        <f t="shared" ref="AS454:AS504" si="249">IF(Y454&lt;0, IF(I454&lt;&gt;"", "| Veld '"&amp;AS$4&amp;ROW()&amp;"'"&amp;Fout_redundant, ""), "")</f>
        <v/>
      </c>
      <c r="AT454" s="166" t="str">
        <f t="shared" ref="AT454:AT504" si="250">IF(Z454&lt;0, IF(J454&lt;&gt;"", "| Veld '"&amp;AT$4&amp;ROW()&amp;"'"&amp;Fout_redundant, ""), "")</f>
        <v/>
      </c>
      <c r="AU454" s="166" t="str">
        <f t="shared" ref="AU454:AU504" si="251">IF(AA454&lt;0, IF(K454&lt;&gt;"", "| Veld '"&amp;AU$4&amp;ROW()&amp;"'"&amp;Fout_redundant, ""), "")</f>
        <v/>
      </c>
      <c r="AV454" s="166" t="str">
        <f t="shared" ref="AV454:AV504" si="252">IF(AB454&lt;0, IF(L454&lt;&gt;"", "| Veld '"&amp;AV$4&amp;ROW()&amp;"'"&amp;Fout_redundant, ""), "")</f>
        <v/>
      </c>
      <c r="AW454" s="167" t="str">
        <f t="shared" ref="AW454:AW504" si="253">IF(SUMIF(S454:AB454, "&gt;0")&gt;0, "| Vul verplichte velden in.", "")</f>
        <v/>
      </c>
      <c r="AX454" s="166" t="str">
        <f>IF(N454&lt;&gt;1, IF(SUM(N454:$N$504)&lt;&gt;0, "| Laat geen witruimte tussen ingevulde rijen.", ""), "")</f>
        <v/>
      </c>
      <c r="AY454" s="166"/>
      <c r="AZ454" s="75" t="str">
        <f t="shared" ref="AZ454:AZ504" ca="1" si="254">IF(_xlfn.CONCAT(AC454:AV454)&lt;&gt;"", AC454&amp;AM454&amp;AD454&amp;AN454&amp;AE454&amp;AO454&amp;AF454&amp;AP454&amp;AG454&amp;AQ454&amp;AH454&amp;AR454&amp;AI454&amp;AS454&amp;AJ454&amp;AT454&amp;AK454&amp;AU454&amp;AL454&amp;AV454, AW454&amp;AX454)</f>
        <v/>
      </c>
    </row>
    <row r="455" spans="1:52" x14ac:dyDescent="0.25">
      <c r="A455" s="172" t="str">
        <f t="shared" ca="1" si="228"/>
        <v/>
      </c>
      <c r="B455" s="164" t="str">
        <f t="shared" si="224"/>
        <v/>
      </c>
      <c r="C455" s="176" t="str">
        <f t="shared" si="225"/>
        <v/>
      </c>
      <c r="D455" s="177"/>
      <c r="E455" s="178"/>
      <c r="F455" s="178"/>
      <c r="G455" s="179"/>
      <c r="H455" s="180"/>
      <c r="I455" s="179"/>
      <c r="J455" s="181"/>
      <c r="K455" s="182"/>
      <c r="L455" s="183"/>
      <c r="M455" s="165" t="s">
        <v>85</v>
      </c>
      <c r="N455" s="166">
        <f t="shared" si="229"/>
        <v>0</v>
      </c>
      <c r="O455" s="167" t="s">
        <v>387</v>
      </c>
      <c r="P455" s="166" t="str">
        <f t="shared" si="230"/>
        <v/>
      </c>
      <c r="Q455" s="166" t="str">
        <f t="shared" si="231"/>
        <v/>
      </c>
      <c r="R455" s="166" t="str">
        <f t="shared" si="232"/>
        <v/>
      </c>
      <c r="S455" s="167">
        <f t="shared" si="233"/>
        <v>0</v>
      </c>
      <c r="T455" s="166">
        <f t="shared" si="234"/>
        <v>0</v>
      </c>
      <c r="U455" s="166">
        <f t="shared" si="235"/>
        <v>0</v>
      </c>
      <c r="V455" s="166">
        <f t="shared" si="236"/>
        <v>0</v>
      </c>
      <c r="W455" s="166">
        <f t="shared" si="237"/>
        <v>0</v>
      </c>
      <c r="X455" s="166">
        <f t="shared" si="238"/>
        <v>0</v>
      </c>
      <c r="Y455" s="166">
        <f t="shared" si="239"/>
        <v>0</v>
      </c>
      <c r="Z455" s="166">
        <f t="shared" si="240"/>
        <v>0</v>
      </c>
      <c r="AA455" s="166">
        <f t="shared" si="241"/>
        <v>0</v>
      </c>
      <c r="AB455" s="166">
        <f t="shared" si="242"/>
        <v>0</v>
      </c>
      <c r="AC455" s="167"/>
      <c r="AD455" s="166"/>
      <c r="AE455" s="166" t="str" cm="1">
        <f t="array" ref="AE455">IF($E455&lt;&gt;"", IF(ISTEXT(E455), "| Veld '"&amp;AE$4&amp;ROW()&amp;"': "&amp;Fout_datum, IF(F455&lt;&gt;"", IF(E455&gt;F455, "| Velden '"&amp;$AE$4&amp;ROW()&amp;"' en '"&amp;$AF$4&amp;ROW()&amp;"': De datum uit dienst mag niet voor de datum in dienst vallen.", ""), IF(E455&gt;Datum_werkingsjaar_einde, "| Veld '"&amp;$AE$4&amp;ROW()&amp;"': De datum in dienst mag niet na 31/12/"&amp;Datum_werkingsjaar&amp;" vallen.  ", ""))), "")</f>
        <v/>
      </c>
      <c r="AF455" s="166" t="str" cm="1">
        <f t="array" ref="AF455">IF($F455&lt;&gt;"", IF(ISTEXT(F455), "| Veld '"&amp;AF$4&amp;ROW()&amp;"': "&amp;Fout_datum, IF(E455&gt;F455, IF(F455&lt;&gt;"", "  ", ""), IF(F455&lt;&gt;"", IF(F455&lt;Datum_werkingsjaar_begin, "| Veld '"&amp;$AF$4&amp;ROW()&amp;"': De datum uit dienst mag niet vóór 1/01/"&amp;Datum_werkingsjaar&amp;" vallen.  ", ""), ""))), "")</f>
        <v/>
      </c>
      <c r="AG455" s="166" t="str">
        <f ca="1">IF(W455&lt;0, "", IF(G455&lt;&gt;"", _xlfn.IFNA(IF(MATCH(G455, OFFSET(Keuzelijsten!$A$1, 0, MATCH(O455, Keuzelijsten!$A$1:$AA$1, 0)-1, 50, 1), 0)&lt;&gt;"", ""), "| Veld '"&amp;AG$4&amp;ROW()&amp;"': de selectie komt niet overeen met een keuze in een afhankelijk veld.  "), ""))</f>
        <v/>
      </c>
      <c r="AH455" s="166" t="str">
        <f ca="1">IF(X455&lt;0, "", IF(H455&lt;&gt;"", _xlfn.IFNA(IF(MATCH(H455, OFFSET(Keuzelijsten!$A$1, 0, MATCH(P455, Keuzelijsten!$A$1:$AA$1, 0)-1, 50, 1), 0)&lt;&gt;"", ""), "| Veld '"&amp;AH$4&amp;ROW()&amp;"': de selectie komt niet overeen met een keuze in een afhankelijk veld.  "), ""))</f>
        <v/>
      </c>
      <c r="AI455" s="166" t="str">
        <f ca="1">IF(Y455&lt;0, "", IF(I455&lt;&gt;"", _xlfn.IFNA(IF(MATCH(I455, OFFSET(Keuzelijsten!$A$1, 0, MATCH(Q455, Keuzelijsten!$A$1:$AA$1, 0)-1, 50, 1), 0)&lt;&gt;"", ""), "| Veld '"&amp;AI$4&amp;ROW()&amp;"': de selectie komt niet overeen met een keuze in een afhankelijk veld.  "), ""))</f>
        <v/>
      </c>
      <c r="AJ455" s="166" t="str">
        <f ca="1">IF(Z455&lt;0, "", IF(J455&lt;&gt;"", _xlfn.IFNA(IF(MATCH(J455, OFFSET(Keuzelijsten!$A$1, 0, MATCH(R455, Keuzelijsten!$A$1:$AA$1, 0)-1, 50, 1), 0)&lt;&gt;"", ""), "| Veld '"&amp;AJ$4&amp;ROW()&amp;"': de selectie komt niet overeen met een keuze in een afhankelijk veld.  "), ""))</f>
        <v/>
      </c>
      <c r="AK455" s="166" t="str">
        <f t="shared" si="226"/>
        <v/>
      </c>
      <c r="AL455" s="166" t="str">
        <f t="shared" si="227"/>
        <v/>
      </c>
      <c r="AM455" s="167" t="str">
        <f t="shared" si="243"/>
        <v/>
      </c>
      <c r="AN455" s="166" t="str">
        <f t="shared" si="244"/>
        <v/>
      </c>
      <c r="AO455" s="166" t="str">
        <f t="shared" si="245"/>
        <v/>
      </c>
      <c r="AP455" s="166" t="str">
        <f t="shared" si="246"/>
        <v/>
      </c>
      <c r="AQ455" s="166" t="str">
        <f t="shared" si="247"/>
        <v/>
      </c>
      <c r="AR455" s="166" t="str">
        <f t="shared" si="248"/>
        <v/>
      </c>
      <c r="AS455" s="166" t="str">
        <f t="shared" si="249"/>
        <v/>
      </c>
      <c r="AT455" s="166" t="str">
        <f t="shared" si="250"/>
        <v/>
      </c>
      <c r="AU455" s="166" t="str">
        <f t="shared" si="251"/>
        <v/>
      </c>
      <c r="AV455" s="166" t="str">
        <f t="shared" si="252"/>
        <v/>
      </c>
      <c r="AW455" s="167" t="str">
        <f t="shared" si="253"/>
        <v/>
      </c>
      <c r="AX455" s="166" t="str">
        <f>IF(N455&lt;&gt;1, IF(SUM(N455:$N$504)&lt;&gt;0, "| Laat geen witruimte tussen ingevulde rijen.", ""), "")</f>
        <v/>
      </c>
      <c r="AY455" s="166"/>
      <c r="AZ455" s="75" t="str">
        <f t="shared" ca="1" si="254"/>
        <v/>
      </c>
    </row>
    <row r="456" spans="1:52" x14ac:dyDescent="0.25">
      <c r="A456" s="172" t="str">
        <f t="shared" ca="1" si="228"/>
        <v/>
      </c>
      <c r="B456" s="164" t="str">
        <f t="shared" si="224"/>
        <v/>
      </c>
      <c r="C456" s="176" t="str">
        <f t="shared" si="225"/>
        <v/>
      </c>
      <c r="D456" s="177"/>
      <c r="E456" s="178"/>
      <c r="F456" s="178"/>
      <c r="G456" s="179"/>
      <c r="H456" s="180"/>
      <c r="I456" s="179"/>
      <c r="J456" s="181"/>
      <c r="K456" s="182"/>
      <c r="L456" s="183"/>
      <c r="M456" s="165" t="s">
        <v>85</v>
      </c>
      <c r="N456" s="166">
        <f t="shared" si="229"/>
        <v>0</v>
      </c>
      <c r="O456" s="167" t="s">
        <v>387</v>
      </c>
      <c r="P456" s="166" t="str">
        <f t="shared" si="230"/>
        <v/>
      </c>
      <c r="Q456" s="166" t="str">
        <f t="shared" si="231"/>
        <v/>
      </c>
      <c r="R456" s="166" t="str">
        <f t="shared" si="232"/>
        <v/>
      </c>
      <c r="S456" s="167">
        <f t="shared" si="233"/>
        <v>0</v>
      </c>
      <c r="T456" s="166">
        <f t="shared" si="234"/>
        <v>0</v>
      </c>
      <c r="U456" s="166">
        <f t="shared" si="235"/>
        <v>0</v>
      </c>
      <c r="V456" s="166">
        <f t="shared" si="236"/>
        <v>0</v>
      </c>
      <c r="W456" s="166">
        <f t="shared" si="237"/>
        <v>0</v>
      </c>
      <c r="X456" s="166">
        <f t="shared" si="238"/>
        <v>0</v>
      </c>
      <c r="Y456" s="166">
        <f t="shared" si="239"/>
        <v>0</v>
      </c>
      <c r="Z456" s="166">
        <f t="shared" si="240"/>
        <v>0</v>
      </c>
      <c r="AA456" s="166">
        <f t="shared" si="241"/>
        <v>0</v>
      </c>
      <c r="AB456" s="166">
        <f t="shared" si="242"/>
        <v>0</v>
      </c>
      <c r="AC456" s="167"/>
      <c r="AD456" s="166"/>
      <c r="AE456" s="166" t="str" cm="1">
        <f t="array" ref="AE456">IF($E456&lt;&gt;"", IF(ISTEXT(E456), "| Veld '"&amp;AE$4&amp;ROW()&amp;"': "&amp;Fout_datum, IF(F456&lt;&gt;"", IF(E456&gt;F456, "| Velden '"&amp;$AE$4&amp;ROW()&amp;"' en '"&amp;$AF$4&amp;ROW()&amp;"': De datum uit dienst mag niet voor de datum in dienst vallen.", ""), IF(E456&gt;Datum_werkingsjaar_einde, "| Veld '"&amp;$AE$4&amp;ROW()&amp;"': De datum in dienst mag niet na 31/12/"&amp;Datum_werkingsjaar&amp;" vallen.  ", ""))), "")</f>
        <v/>
      </c>
      <c r="AF456" s="166" t="str" cm="1">
        <f t="array" ref="AF456">IF($F456&lt;&gt;"", IF(ISTEXT(F456), "| Veld '"&amp;AF$4&amp;ROW()&amp;"': "&amp;Fout_datum, IF(E456&gt;F456, IF(F456&lt;&gt;"", "  ", ""), IF(F456&lt;&gt;"", IF(F456&lt;Datum_werkingsjaar_begin, "| Veld '"&amp;$AF$4&amp;ROW()&amp;"': De datum uit dienst mag niet vóór 1/01/"&amp;Datum_werkingsjaar&amp;" vallen.  ", ""), ""))), "")</f>
        <v/>
      </c>
      <c r="AG456" s="166" t="str">
        <f ca="1">IF(W456&lt;0, "", IF(G456&lt;&gt;"", _xlfn.IFNA(IF(MATCH(G456, OFFSET(Keuzelijsten!$A$1, 0, MATCH(O456, Keuzelijsten!$A$1:$AA$1, 0)-1, 50, 1), 0)&lt;&gt;"", ""), "| Veld '"&amp;AG$4&amp;ROW()&amp;"': de selectie komt niet overeen met een keuze in een afhankelijk veld.  "), ""))</f>
        <v/>
      </c>
      <c r="AH456" s="166" t="str">
        <f ca="1">IF(X456&lt;0, "", IF(H456&lt;&gt;"", _xlfn.IFNA(IF(MATCH(H456, OFFSET(Keuzelijsten!$A$1, 0, MATCH(P456, Keuzelijsten!$A$1:$AA$1, 0)-1, 50, 1), 0)&lt;&gt;"", ""), "| Veld '"&amp;AH$4&amp;ROW()&amp;"': de selectie komt niet overeen met een keuze in een afhankelijk veld.  "), ""))</f>
        <v/>
      </c>
      <c r="AI456" s="166" t="str">
        <f ca="1">IF(Y456&lt;0, "", IF(I456&lt;&gt;"", _xlfn.IFNA(IF(MATCH(I456, OFFSET(Keuzelijsten!$A$1, 0, MATCH(Q456, Keuzelijsten!$A$1:$AA$1, 0)-1, 50, 1), 0)&lt;&gt;"", ""), "| Veld '"&amp;AI$4&amp;ROW()&amp;"': de selectie komt niet overeen met een keuze in een afhankelijk veld.  "), ""))</f>
        <v/>
      </c>
      <c r="AJ456" s="166" t="str">
        <f ca="1">IF(Z456&lt;0, "", IF(J456&lt;&gt;"", _xlfn.IFNA(IF(MATCH(J456, OFFSET(Keuzelijsten!$A$1, 0, MATCH(R456, Keuzelijsten!$A$1:$AA$1, 0)-1, 50, 1), 0)&lt;&gt;"", ""), "| Veld '"&amp;AJ$4&amp;ROW()&amp;"': de selectie komt niet overeen met een keuze in een afhankelijk veld.  "), ""))</f>
        <v/>
      </c>
      <c r="AK456" s="166" t="str">
        <f t="shared" si="226"/>
        <v/>
      </c>
      <c r="AL456" s="166" t="str">
        <f t="shared" si="227"/>
        <v/>
      </c>
      <c r="AM456" s="167" t="str">
        <f t="shared" si="243"/>
        <v/>
      </c>
      <c r="AN456" s="166" t="str">
        <f t="shared" si="244"/>
        <v/>
      </c>
      <c r="AO456" s="166" t="str">
        <f t="shared" si="245"/>
        <v/>
      </c>
      <c r="AP456" s="166" t="str">
        <f t="shared" si="246"/>
        <v/>
      </c>
      <c r="AQ456" s="166" t="str">
        <f t="shared" si="247"/>
        <v/>
      </c>
      <c r="AR456" s="166" t="str">
        <f t="shared" si="248"/>
        <v/>
      </c>
      <c r="AS456" s="166" t="str">
        <f t="shared" si="249"/>
        <v/>
      </c>
      <c r="AT456" s="166" t="str">
        <f t="shared" si="250"/>
        <v/>
      </c>
      <c r="AU456" s="166" t="str">
        <f t="shared" si="251"/>
        <v/>
      </c>
      <c r="AV456" s="166" t="str">
        <f t="shared" si="252"/>
        <v/>
      </c>
      <c r="AW456" s="167" t="str">
        <f t="shared" si="253"/>
        <v/>
      </c>
      <c r="AX456" s="166" t="str">
        <f>IF(N456&lt;&gt;1, IF(SUM(N456:$N$504)&lt;&gt;0, "| Laat geen witruimte tussen ingevulde rijen.", ""), "")</f>
        <v/>
      </c>
      <c r="AY456" s="166"/>
      <c r="AZ456" s="75" t="str">
        <f t="shared" ca="1" si="254"/>
        <v/>
      </c>
    </row>
    <row r="457" spans="1:52" x14ac:dyDescent="0.25">
      <c r="A457" s="172" t="str">
        <f t="shared" ca="1" si="228"/>
        <v/>
      </c>
      <c r="B457" s="164" t="str">
        <f t="shared" si="224"/>
        <v/>
      </c>
      <c r="C457" s="176" t="str">
        <f t="shared" si="225"/>
        <v/>
      </c>
      <c r="D457" s="177"/>
      <c r="E457" s="178"/>
      <c r="F457" s="178"/>
      <c r="G457" s="179"/>
      <c r="H457" s="180"/>
      <c r="I457" s="179"/>
      <c r="J457" s="181"/>
      <c r="K457" s="182"/>
      <c r="L457" s="183"/>
      <c r="M457" s="165" t="s">
        <v>85</v>
      </c>
      <c r="N457" s="166">
        <f t="shared" si="229"/>
        <v>0</v>
      </c>
      <c r="O457" s="167" t="s">
        <v>387</v>
      </c>
      <c r="P457" s="166" t="str">
        <f t="shared" si="230"/>
        <v/>
      </c>
      <c r="Q457" s="166" t="str">
        <f t="shared" si="231"/>
        <v/>
      </c>
      <c r="R457" s="166" t="str">
        <f t="shared" si="232"/>
        <v/>
      </c>
      <c r="S457" s="167">
        <f t="shared" si="233"/>
        <v>0</v>
      </c>
      <c r="T457" s="166">
        <f t="shared" si="234"/>
        <v>0</v>
      </c>
      <c r="U457" s="166">
        <f t="shared" si="235"/>
        <v>0</v>
      </c>
      <c r="V457" s="166">
        <f t="shared" si="236"/>
        <v>0</v>
      </c>
      <c r="W457" s="166">
        <f t="shared" si="237"/>
        <v>0</v>
      </c>
      <c r="X457" s="166">
        <f t="shared" si="238"/>
        <v>0</v>
      </c>
      <c r="Y457" s="166">
        <f t="shared" si="239"/>
        <v>0</v>
      </c>
      <c r="Z457" s="166">
        <f t="shared" si="240"/>
        <v>0</v>
      </c>
      <c r="AA457" s="166">
        <f t="shared" si="241"/>
        <v>0</v>
      </c>
      <c r="AB457" s="166">
        <f t="shared" si="242"/>
        <v>0</v>
      </c>
      <c r="AC457" s="167"/>
      <c r="AD457" s="166"/>
      <c r="AE457" s="166" t="str" cm="1">
        <f t="array" ref="AE457">IF($E457&lt;&gt;"", IF(ISTEXT(E457), "| Veld '"&amp;AE$4&amp;ROW()&amp;"': "&amp;Fout_datum, IF(F457&lt;&gt;"", IF(E457&gt;F457, "| Velden '"&amp;$AE$4&amp;ROW()&amp;"' en '"&amp;$AF$4&amp;ROW()&amp;"': De datum uit dienst mag niet voor de datum in dienst vallen.", ""), IF(E457&gt;Datum_werkingsjaar_einde, "| Veld '"&amp;$AE$4&amp;ROW()&amp;"': De datum in dienst mag niet na 31/12/"&amp;Datum_werkingsjaar&amp;" vallen.  ", ""))), "")</f>
        <v/>
      </c>
      <c r="AF457" s="166" t="str" cm="1">
        <f t="array" ref="AF457">IF($F457&lt;&gt;"", IF(ISTEXT(F457), "| Veld '"&amp;AF$4&amp;ROW()&amp;"': "&amp;Fout_datum, IF(E457&gt;F457, IF(F457&lt;&gt;"", "  ", ""), IF(F457&lt;&gt;"", IF(F457&lt;Datum_werkingsjaar_begin, "| Veld '"&amp;$AF$4&amp;ROW()&amp;"': De datum uit dienst mag niet vóór 1/01/"&amp;Datum_werkingsjaar&amp;" vallen.  ", ""), ""))), "")</f>
        <v/>
      </c>
      <c r="AG457" s="166" t="str">
        <f ca="1">IF(W457&lt;0, "", IF(G457&lt;&gt;"", _xlfn.IFNA(IF(MATCH(G457, OFFSET(Keuzelijsten!$A$1, 0, MATCH(O457, Keuzelijsten!$A$1:$AA$1, 0)-1, 50, 1), 0)&lt;&gt;"", ""), "| Veld '"&amp;AG$4&amp;ROW()&amp;"': de selectie komt niet overeen met een keuze in een afhankelijk veld.  "), ""))</f>
        <v/>
      </c>
      <c r="AH457" s="166" t="str">
        <f ca="1">IF(X457&lt;0, "", IF(H457&lt;&gt;"", _xlfn.IFNA(IF(MATCH(H457, OFFSET(Keuzelijsten!$A$1, 0, MATCH(P457, Keuzelijsten!$A$1:$AA$1, 0)-1, 50, 1), 0)&lt;&gt;"", ""), "| Veld '"&amp;AH$4&amp;ROW()&amp;"': de selectie komt niet overeen met een keuze in een afhankelijk veld.  "), ""))</f>
        <v/>
      </c>
      <c r="AI457" s="166" t="str">
        <f ca="1">IF(Y457&lt;0, "", IF(I457&lt;&gt;"", _xlfn.IFNA(IF(MATCH(I457, OFFSET(Keuzelijsten!$A$1, 0, MATCH(Q457, Keuzelijsten!$A$1:$AA$1, 0)-1, 50, 1), 0)&lt;&gt;"", ""), "| Veld '"&amp;AI$4&amp;ROW()&amp;"': de selectie komt niet overeen met een keuze in een afhankelijk veld.  "), ""))</f>
        <v/>
      </c>
      <c r="AJ457" s="166" t="str">
        <f ca="1">IF(Z457&lt;0, "", IF(J457&lt;&gt;"", _xlfn.IFNA(IF(MATCH(J457, OFFSET(Keuzelijsten!$A$1, 0, MATCH(R457, Keuzelijsten!$A$1:$AA$1, 0)-1, 50, 1), 0)&lt;&gt;"", ""), "| Veld '"&amp;AJ$4&amp;ROW()&amp;"': de selectie komt niet overeen met een keuze in een afhankelijk veld.  "), ""))</f>
        <v/>
      </c>
      <c r="AK457" s="166" t="str">
        <f t="shared" si="226"/>
        <v/>
      </c>
      <c r="AL457" s="166" t="str">
        <f t="shared" si="227"/>
        <v/>
      </c>
      <c r="AM457" s="167" t="str">
        <f t="shared" si="243"/>
        <v/>
      </c>
      <c r="AN457" s="166" t="str">
        <f t="shared" si="244"/>
        <v/>
      </c>
      <c r="AO457" s="166" t="str">
        <f t="shared" si="245"/>
        <v/>
      </c>
      <c r="AP457" s="166" t="str">
        <f t="shared" si="246"/>
        <v/>
      </c>
      <c r="AQ457" s="166" t="str">
        <f t="shared" si="247"/>
        <v/>
      </c>
      <c r="AR457" s="166" t="str">
        <f t="shared" si="248"/>
        <v/>
      </c>
      <c r="AS457" s="166" t="str">
        <f t="shared" si="249"/>
        <v/>
      </c>
      <c r="AT457" s="166" t="str">
        <f t="shared" si="250"/>
        <v/>
      </c>
      <c r="AU457" s="166" t="str">
        <f t="shared" si="251"/>
        <v/>
      </c>
      <c r="AV457" s="166" t="str">
        <f t="shared" si="252"/>
        <v/>
      </c>
      <c r="AW457" s="167" t="str">
        <f t="shared" si="253"/>
        <v/>
      </c>
      <c r="AX457" s="166" t="str">
        <f>IF(N457&lt;&gt;1, IF(SUM(N457:$N$504)&lt;&gt;0, "| Laat geen witruimte tussen ingevulde rijen.", ""), "")</f>
        <v/>
      </c>
      <c r="AY457" s="166"/>
      <c r="AZ457" s="75" t="str">
        <f t="shared" ca="1" si="254"/>
        <v/>
      </c>
    </row>
    <row r="458" spans="1:52" x14ac:dyDescent="0.25">
      <c r="A458" s="172" t="str">
        <f t="shared" ca="1" si="228"/>
        <v/>
      </c>
      <c r="B458" s="164" t="str">
        <f t="shared" si="224"/>
        <v/>
      </c>
      <c r="C458" s="176" t="str">
        <f t="shared" si="225"/>
        <v/>
      </c>
      <c r="D458" s="177"/>
      <c r="E458" s="178"/>
      <c r="F458" s="178"/>
      <c r="G458" s="179"/>
      <c r="H458" s="180"/>
      <c r="I458" s="179"/>
      <c r="J458" s="181"/>
      <c r="K458" s="182"/>
      <c r="L458" s="183"/>
      <c r="M458" s="165" t="s">
        <v>85</v>
      </c>
      <c r="N458" s="166">
        <f t="shared" si="229"/>
        <v>0</v>
      </c>
      <c r="O458" s="167" t="s">
        <v>387</v>
      </c>
      <c r="P458" s="166" t="str">
        <f t="shared" si="230"/>
        <v/>
      </c>
      <c r="Q458" s="166" t="str">
        <f t="shared" si="231"/>
        <v/>
      </c>
      <c r="R458" s="166" t="str">
        <f t="shared" si="232"/>
        <v/>
      </c>
      <c r="S458" s="167">
        <f t="shared" si="233"/>
        <v>0</v>
      </c>
      <c r="T458" s="166">
        <f t="shared" si="234"/>
        <v>0</v>
      </c>
      <c r="U458" s="166">
        <f t="shared" si="235"/>
        <v>0</v>
      </c>
      <c r="V458" s="166">
        <f t="shared" si="236"/>
        <v>0</v>
      </c>
      <c r="W458" s="166">
        <f t="shared" si="237"/>
        <v>0</v>
      </c>
      <c r="X458" s="166">
        <f t="shared" si="238"/>
        <v>0</v>
      </c>
      <c r="Y458" s="166">
        <f t="shared" si="239"/>
        <v>0</v>
      </c>
      <c r="Z458" s="166">
        <f t="shared" si="240"/>
        <v>0</v>
      </c>
      <c r="AA458" s="166">
        <f t="shared" si="241"/>
        <v>0</v>
      </c>
      <c r="AB458" s="166">
        <f t="shared" si="242"/>
        <v>0</v>
      </c>
      <c r="AC458" s="167"/>
      <c r="AD458" s="166"/>
      <c r="AE458" s="166" t="str" cm="1">
        <f t="array" ref="AE458">IF($E458&lt;&gt;"", IF(ISTEXT(E458), "| Veld '"&amp;AE$4&amp;ROW()&amp;"': "&amp;Fout_datum, IF(F458&lt;&gt;"", IF(E458&gt;F458, "| Velden '"&amp;$AE$4&amp;ROW()&amp;"' en '"&amp;$AF$4&amp;ROW()&amp;"': De datum uit dienst mag niet voor de datum in dienst vallen.", ""), IF(E458&gt;Datum_werkingsjaar_einde, "| Veld '"&amp;$AE$4&amp;ROW()&amp;"': De datum in dienst mag niet na 31/12/"&amp;Datum_werkingsjaar&amp;" vallen.  ", ""))), "")</f>
        <v/>
      </c>
      <c r="AF458" s="166" t="str" cm="1">
        <f t="array" ref="AF458">IF($F458&lt;&gt;"", IF(ISTEXT(F458), "| Veld '"&amp;AF$4&amp;ROW()&amp;"': "&amp;Fout_datum, IF(E458&gt;F458, IF(F458&lt;&gt;"", "  ", ""), IF(F458&lt;&gt;"", IF(F458&lt;Datum_werkingsjaar_begin, "| Veld '"&amp;$AF$4&amp;ROW()&amp;"': De datum uit dienst mag niet vóór 1/01/"&amp;Datum_werkingsjaar&amp;" vallen.  ", ""), ""))), "")</f>
        <v/>
      </c>
      <c r="AG458" s="166" t="str">
        <f ca="1">IF(W458&lt;0, "", IF(G458&lt;&gt;"", _xlfn.IFNA(IF(MATCH(G458, OFFSET(Keuzelijsten!$A$1, 0, MATCH(O458, Keuzelijsten!$A$1:$AA$1, 0)-1, 50, 1), 0)&lt;&gt;"", ""), "| Veld '"&amp;AG$4&amp;ROW()&amp;"': de selectie komt niet overeen met een keuze in een afhankelijk veld.  "), ""))</f>
        <v/>
      </c>
      <c r="AH458" s="166" t="str">
        <f ca="1">IF(X458&lt;0, "", IF(H458&lt;&gt;"", _xlfn.IFNA(IF(MATCH(H458, OFFSET(Keuzelijsten!$A$1, 0, MATCH(P458, Keuzelijsten!$A$1:$AA$1, 0)-1, 50, 1), 0)&lt;&gt;"", ""), "| Veld '"&amp;AH$4&amp;ROW()&amp;"': de selectie komt niet overeen met een keuze in een afhankelijk veld.  "), ""))</f>
        <v/>
      </c>
      <c r="AI458" s="166" t="str">
        <f ca="1">IF(Y458&lt;0, "", IF(I458&lt;&gt;"", _xlfn.IFNA(IF(MATCH(I458, OFFSET(Keuzelijsten!$A$1, 0, MATCH(Q458, Keuzelijsten!$A$1:$AA$1, 0)-1, 50, 1), 0)&lt;&gt;"", ""), "| Veld '"&amp;AI$4&amp;ROW()&amp;"': de selectie komt niet overeen met een keuze in een afhankelijk veld.  "), ""))</f>
        <v/>
      </c>
      <c r="AJ458" s="166" t="str">
        <f ca="1">IF(Z458&lt;0, "", IF(J458&lt;&gt;"", _xlfn.IFNA(IF(MATCH(J458, OFFSET(Keuzelijsten!$A$1, 0, MATCH(R458, Keuzelijsten!$A$1:$AA$1, 0)-1, 50, 1), 0)&lt;&gt;"", ""), "| Veld '"&amp;AJ$4&amp;ROW()&amp;"': de selectie komt niet overeen met een keuze in een afhankelijk veld.  "), ""))</f>
        <v/>
      </c>
      <c r="AK458" s="166" t="str">
        <f t="shared" si="226"/>
        <v/>
      </c>
      <c r="AL458" s="166" t="str">
        <f t="shared" si="227"/>
        <v/>
      </c>
      <c r="AM458" s="167" t="str">
        <f t="shared" si="243"/>
        <v/>
      </c>
      <c r="AN458" s="166" t="str">
        <f t="shared" si="244"/>
        <v/>
      </c>
      <c r="AO458" s="166" t="str">
        <f t="shared" si="245"/>
        <v/>
      </c>
      <c r="AP458" s="166" t="str">
        <f t="shared" si="246"/>
        <v/>
      </c>
      <c r="AQ458" s="166" t="str">
        <f t="shared" si="247"/>
        <v/>
      </c>
      <c r="AR458" s="166" t="str">
        <f t="shared" si="248"/>
        <v/>
      </c>
      <c r="AS458" s="166" t="str">
        <f t="shared" si="249"/>
        <v/>
      </c>
      <c r="AT458" s="166" t="str">
        <f t="shared" si="250"/>
        <v/>
      </c>
      <c r="AU458" s="166" t="str">
        <f t="shared" si="251"/>
        <v/>
      </c>
      <c r="AV458" s="166" t="str">
        <f t="shared" si="252"/>
        <v/>
      </c>
      <c r="AW458" s="167" t="str">
        <f t="shared" si="253"/>
        <v/>
      </c>
      <c r="AX458" s="166" t="str">
        <f>IF(N458&lt;&gt;1, IF(SUM(N458:$N$504)&lt;&gt;0, "| Laat geen witruimte tussen ingevulde rijen.", ""), "")</f>
        <v/>
      </c>
      <c r="AY458" s="166"/>
      <c r="AZ458" s="75" t="str">
        <f t="shared" ca="1" si="254"/>
        <v/>
      </c>
    </row>
    <row r="459" spans="1:52" x14ac:dyDescent="0.25">
      <c r="A459" s="172" t="str">
        <f t="shared" ca="1" si="228"/>
        <v/>
      </c>
      <c r="B459" s="164" t="str">
        <f t="shared" si="224"/>
        <v/>
      </c>
      <c r="C459" s="176" t="str">
        <f t="shared" si="225"/>
        <v/>
      </c>
      <c r="D459" s="177"/>
      <c r="E459" s="178"/>
      <c r="F459" s="178"/>
      <c r="G459" s="179"/>
      <c r="H459" s="180"/>
      <c r="I459" s="179"/>
      <c r="J459" s="181"/>
      <c r="K459" s="182"/>
      <c r="L459" s="183"/>
      <c r="M459" s="165" t="s">
        <v>85</v>
      </c>
      <c r="N459" s="166">
        <f t="shared" si="229"/>
        <v>0</v>
      </c>
      <c r="O459" s="167" t="s">
        <v>387</v>
      </c>
      <c r="P459" s="166" t="str">
        <f t="shared" si="230"/>
        <v/>
      </c>
      <c r="Q459" s="166" t="str">
        <f t="shared" si="231"/>
        <v/>
      </c>
      <c r="R459" s="166" t="str">
        <f t="shared" si="232"/>
        <v/>
      </c>
      <c r="S459" s="167">
        <f t="shared" si="233"/>
        <v>0</v>
      </c>
      <c r="T459" s="166">
        <f t="shared" si="234"/>
        <v>0</v>
      </c>
      <c r="U459" s="166">
        <f t="shared" si="235"/>
        <v>0</v>
      </c>
      <c r="V459" s="166">
        <f t="shared" si="236"/>
        <v>0</v>
      </c>
      <c r="W459" s="166">
        <f t="shared" si="237"/>
        <v>0</v>
      </c>
      <c r="X459" s="166">
        <f t="shared" si="238"/>
        <v>0</v>
      </c>
      <c r="Y459" s="166">
        <f t="shared" si="239"/>
        <v>0</v>
      </c>
      <c r="Z459" s="166">
        <f t="shared" si="240"/>
        <v>0</v>
      </c>
      <c r="AA459" s="166">
        <f t="shared" si="241"/>
        <v>0</v>
      </c>
      <c r="AB459" s="166">
        <f t="shared" si="242"/>
        <v>0</v>
      </c>
      <c r="AC459" s="167"/>
      <c r="AD459" s="166"/>
      <c r="AE459" s="166" t="str" cm="1">
        <f t="array" ref="AE459">IF($E459&lt;&gt;"", IF(ISTEXT(E459), "| Veld '"&amp;AE$4&amp;ROW()&amp;"': "&amp;Fout_datum, IF(F459&lt;&gt;"", IF(E459&gt;F459, "| Velden '"&amp;$AE$4&amp;ROW()&amp;"' en '"&amp;$AF$4&amp;ROW()&amp;"': De datum uit dienst mag niet voor de datum in dienst vallen.", ""), IF(E459&gt;Datum_werkingsjaar_einde, "| Veld '"&amp;$AE$4&amp;ROW()&amp;"': De datum in dienst mag niet na 31/12/"&amp;Datum_werkingsjaar&amp;" vallen.  ", ""))), "")</f>
        <v/>
      </c>
      <c r="AF459" s="166" t="str" cm="1">
        <f t="array" ref="AF459">IF($F459&lt;&gt;"", IF(ISTEXT(F459), "| Veld '"&amp;AF$4&amp;ROW()&amp;"': "&amp;Fout_datum, IF(E459&gt;F459, IF(F459&lt;&gt;"", "  ", ""), IF(F459&lt;&gt;"", IF(F459&lt;Datum_werkingsjaar_begin, "| Veld '"&amp;$AF$4&amp;ROW()&amp;"': De datum uit dienst mag niet vóór 1/01/"&amp;Datum_werkingsjaar&amp;" vallen.  ", ""), ""))), "")</f>
        <v/>
      </c>
      <c r="AG459" s="166" t="str">
        <f ca="1">IF(W459&lt;0, "", IF(G459&lt;&gt;"", _xlfn.IFNA(IF(MATCH(G459, OFFSET(Keuzelijsten!$A$1, 0, MATCH(O459, Keuzelijsten!$A$1:$AA$1, 0)-1, 50, 1), 0)&lt;&gt;"", ""), "| Veld '"&amp;AG$4&amp;ROW()&amp;"': de selectie komt niet overeen met een keuze in een afhankelijk veld.  "), ""))</f>
        <v/>
      </c>
      <c r="AH459" s="166" t="str">
        <f ca="1">IF(X459&lt;0, "", IF(H459&lt;&gt;"", _xlfn.IFNA(IF(MATCH(H459, OFFSET(Keuzelijsten!$A$1, 0, MATCH(P459, Keuzelijsten!$A$1:$AA$1, 0)-1, 50, 1), 0)&lt;&gt;"", ""), "| Veld '"&amp;AH$4&amp;ROW()&amp;"': de selectie komt niet overeen met een keuze in een afhankelijk veld.  "), ""))</f>
        <v/>
      </c>
      <c r="AI459" s="166" t="str">
        <f ca="1">IF(Y459&lt;0, "", IF(I459&lt;&gt;"", _xlfn.IFNA(IF(MATCH(I459, OFFSET(Keuzelijsten!$A$1, 0, MATCH(Q459, Keuzelijsten!$A$1:$AA$1, 0)-1, 50, 1), 0)&lt;&gt;"", ""), "| Veld '"&amp;AI$4&amp;ROW()&amp;"': de selectie komt niet overeen met een keuze in een afhankelijk veld.  "), ""))</f>
        <v/>
      </c>
      <c r="AJ459" s="166" t="str">
        <f ca="1">IF(Z459&lt;0, "", IF(J459&lt;&gt;"", _xlfn.IFNA(IF(MATCH(J459, OFFSET(Keuzelijsten!$A$1, 0, MATCH(R459, Keuzelijsten!$A$1:$AA$1, 0)-1, 50, 1), 0)&lt;&gt;"", ""), "| Veld '"&amp;AJ$4&amp;ROW()&amp;"': de selectie komt niet overeen met een keuze in een afhankelijk veld.  "), ""))</f>
        <v/>
      </c>
      <c r="AK459" s="166" t="str">
        <f t="shared" si="226"/>
        <v/>
      </c>
      <c r="AL459" s="166" t="str">
        <f t="shared" si="227"/>
        <v/>
      </c>
      <c r="AM459" s="167" t="str">
        <f t="shared" si="243"/>
        <v/>
      </c>
      <c r="AN459" s="166" t="str">
        <f t="shared" si="244"/>
        <v/>
      </c>
      <c r="AO459" s="166" t="str">
        <f t="shared" si="245"/>
        <v/>
      </c>
      <c r="AP459" s="166" t="str">
        <f t="shared" si="246"/>
        <v/>
      </c>
      <c r="AQ459" s="166" t="str">
        <f t="shared" si="247"/>
        <v/>
      </c>
      <c r="AR459" s="166" t="str">
        <f t="shared" si="248"/>
        <v/>
      </c>
      <c r="AS459" s="166" t="str">
        <f t="shared" si="249"/>
        <v/>
      </c>
      <c r="AT459" s="166" t="str">
        <f t="shared" si="250"/>
        <v/>
      </c>
      <c r="AU459" s="166" t="str">
        <f t="shared" si="251"/>
        <v/>
      </c>
      <c r="AV459" s="166" t="str">
        <f t="shared" si="252"/>
        <v/>
      </c>
      <c r="AW459" s="167" t="str">
        <f t="shared" si="253"/>
        <v/>
      </c>
      <c r="AX459" s="166" t="str">
        <f>IF(N459&lt;&gt;1, IF(SUM(N459:$N$504)&lt;&gt;0, "| Laat geen witruimte tussen ingevulde rijen.", ""), "")</f>
        <v/>
      </c>
      <c r="AY459" s="166"/>
      <c r="AZ459" s="75" t="str">
        <f t="shared" ca="1" si="254"/>
        <v/>
      </c>
    </row>
    <row r="460" spans="1:52" x14ac:dyDescent="0.25">
      <c r="A460" s="172" t="str">
        <f t="shared" ca="1" si="228"/>
        <v/>
      </c>
      <c r="B460" s="164" t="str">
        <f t="shared" si="224"/>
        <v/>
      </c>
      <c r="C460" s="176" t="str">
        <f t="shared" si="225"/>
        <v/>
      </c>
      <c r="D460" s="177"/>
      <c r="E460" s="178"/>
      <c r="F460" s="178"/>
      <c r="G460" s="179"/>
      <c r="H460" s="180"/>
      <c r="I460" s="179"/>
      <c r="J460" s="181"/>
      <c r="K460" s="182"/>
      <c r="L460" s="183"/>
      <c r="M460" s="165" t="s">
        <v>85</v>
      </c>
      <c r="N460" s="166">
        <f t="shared" si="229"/>
        <v>0</v>
      </c>
      <c r="O460" s="167" t="s">
        <v>387</v>
      </c>
      <c r="P460" s="166" t="str">
        <f t="shared" si="230"/>
        <v/>
      </c>
      <c r="Q460" s="166" t="str">
        <f t="shared" si="231"/>
        <v/>
      </c>
      <c r="R460" s="166" t="str">
        <f t="shared" si="232"/>
        <v/>
      </c>
      <c r="S460" s="167">
        <f t="shared" si="233"/>
        <v>0</v>
      </c>
      <c r="T460" s="166">
        <f t="shared" si="234"/>
        <v>0</v>
      </c>
      <c r="U460" s="166">
        <f t="shared" si="235"/>
        <v>0</v>
      </c>
      <c r="V460" s="166">
        <f t="shared" si="236"/>
        <v>0</v>
      </c>
      <c r="W460" s="166">
        <f t="shared" si="237"/>
        <v>0</v>
      </c>
      <c r="X460" s="166">
        <f t="shared" si="238"/>
        <v>0</v>
      </c>
      <c r="Y460" s="166">
        <f t="shared" si="239"/>
        <v>0</v>
      </c>
      <c r="Z460" s="166">
        <f t="shared" si="240"/>
        <v>0</v>
      </c>
      <c r="AA460" s="166">
        <f t="shared" si="241"/>
        <v>0</v>
      </c>
      <c r="AB460" s="166">
        <f t="shared" si="242"/>
        <v>0</v>
      </c>
      <c r="AC460" s="167"/>
      <c r="AD460" s="166"/>
      <c r="AE460" s="166" t="str" cm="1">
        <f t="array" ref="AE460">IF($E460&lt;&gt;"", IF(ISTEXT(E460), "| Veld '"&amp;AE$4&amp;ROW()&amp;"': "&amp;Fout_datum, IF(F460&lt;&gt;"", IF(E460&gt;F460, "| Velden '"&amp;$AE$4&amp;ROW()&amp;"' en '"&amp;$AF$4&amp;ROW()&amp;"': De datum uit dienst mag niet voor de datum in dienst vallen.", ""), IF(E460&gt;Datum_werkingsjaar_einde, "| Veld '"&amp;$AE$4&amp;ROW()&amp;"': De datum in dienst mag niet na 31/12/"&amp;Datum_werkingsjaar&amp;" vallen.  ", ""))), "")</f>
        <v/>
      </c>
      <c r="AF460" s="166" t="str" cm="1">
        <f t="array" ref="AF460">IF($F460&lt;&gt;"", IF(ISTEXT(F460), "| Veld '"&amp;AF$4&amp;ROW()&amp;"': "&amp;Fout_datum, IF(E460&gt;F460, IF(F460&lt;&gt;"", "  ", ""), IF(F460&lt;&gt;"", IF(F460&lt;Datum_werkingsjaar_begin, "| Veld '"&amp;$AF$4&amp;ROW()&amp;"': De datum uit dienst mag niet vóór 1/01/"&amp;Datum_werkingsjaar&amp;" vallen.  ", ""), ""))), "")</f>
        <v/>
      </c>
      <c r="AG460" s="166" t="str">
        <f ca="1">IF(W460&lt;0, "", IF(G460&lt;&gt;"", _xlfn.IFNA(IF(MATCH(G460, OFFSET(Keuzelijsten!$A$1, 0, MATCH(O460, Keuzelijsten!$A$1:$AA$1, 0)-1, 50, 1), 0)&lt;&gt;"", ""), "| Veld '"&amp;AG$4&amp;ROW()&amp;"': de selectie komt niet overeen met een keuze in een afhankelijk veld.  "), ""))</f>
        <v/>
      </c>
      <c r="AH460" s="166" t="str">
        <f ca="1">IF(X460&lt;0, "", IF(H460&lt;&gt;"", _xlfn.IFNA(IF(MATCH(H460, OFFSET(Keuzelijsten!$A$1, 0, MATCH(P460, Keuzelijsten!$A$1:$AA$1, 0)-1, 50, 1), 0)&lt;&gt;"", ""), "| Veld '"&amp;AH$4&amp;ROW()&amp;"': de selectie komt niet overeen met een keuze in een afhankelijk veld.  "), ""))</f>
        <v/>
      </c>
      <c r="AI460" s="166" t="str">
        <f ca="1">IF(Y460&lt;0, "", IF(I460&lt;&gt;"", _xlfn.IFNA(IF(MATCH(I460, OFFSET(Keuzelijsten!$A$1, 0, MATCH(Q460, Keuzelijsten!$A$1:$AA$1, 0)-1, 50, 1), 0)&lt;&gt;"", ""), "| Veld '"&amp;AI$4&amp;ROW()&amp;"': de selectie komt niet overeen met een keuze in een afhankelijk veld.  "), ""))</f>
        <v/>
      </c>
      <c r="AJ460" s="166" t="str">
        <f ca="1">IF(Z460&lt;0, "", IF(J460&lt;&gt;"", _xlfn.IFNA(IF(MATCH(J460, OFFSET(Keuzelijsten!$A$1, 0, MATCH(R460, Keuzelijsten!$A$1:$AA$1, 0)-1, 50, 1), 0)&lt;&gt;"", ""), "| Veld '"&amp;AJ$4&amp;ROW()&amp;"': de selectie komt niet overeen met een keuze in een afhankelijk veld.  "), ""))</f>
        <v/>
      </c>
      <c r="AK460" s="166" t="str">
        <f t="shared" si="226"/>
        <v/>
      </c>
      <c r="AL460" s="166" t="str">
        <f t="shared" si="227"/>
        <v/>
      </c>
      <c r="AM460" s="167" t="str">
        <f t="shared" si="243"/>
        <v/>
      </c>
      <c r="AN460" s="166" t="str">
        <f t="shared" si="244"/>
        <v/>
      </c>
      <c r="AO460" s="166" t="str">
        <f t="shared" si="245"/>
        <v/>
      </c>
      <c r="AP460" s="166" t="str">
        <f t="shared" si="246"/>
        <v/>
      </c>
      <c r="AQ460" s="166" t="str">
        <f t="shared" si="247"/>
        <v/>
      </c>
      <c r="AR460" s="166" t="str">
        <f t="shared" si="248"/>
        <v/>
      </c>
      <c r="AS460" s="166" t="str">
        <f t="shared" si="249"/>
        <v/>
      </c>
      <c r="AT460" s="166" t="str">
        <f t="shared" si="250"/>
        <v/>
      </c>
      <c r="AU460" s="166" t="str">
        <f t="shared" si="251"/>
        <v/>
      </c>
      <c r="AV460" s="166" t="str">
        <f t="shared" si="252"/>
        <v/>
      </c>
      <c r="AW460" s="167" t="str">
        <f t="shared" si="253"/>
        <v/>
      </c>
      <c r="AX460" s="166" t="str">
        <f>IF(N460&lt;&gt;1, IF(SUM(N460:$N$504)&lt;&gt;0, "| Laat geen witruimte tussen ingevulde rijen.", ""), "")</f>
        <v/>
      </c>
      <c r="AY460" s="166"/>
      <c r="AZ460" s="75" t="str">
        <f t="shared" ca="1" si="254"/>
        <v/>
      </c>
    </row>
    <row r="461" spans="1:52" x14ac:dyDescent="0.25">
      <c r="A461" s="172" t="str">
        <f t="shared" ca="1" si="228"/>
        <v/>
      </c>
      <c r="B461" s="164" t="str">
        <f t="shared" si="224"/>
        <v/>
      </c>
      <c r="C461" s="176" t="str">
        <f t="shared" si="225"/>
        <v/>
      </c>
      <c r="D461" s="177"/>
      <c r="E461" s="178"/>
      <c r="F461" s="178"/>
      <c r="G461" s="179"/>
      <c r="H461" s="180"/>
      <c r="I461" s="179"/>
      <c r="J461" s="181"/>
      <c r="K461" s="182"/>
      <c r="L461" s="183"/>
      <c r="M461" s="165" t="s">
        <v>85</v>
      </c>
      <c r="N461" s="166">
        <f t="shared" si="229"/>
        <v>0</v>
      </c>
      <c r="O461" s="167" t="s">
        <v>387</v>
      </c>
      <c r="P461" s="166" t="str">
        <f t="shared" si="230"/>
        <v/>
      </c>
      <c r="Q461" s="166" t="str">
        <f t="shared" si="231"/>
        <v/>
      </c>
      <c r="R461" s="166" t="str">
        <f t="shared" si="232"/>
        <v/>
      </c>
      <c r="S461" s="167">
        <f t="shared" si="233"/>
        <v>0</v>
      </c>
      <c r="T461" s="166">
        <f t="shared" si="234"/>
        <v>0</v>
      </c>
      <c r="U461" s="166">
        <f t="shared" si="235"/>
        <v>0</v>
      </c>
      <c r="V461" s="166">
        <f t="shared" si="236"/>
        <v>0</v>
      </c>
      <c r="W461" s="166">
        <f t="shared" si="237"/>
        <v>0</v>
      </c>
      <c r="X461" s="166">
        <f t="shared" si="238"/>
        <v>0</v>
      </c>
      <c r="Y461" s="166">
        <f t="shared" si="239"/>
        <v>0</v>
      </c>
      <c r="Z461" s="166">
        <f t="shared" si="240"/>
        <v>0</v>
      </c>
      <c r="AA461" s="166">
        <f t="shared" si="241"/>
        <v>0</v>
      </c>
      <c r="AB461" s="166">
        <f t="shared" si="242"/>
        <v>0</v>
      </c>
      <c r="AC461" s="167"/>
      <c r="AD461" s="166"/>
      <c r="AE461" s="166" t="str" cm="1">
        <f t="array" ref="AE461">IF($E461&lt;&gt;"", IF(ISTEXT(E461), "| Veld '"&amp;AE$4&amp;ROW()&amp;"': "&amp;Fout_datum, IF(F461&lt;&gt;"", IF(E461&gt;F461, "| Velden '"&amp;$AE$4&amp;ROW()&amp;"' en '"&amp;$AF$4&amp;ROW()&amp;"': De datum uit dienst mag niet voor de datum in dienst vallen.", ""), IF(E461&gt;Datum_werkingsjaar_einde, "| Veld '"&amp;$AE$4&amp;ROW()&amp;"': De datum in dienst mag niet na 31/12/"&amp;Datum_werkingsjaar&amp;" vallen.  ", ""))), "")</f>
        <v/>
      </c>
      <c r="AF461" s="166" t="str" cm="1">
        <f t="array" ref="AF461">IF($F461&lt;&gt;"", IF(ISTEXT(F461), "| Veld '"&amp;AF$4&amp;ROW()&amp;"': "&amp;Fout_datum, IF(E461&gt;F461, IF(F461&lt;&gt;"", "  ", ""), IF(F461&lt;&gt;"", IF(F461&lt;Datum_werkingsjaar_begin, "| Veld '"&amp;$AF$4&amp;ROW()&amp;"': De datum uit dienst mag niet vóór 1/01/"&amp;Datum_werkingsjaar&amp;" vallen.  ", ""), ""))), "")</f>
        <v/>
      </c>
      <c r="AG461" s="166" t="str">
        <f ca="1">IF(W461&lt;0, "", IF(G461&lt;&gt;"", _xlfn.IFNA(IF(MATCH(G461, OFFSET(Keuzelijsten!$A$1, 0, MATCH(O461, Keuzelijsten!$A$1:$AA$1, 0)-1, 50, 1), 0)&lt;&gt;"", ""), "| Veld '"&amp;AG$4&amp;ROW()&amp;"': de selectie komt niet overeen met een keuze in een afhankelijk veld.  "), ""))</f>
        <v/>
      </c>
      <c r="AH461" s="166" t="str">
        <f ca="1">IF(X461&lt;0, "", IF(H461&lt;&gt;"", _xlfn.IFNA(IF(MATCH(H461, OFFSET(Keuzelijsten!$A$1, 0, MATCH(P461, Keuzelijsten!$A$1:$AA$1, 0)-1, 50, 1), 0)&lt;&gt;"", ""), "| Veld '"&amp;AH$4&amp;ROW()&amp;"': de selectie komt niet overeen met een keuze in een afhankelijk veld.  "), ""))</f>
        <v/>
      </c>
      <c r="AI461" s="166" t="str">
        <f ca="1">IF(Y461&lt;0, "", IF(I461&lt;&gt;"", _xlfn.IFNA(IF(MATCH(I461, OFFSET(Keuzelijsten!$A$1, 0, MATCH(Q461, Keuzelijsten!$A$1:$AA$1, 0)-1, 50, 1), 0)&lt;&gt;"", ""), "| Veld '"&amp;AI$4&amp;ROW()&amp;"': de selectie komt niet overeen met een keuze in een afhankelijk veld.  "), ""))</f>
        <v/>
      </c>
      <c r="AJ461" s="166" t="str">
        <f ca="1">IF(Z461&lt;0, "", IF(J461&lt;&gt;"", _xlfn.IFNA(IF(MATCH(J461, OFFSET(Keuzelijsten!$A$1, 0, MATCH(R461, Keuzelijsten!$A$1:$AA$1, 0)-1, 50, 1), 0)&lt;&gt;"", ""), "| Veld '"&amp;AJ$4&amp;ROW()&amp;"': de selectie komt niet overeen met een keuze in een afhankelijk veld.  "), ""))</f>
        <v/>
      </c>
      <c r="AK461" s="166" t="str">
        <f t="shared" si="226"/>
        <v/>
      </c>
      <c r="AL461" s="166" t="str">
        <f t="shared" si="227"/>
        <v/>
      </c>
      <c r="AM461" s="167" t="str">
        <f t="shared" si="243"/>
        <v/>
      </c>
      <c r="AN461" s="166" t="str">
        <f t="shared" si="244"/>
        <v/>
      </c>
      <c r="AO461" s="166" t="str">
        <f t="shared" si="245"/>
        <v/>
      </c>
      <c r="AP461" s="166" t="str">
        <f t="shared" si="246"/>
        <v/>
      </c>
      <c r="AQ461" s="166" t="str">
        <f t="shared" si="247"/>
        <v/>
      </c>
      <c r="AR461" s="166" t="str">
        <f t="shared" si="248"/>
        <v/>
      </c>
      <c r="AS461" s="166" t="str">
        <f t="shared" si="249"/>
        <v/>
      </c>
      <c r="AT461" s="166" t="str">
        <f t="shared" si="250"/>
        <v/>
      </c>
      <c r="AU461" s="166" t="str">
        <f t="shared" si="251"/>
        <v/>
      </c>
      <c r="AV461" s="166" t="str">
        <f t="shared" si="252"/>
        <v/>
      </c>
      <c r="AW461" s="167" t="str">
        <f t="shared" si="253"/>
        <v/>
      </c>
      <c r="AX461" s="166" t="str">
        <f>IF(N461&lt;&gt;1, IF(SUM(N461:$N$504)&lt;&gt;0, "| Laat geen witruimte tussen ingevulde rijen.", ""), "")</f>
        <v/>
      </c>
      <c r="AY461" s="166"/>
      <c r="AZ461" s="75" t="str">
        <f t="shared" ca="1" si="254"/>
        <v/>
      </c>
    </row>
    <row r="462" spans="1:52" x14ac:dyDescent="0.25">
      <c r="A462" s="172" t="str">
        <f t="shared" ca="1" si="228"/>
        <v/>
      </c>
      <c r="B462" s="164" t="str">
        <f t="shared" si="224"/>
        <v/>
      </c>
      <c r="C462" s="176" t="str">
        <f t="shared" si="225"/>
        <v/>
      </c>
      <c r="D462" s="177"/>
      <c r="E462" s="178"/>
      <c r="F462" s="178"/>
      <c r="G462" s="179"/>
      <c r="H462" s="180"/>
      <c r="I462" s="179"/>
      <c r="J462" s="181"/>
      <c r="K462" s="182"/>
      <c r="L462" s="183"/>
      <c r="M462" s="165" t="s">
        <v>85</v>
      </c>
      <c r="N462" s="166">
        <f t="shared" si="229"/>
        <v>0</v>
      </c>
      <c r="O462" s="167" t="s">
        <v>387</v>
      </c>
      <c r="P462" s="166" t="str">
        <f t="shared" si="230"/>
        <v/>
      </c>
      <c r="Q462" s="166" t="str">
        <f t="shared" si="231"/>
        <v/>
      </c>
      <c r="R462" s="166" t="str">
        <f t="shared" si="232"/>
        <v/>
      </c>
      <c r="S462" s="167">
        <f t="shared" si="233"/>
        <v>0</v>
      </c>
      <c r="T462" s="166">
        <f t="shared" si="234"/>
        <v>0</v>
      </c>
      <c r="U462" s="166">
        <f t="shared" si="235"/>
        <v>0</v>
      </c>
      <c r="V462" s="166">
        <f t="shared" si="236"/>
        <v>0</v>
      </c>
      <c r="W462" s="166">
        <f t="shared" si="237"/>
        <v>0</v>
      </c>
      <c r="X462" s="166">
        <f t="shared" si="238"/>
        <v>0</v>
      </c>
      <c r="Y462" s="166">
        <f t="shared" si="239"/>
        <v>0</v>
      </c>
      <c r="Z462" s="166">
        <f t="shared" si="240"/>
        <v>0</v>
      </c>
      <c r="AA462" s="166">
        <f t="shared" si="241"/>
        <v>0</v>
      </c>
      <c r="AB462" s="166">
        <f t="shared" si="242"/>
        <v>0</v>
      </c>
      <c r="AC462" s="167"/>
      <c r="AD462" s="166"/>
      <c r="AE462" s="166" t="str" cm="1">
        <f t="array" ref="AE462">IF($E462&lt;&gt;"", IF(ISTEXT(E462), "| Veld '"&amp;AE$4&amp;ROW()&amp;"': "&amp;Fout_datum, IF(F462&lt;&gt;"", IF(E462&gt;F462, "| Velden '"&amp;$AE$4&amp;ROW()&amp;"' en '"&amp;$AF$4&amp;ROW()&amp;"': De datum uit dienst mag niet voor de datum in dienst vallen.", ""), IF(E462&gt;Datum_werkingsjaar_einde, "| Veld '"&amp;$AE$4&amp;ROW()&amp;"': De datum in dienst mag niet na 31/12/"&amp;Datum_werkingsjaar&amp;" vallen.  ", ""))), "")</f>
        <v/>
      </c>
      <c r="AF462" s="166" t="str" cm="1">
        <f t="array" ref="AF462">IF($F462&lt;&gt;"", IF(ISTEXT(F462), "| Veld '"&amp;AF$4&amp;ROW()&amp;"': "&amp;Fout_datum, IF(E462&gt;F462, IF(F462&lt;&gt;"", "  ", ""), IF(F462&lt;&gt;"", IF(F462&lt;Datum_werkingsjaar_begin, "| Veld '"&amp;$AF$4&amp;ROW()&amp;"': De datum uit dienst mag niet vóór 1/01/"&amp;Datum_werkingsjaar&amp;" vallen.  ", ""), ""))), "")</f>
        <v/>
      </c>
      <c r="AG462" s="166" t="str">
        <f ca="1">IF(W462&lt;0, "", IF(G462&lt;&gt;"", _xlfn.IFNA(IF(MATCH(G462, OFFSET(Keuzelijsten!$A$1, 0, MATCH(O462, Keuzelijsten!$A$1:$AA$1, 0)-1, 50, 1), 0)&lt;&gt;"", ""), "| Veld '"&amp;AG$4&amp;ROW()&amp;"': de selectie komt niet overeen met een keuze in een afhankelijk veld.  "), ""))</f>
        <v/>
      </c>
      <c r="AH462" s="166" t="str">
        <f ca="1">IF(X462&lt;0, "", IF(H462&lt;&gt;"", _xlfn.IFNA(IF(MATCH(H462, OFFSET(Keuzelijsten!$A$1, 0, MATCH(P462, Keuzelijsten!$A$1:$AA$1, 0)-1, 50, 1), 0)&lt;&gt;"", ""), "| Veld '"&amp;AH$4&amp;ROW()&amp;"': de selectie komt niet overeen met een keuze in een afhankelijk veld.  "), ""))</f>
        <v/>
      </c>
      <c r="AI462" s="166" t="str">
        <f ca="1">IF(Y462&lt;0, "", IF(I462&lt;&gt;"", _xlfn.IFNA(IF(MATCH(I462, OFFSET(Keuzelijsten!$A$1, 0, MATCH(Q462, Keuzelijsten!$A$1:$AA$1, 0)-1, 50, 1), 0)&lt;&gt;"", ""), "| Veld '"&amp;AI$4&amp;ROW()&amp;"': de selectie komt niet overeen met een keuze in een afhankelijk veld.  "), ""))</f>
        <v/>
      </c>
      <c r="AJ462" s="166" t="str">
        <f ca="1">IF(Z462&lt;0, "", IF(J462&lt;&gt;"", _xlfn.IFNA(IF(MATCH(J462, OFFSET(Keuzelijsten!$A$1, 0, MATCH(R462, Keuzelijsten!$A$1:$AA$1, 0)-1, 50, 1), 0)&lt;&gt;"", ""), "| Veld '"&amp;AJ$4&amp;ROW()&amp;"': de selectie komt niet overeen met een keuze in een afhankelijk veld.  "), ""))</f>
        <v/>
      </c>
      <c r="AK462" s="166" t="str">
        <f t="shared" si="226"/>
        <v/>
      </c>
      <c r="AL462" s="166" t="str">
        <f t="shared" si="227"/>
        <v/>
      </c>
      <c r="AM462" s="167" t="str">
        <f t="shared" si="243"/>
        <v/>
      </c>
      <c r="AN462" s="166" t="str">
        <f t="shared" si="244"/>
        <v/>
      </c>
      <c r="AO462" s="166" t="str">
        <f t="shared" si="245"/>
        <v/>
      </c>
      <c r="AP462" s="166" t="str">
        <f t="shared" si="246"/>
        <v/>
      </c>
      <c r="AQ462" s="166" t="str">
        <f t="shared" si="247"/>
        <v/>
      </c>
      <c r="AR462" s="166" t="str">
        <f t="shared" si="248"/>
        <v/>
      </c>
      <c r="AS462" s="166" t="str">
        <f t="shared" si="249"/>
        <v/>
      </c>
      <c r="AT462" s="166" t="str">
        <f t="shared" si="250"/>
        <v/>
      </c>
      <c r="AU462" s="166" t="str">
        <f t="shared" si="251"/>
        <v/>
      </c>
      <c r="AV462" s="166" t="str">
        <f t="shared" si="252"/>
        <v/>
      </c>
      <c r="AW462" s="167" t="str">
        <f t="shared" si="253"/>
        <v/>
      </c>
      <c r="AX462" s="166" t="str">
        <f>IF(N462&lt;&gt;1, IF(SUM(N462:$N$504)&lt;&gt;0, "| Laat geen witruimte tussen ingevulde rijen.", ""), "")</f>
        <v/>
      </c>
      <c r="AY462" s="166"/>
      <c r="AZ462" s="75" t="str">
        <f t="shared" ca="1" si="254"/>
        <v/>
      </c>
    </row>
    <row r="463" spans="1:52" x14ac:dyDescent="0.25">
      <c r="A463" s="172" t="str">
        <f t="shared" ca="1" si="228"/>
        <v/>
      </c>
      <c r="B463" s="164" t="str">
        <f t="shared" si="224"/>
        <v/>
      </c>
      <c r="C463" s="176" t="str">
        <f t="shared" si="225"/>
        <v/>
      </c>
      <c r="D463" s="177"/>
      <c r="E463" s="178"/>
      <c r="F463" s="178"/>
      <c r="G463" s="179"/>
      <c r="H463" s="180"/>
      <c r="I463" s="179"/>
      <c r="J463" s="181"/>
      <c r="K463" s="182"/>
      <c r="L463" s="183"/>
      <c r="M463" s="165" t="s">
        <v>85</v>
      </c>
      <c r="N463" s="166">
        <f t="shared" si="229"/>
        <v>0</v>
      </c>
      <c r="O463" s="167" t="s">
        <v>387</v>
      </c>
      <c r="P463" s="166" t="str">
        <f t="shared" si="230"/>
        <v/>
      </c>
      <c r="Q463" s="166" t="str">
        <f t="shared" si="231"/>
        <v/>
      </c>
      <c r="R463" s="166" t="str">
        <f t="shared" si="232"/>
        <v/>
      </c>
      <c r="S463" s="167">
        <f t="shared" si="233"/>
        <v>0</v>
      </c>
      <c r="T463" s="166">
        <f t="shared" si="234"/>
        <v>0</v>
      </c>
      <c r="U463" s="166">
        <f t="shared" si="235"/>
        <v>0</v>
      </c>
      <c r="V463" s="166">
        <f t="shared" si="236"/>
        <v>0</v>
      </c>
      <c r="W463" s="166">
        <f t="shared" si="237"/>
        <v>0</v>
      </c>
      <c r="X463" s="166">
        <f t="shared" si="238"/>
        <v>0</v>
      </c>
      <c r="Y463" s="166">
        <f t="shared" si="239"/>
        <v>0</v>
      </c>
      <c r="Z463" s="166">
        <f t="shared" si="240"/>
        <v>0</v>
      </c>
      <c r="AA463" s="166">
        <f t="shared" si="241"/>
        <v>0</v>
      </c>
      <c r="AB463" s="166">
        <f t="shared" si="242"/>
        <v>0</v>
      </c>
      <c r="AC463" s="167"/>
      <c r="AD463" s="166"/>
      <c r="AE463" s="166" t="str" cm="1">
        <f t="array" ref="AE463">IF($E463&lt;&gt;"", IF(ISTEXT(E463), "| Veld '"&amp;AE$4&amp;ROW()&amp;"': "&amp;Fout_datum, IF(F463&lt;&gt;"", IF(E463&gt;F463, "| Velden '"&amp;$AE$4&amp;ROW()&amp;"' en '"&amp;$AF$4&amp;ROW()&amp;"': De datum uit dienst mag niet voor de datum in dienst vallen.", ""), IF(E463&gt;Datum_werkingsjaar_einde, "| Veld '"&amp;$AE$4&amp;ROW()&amp;"': De datum in dienst mag niet na 31/12/"&amp;Datum_werkingsjaar&amp;" vallen.  ", ""))), "")</f>
        <v/>
      </c>
      <c r="AF463" s="166" t="str" cm="1">
        <f t="array" ref="AF463">IF($F463&lt;&gt;"", IF(ISTEXT(F463), "| Veld '"&amp;AF$4&amp;ROW()&amp;"': "&amp;Fout_datum, IF(E463&gt;F463, IF(F463&lt;&gt;"", "  ", ""), IF(F463&lt;&gt;"", IF(F463&lt;Datum_werkingsjaar_begin, "| Veld '"&amp;$AF$4&amp;ROW()&amp;"': De datum uit dienst mag niet vóór 1/01/"&amp;Datum_werkingsjaar&amp;" vallen.  ", ""), ""))), "")</f>
        <v/>
      </c>
      <c r="AG463" s="166" t="str">
        <f ca="1">IF(W463&lt;0, "", IF(G463&lt;&gt;"", _xlfn.IFNA(IF(MATCH(G463, OFFSET(Keuzelijsten!$A$1, 0, MATCH(O463, Keuzelijsten!$A$1:$AA$1, 0)-1, 50, 1), 0)&lt;&gt;"", ""), "| Veld '"&amp;AG$4&amp;ROW()&amp;"': de selectie komt niet overeen met een keuze in een afhankelijk veld.  "), ""))</f>
        <v/>
      </c>
      <c r="AH463" s="166" t="str">
        <f ca="1">IF(X463&lt;0, "", IF(H463&lt;&gt;"", _xlfn.IFNA(IF(MATCH(H463, OFFSET(Keuzelijsten!$A$1, 0, MATCH(P463, Keuzelijsten!$A$1:$AA$1, 0)-1, 50, 1), 0)&lt;&gt;"", ""), "| Veld '"&amp;AH$4&amp;ROW()&amp;"': de selectie komt niet overeen met een keuze in een afhankelijk veld.  "), ""))</f>
        <v/>
      </c>
      <c r="AI463" s="166" t="str">
        <f ca="1">IF(Y463&lt;0, "", IF(I463&lt;&gt;"", _xlfn.IFNA(IF(MATCH(I463, OFFSET(Keuzelijsten!$A$1, 0, MATCH(Q463, Keuzelijsten!$A$1:$AA$1, 0)-1, 50, 1), 0)&lt;&gt;"", ""), "| Veld '"&amp;AI$4&amp;ROW()&amp;"': de selectie komt niet overeen met een keuze in een afhankelijk veld.  "), ""))</f>
        <v/>
      </c>
      <c r="AJ463" s="166" t="str">
        <f ca="1">IF(Z463&lt;0, "", IF(J463&lt;&gt;"", _xlfn.IFNA(IF(MATCH(J463, OFFSET(Keuzelijsten!$A$1, 0, MATCH(R463, Keuzelijsten!$A$1:$AA$1, 0)-1, 50, 1), 0)&lt;&gt;"", ""), "| Veld '"&amp;AJ$4&amp;ROW()&amp;"': de selectie komt niet overeen met een keuze in een afhankelijk veld.  "), ""))</f>
        <v/>
      </c>
      <c r="AK463" s="166" t="str">
        <f t="shared" si="226"/>
        <v/>
      </c>
      <c r="AL463" s="166" t="str">
        <f t="shared" si="227"/>
        <v/>
      </c>
      <c r="AM463" s="167" t="str">
        <f t="shared" si="243"/>
        <v/>
      </c>
      <c r="AN463" s="166" t="str">
        <f t="shared" si="244"/>
        <v/>
      </c>
      <c r="AO463" s="166" t="str">
        <f t="shared" si="245"/>
        <v/>
      </c>
      <c r="AP463" s="166" t="str">
        <f t="shared" si="246"/>
        <v/>
      </c>
      <c r="AQ463" s="166" t="str">
        <f t="shared" si="247"/>
        <v/>
      </c>
      <c r="AR463" s="166" t="str">
        <f t="shared" si="248"/>
        <v/>
      </c>
      <c r="AS463" s="166" t="str">
        <f t="shared" si="249"/>
        <v/>
      </c>
      <c r="AT463" s="166" t="str">
        <f t="shared" si="250"/>
        <v/>
      </c>
      <c r="AU463" s="166" t="str">
        <f t="shared" si="251"/>
        <v/>
      </c>
      <c r="AV463" s="166" t="str">
        <f t="shared" si="252"/>
        <v/>
      </c>
      <c r="AW463" s="167" t="str">
        <f t="shared" si="253"/>
        <v/>
      </c>
      <c r="AX463" s="166" t="str">
        <f>IF(N463&lt;&gt;1, IF(SUM(N463:$N$504)&lt;&gt;0, "| Laat geen witruimte tussen ingevulde rijen.", ""), "")</f>
        <v/>
      </c>
      <c r="AY463" s="166"/>
      <c r="AZ463" s="75" t="str">
        <f t="shared" ca="1" si="254"/>
        <v/>
      </c>
    </row>
    <row r="464" spans="1:52" x14ac:dyDescent="0.25">
      <c r="A464" s="172" t="str">
        <f t="shared" ca="1" si="228"/>
        <v/>
      </c>
      <c r="B464" s="164" t="str">
        <f t="shared" si="224"/>
        <v/>
      </c>
      <c r="C464" s="176" t="str">
        <f t="shared" si="225"/>
        <v/>
      </c>
      <c r="D464" s="177"/>
      <c r="E464" s="178"/>
      <c r="F464" s="178"/>
      <c r="G464" s="179"/>
      <c r="H464" s="180"/>
      <c r="I464" s="179"/>
      <c r="J464" s="181"/>
      <c r="K464" s="182"/>
      <c r="L464" s="183"/>
      <c r="M464" s="165" t="s">
        <v>85</v>
      </c>
      <c r="N464" s="166">
        <f t="shared" si="229"/>
        <v>0</v>
      </c>
      <c r="O464" s="167" t="s">
        <v>387</v>
      </c>
      <c r="P464" s="166" t="str">
        <f t="shared" si="230"/>
        <v/>
      </c>
      <c r="Q464" s="166" t="str">
        <f t="shared" si="231"/>
        <v/>
      </c>
      <c r="R464" s="166" t="str">
        <f t="shared" si="232"/>
        <v/>
      </c>
      <c r="S464" s="167">
        <f t="shared" si="233"/>
        <v>0</v>
      </c>
      <c r="T464" s="166">
        <f t="shared" si="234"/>
        <v>0</v>
      </c>
      <c r="U464" s="166">
        <f t="shared" si="235"/>
        <v>0</v>
      </c>
      <c r="V464" s="166">
        <f t="shared" si="236"/>
        <v>0</v>
      </c>
      <c r="W464" s="166">
        <f t="shared" si="237"/>
        <v>0</v>
      </c>
      <c r="X464" s="166">
        <f t="shared" si="238"/>
        <v>0</v>
      </c>
      <c r="Y464" s="166">
        <f t="shared" si="239"/>
        <v>0</v>
      </c>
      <c r="Z464" s="166">
        <f t="shared" si="240"/>
        <v>0</v>
      </c>
      <c r="AA464" s="166">
        <f t="shared" si="241"/>
        <v>0</v>
      </c>
      <c r="AB464" s="166">
        <f t="shared" si="242"/>
        <v>0</v>
      </c>
      <c r="AC464" s="167"/>
      <c r="AD464" s="166"/>
      <c r="AE464" s="166" t="str" cm="1">
        <f t="array" ref="AE464">IF($E464&lt;&gt;"", IF(ISTEXT(E464), "| Veld '"&amp;AE$4&amp;ROW()&amp;"': "&amp;Fout_datum, IF(F464&lt;&gt;"", IF(E464&gt;F464, "| Velden '"&amp;$AE$4&amp;ROW()&amp;"' en '"&amp;$AF$4&amp;ROW()&amp;"': De datum uit dienst mag niet voor de datum in dienst vallen.", ""), IF(E464&gt;Datum_werkingsjaar_einde, "| Veld '"&amp;$AE$4&amp;ROW()&amp;"': De datum in dienst mag niet na 31/12/"&amp;Datum_werkingsjaar&amp;" vallen.  ", ""))), "")</f>
        <v/>
      </c>
      <c r="AF464" s="166" t="str" cm="1">
        <f t="array" ref="AF464">IF($F464&lt;&gt;"", IF(ISTEXT(F464), "| Veld '"&amp;AF$4&amp;ROW()&amp;"': "&amp;Fout_datum, IF(E464&gt;F464, IF(F464&lt;&gt;"", "  ", ""), IF(F464&lt;&gt;"", IF(F464&lt;Datum_werkingsjaar_begin, "| Veld '"&amp;$AF$4&amp;ROW()&amp;"': De datum uit dienst mag niet vóór 1/01/"&amp;Datum_werkingsjaar&amp;" vallen.  ", ""), ""))), "")</f>
        <v/>
      </c>
      <c r="AG464" s="166" t="str">
        <f ca="1">IF(W464&lt;0, "", IF(G464&lt;&gt;"", _xlfn.IFNA(IF(MATCH(G464, OFFSET(Keuzelijsten!$A$1, 0, MATCH(O464, Keuzelijsten!$A$1:$AA$1, 0)-1, 50, 1), 0)&lt;&gt;"", ""), "| Veld '"&amp;AG$4&amp;ROW()&amp;"': de selectie komt niet overeen met een keuze in een afhankelijk veld.  "), ""))</f>
        <v/>
      </c>
      <c r="AH464" s="166" t="str">
        <f ca="1">IF(X464&lt;0, "", IF(H464&lt;&gt;"", _xlfn.IFNA(IF(MATCH(H464, OFFSET(Keuzelijsten!$A$1, 0, MATCH(P464, Keuzelijsten!$A$1:$AA$1, 0)-1, 50, 1), 0)&lt;&gt;"", ""), "| Veld '"&amp;AH$4&amp;ROW()&amp;"': de selectie komt niet overeen met een keuze in een afhankelijk veld.  "), ""))</f>
        <v/>
      </c>
      <c r="AI464" s="166" t="str">
        <f ca="1">IF(Y464&lt;0, "", IF(I464&lt;&gt;"", _xlfn.IFNA(IF(MATCH(I464, OFFSET(Keuzelijsten!$A$1, 0, MATCH(Q464, Keuzelijsten!$A$1:$AA$1, 0)-1, 50, 1), 0)&lt;&gt;"", ""), "| Veld '"&amp;AI$4&amp;ROW()&amp;"': de selectie komt niet overeen met een keuze in een afhankelijk veld.  "), ""))</f>
        <v/>
      </c>
      <c r="AJ464" s="166" t="str">
        <f ca="1">IF(Z464&lt;0, "", IF(J464&lt;&gt;"", _xlfn.IFNA(IF(MATCH(J464, OFFSET(Keuzelijsten!$A$1, 0, MATCH(R464, Keuzelijsten!$A$1:$AA$1, 0)-1, 50, 1), 0)&lt;&gt;"", ""), "| Veld '"&amp;AJ$4&amp;ROW()&amp;"': de selectie komt niet overeen met een keuze in een afhankelijk veld.  "), ""))</f>
        <v/>
      </c>
      <c r="AK464" s="166" t="str">
        <f t="shared" si="226"/>
        <v/>
      </c>
      <c r="AL464" s="166" t="str">
        <f t="shared" si="227"/>
        <v/>
      </c>
      <c r="AM464" s="167" t="str">
        <f t="shared" si="243"/>
        <v/>
      </c>
      <c r="AN464" s="166" t="str">
        <f t="shared" si="244"/>
        <v/>
      </c>
      <c r="AO464" s="166" t="str">
        <f t="shared" si="245"/>
        <v/>
      </c>
      <c r="AP464" s="166" t="str">
        <f t="shared" si="246"/>
        <v/>
      </c>
      <c r="AQ464" s="166" t="str">
        <f t="shared" si="247"/>
        <v/>
      </c>
      <c r="AR464" s="166" t="str">
        <f t="shared" si="248"/>
        <v/>
      </c>
      <c r="AS464" s="166" t="str">
        <f t="shared" si="249"/>
        <v/>
      </c>
      <c r="AT464" s="166" t="str">
        <f t="shared" si="250"/>
        <v/>
      </c>
      <c r="AU464" s="166" t="str">
        <f t="shared" si="251"/>
        <v/>
      </c>
      <c r="AV464" s="166" t="str">
        <f t="shared" si="252"/>
        <v/>
      </c>
      <c r="AW464" s="167" t="str">
        <f t="shared" si="253"/>
        <v/>
      </c>
      <c r="AX464" s="166" t="str">
        <f>IF(N464&lt;&gt;1, IF(SUM(N464:$N$504)&lt;&gt;0, "| Laat geen witruimte tussen ingevulde rijen.", ""), "")</f>
        <v/>
      </c>
      <c r="AY464" s="166"/>
      <c r="AZ464" s="75" t="str">
        <f t="shared" ca="1" si="254"/>
        <v/>
      </c>
    </row>
    <row r="465" spans="1:52" x14ac:dyDescent="0.25">
      <c r="A465" s="172" t="str">
        <f t="shared" ca="1" si="228"/>
        <v/>
      </c>
      <c r="B465" s="164" t="str">
        <f t="shared" si="224"/>
        <v/>
      </c>
      <c r="C465" s="176" t="str">
        <f t="shared" si="225"/>
        <v/>
      </c>
      <c r="D465" s="177"/>
      <c r="E465" s="178"/>
      <c r="F465" s="178"/>
      <c r="G465" s="179"/>
      <c r="H465" s="180"/>
      <c r="I465" s="179"/>
      <c r="J465" s="181"/>
      <c r="K465" s="182"/>
      <c r="L465" s="183"/>
      <c r="M465" s="165" t="s">
        <v>85</v>
      </c>
      <c r="N465" s="166">
        <f t="shared" si="229"/>
        <v>0</v>
      </c>
      <c r="O465" s="167" t="s">
        <v>387</v>
      </c>
      <c r="P465" s="166" t="str">
        <f t="shared" si="230"/>
        <v/>
      </c>
      <c r="Q465" s="166" t="str">
        <f t="shared" si="231"/>
        <v/>
      </c>
      <c r="R465" s="166" t="str">
        <f t="shared" si="232"/>
        <v/>
      </c>
      <c r="S465" s="167">
        <f t="shared" si="233"/>
        <v>0</v>
      </c>
      <c r="T465" s="166">
        <f t="shared" si="234"/>
        <v>0</v>
      </c>
      <c r="U465" s="166">
        <f t="shared" si="235"/>
        <v>0</v>
      </c>
      <c r="V465" s="166">
        <f t="shared" si="236"/>
        <v>0</v>
      </c>
      <c r="W465" s="166">
        <f t="shared" si="237"/>
        <v>0</v>
      </c>
      <c r="X465" s="166">
        <f t="shared" si="238"/>
        <v>0</v>
      </c>
      <c r="Y465" s="166">
        <f t="shared" si="239"/>
        <v>0</v>
      </c>
      <c r="Z465" s="166">
        <f t="shared" si="240"/>
        <v>0</v>
      </c>
      <c r="AA465" s="166">
        <f t="shared" si="241"/>
        <v>0</v>
      </c>
      <c r="AB465" s="166">
        <f t="shared" si="242"/>
        <v>0</v>
      </c>
      <c r="AC465" s="167"/>
      <c r="AD465" s="166"/>
      <c r="AE465" s="166" t="str" cm="1">
        <f t="array" ref="AE465">IF($E465&lt;&gt;"", IF(ISTEXT(E465), "| Veld '"&amp;AE$4&amp;ROW()&amp;"': "&amp;Fout_datum, IF(F465&lt;&gt;"", IF(E465&gt;F465, "| Velden '"&amp;$AE$4&amp;ROW()&amp;"' en '"&amp;$AF$4&amp;ROW()&amp;"': De datum uit dienst mag niet voor de datum in dienst vallen.", ""), IF(E465&gt;Datum_werkingsjaar_einde, "| Veld '"&amp;$AE$4&amp;ROW()&amp;"': De datum in dienst mag niet na 31/12/"&amp;Datum_werkingsjaar&amp;" vallen.  ", ""))), "")</f>
        <v/>
      </c>
      <c r="AF465" s="166" t="str" cm="1">
        <f t="array" ref="AF465">IF($F465&lt;&gt;"", IF(ISTEXT(F465), "| Veld '"&amp;AF$4&amp;ROW()&amp;"': "&amp;Fout_datum, IF(E465&gt;F465, IF(F465&lt;&gt;"", "  ", ""), IF(F465&lt;&gt;"", IF(F465&lt;Datum_werkingsjaar_begin, "| Veld '"&amp;$AF$4&amp;ROW()&amp;"': De datum uit dienst mag niet vóór 1/01/"&amp;Datum_werkingsjaar&amp;" vallen.  ", ""), ""))), "")</f>
        <v/>
      </c>
      <c r="AG465" s="166" t="str">
        <f ca="1">IF(W465&lt;0, "", IF(G465&lt;&gt;"", _xlfn.IFNA(IF(MATCH(G465, OFFSET(Keuzelijsten!$A$1, 0, MATCH(O465, Keuzelijsten!$A$1:$AA$1, 0)-1, 50, 1), 0)&lt;&gt;"", ""), "| Veld '"&amp;AG$4&amp;ROW()&amp;"': de selectie komt niet overeen met een keuze in een afhankelijk veld.  "), ""))</f>
        <v/>
      </c>
      <c r="AH465" s="166" t="str">
        <f ca="1">IF(X465&lt;0, "", IF(H465&lt;&gt;"", _xlfn.IFNA(IF(MATCH(H465, OFFSET(Keuzelijsten!$A$1, 0, MATCH(P465, Keuzelijsten!$A$1:$AA$1, 0)-1, 50, 1), 0)&lt;&gt;"", ""), "| Veld '"&amp;AH$4&amp;ROW()&amp;"': de selectie komt niet overeen met een keuze in een afhankelijk veld.  "), ""))</f>
        <v/>
      </c>
      <c r="AI465" s="166" t="str">
        <f ca="1">IF(Y465&lt;0, "", IF(I465&lt;&gt;"", _xlfn.IFNA(IF(MATCH(I465, OFFSET(Keuzelijsten!$A$1, 0, MATCH(Q465, Keuzelijsten!$A$1:$AA$1, 0)-1, 50, 1), 0)&lt;&gt;"", ""), "| Veld '"&amp;AI$4&amp;ROW()&amp;"': de selectie komt niet overeen met een keuze in een afhankelijk veld.  "), ""))</f>
        <v/>
      </c>
      <c r="AJ465" s="166" t="str">
        <f ca="1">IF(Z465&lt;0, "", IF(J465&lt;&gt;"", _xlfn.IFNA(IF(MATCH(J465, OFFSET(Keuzelijsten!$A$1, 0, MATCH(R465, Keuzelijsten!$A$1:$AA$1, 0)-1, 50, 1), 0)&lt;&gt;"", ""), "| Veld '"&amp;AJ$4&amp;ROW()&amp;"': de selectie komt niet overeen met een keuze in een afhankelijk veld.  "), ""))</f>
        <v/>
      </c>
      <c r="AK465" s="166" t="str">
        <f t="shared" si="226"/>
        <v/>
      </c>
      <c r="AL465" s="166" t="str">
        <f t="shared" si="227"/>
        <v/>
      </c>
      <c r="AM465" s="167" t="str">
        <f t="shared" si="243"/>
        <v/>
      </c>
      <c r="AN465" s="166" t="str">
        <f t="shared" si="244"/>
        <v/>
      </c>
      <c r="AO465" s="166" t="str">
        <f t="shared" si="245"/>
        <v/>
      </c>
      <c r="AP465" s="166" t="str">
        <f t="shared" si="246"/>
        <v/>
      </c>
      <c r="AQ465" s="166" t="str">
        <f t="shared" si="247"/>
        <v/>
      </c>
      <c r="AR465" s="166" t="str">
        <f t="shared" si="248"/>
        <v/>
      </c>
      <c r="AS465" s="166" t="str">
        <f t="shared" si="249"/>
        <v/>
      </c>
      <c r="AT465" s="166" t="str">
        <f t="shared" si="250"/>
        <v/>
      </c>
      <c r="AU465" s="166" t="str">
        <f t="shared" si="251"/>
        <v/>
      </c>
      <c r="AV465" s="166" t="str">
        <f t="shared" si="252"/>
        <v/>
      </c>
      <c r="AW465" s="167" t="str">
        <f t="shared" si="253"/>
        <v/>
      </c>
      <c r="AX465" s="166" t="str">
        <f>IF(N465&lt;&gt;1, IF(SUM(N465:$N$504)&lt;&gt;0, "| Laat geen witruimte tussen ingevulde rijen.", ""), "")</f>
        <v/>
      </c>
      <c r="AY465" s="166"/>
      <c r="AZ465" s="75" t="str">
        <f t="shared" ca="1" si="254"/>
        <v/>
      </c>
    </row>
    <row r="466" spans="1:52" x14ac:dyDescent="0.25">
      <c r="A466" s="172" t="str">
        <f t="shared" ca="1" si="228"/>
        <v/>
      </c>
      <c r="B466" s="164" t="str">
        <f t="shared" si="224"/>
        <v/>
      </c>
      <c r="C466" s="176" t="str">
        <f t="shared" si="225"/>
        <v/>
      </c>
      <c r="D466" s="177"/>
      <c r="E466" s="178"/>
      <c r="F466" s="178"/>
      <c r="G466" s="179"/>
      <c r="H466" s="180"/>
      <c r="I466" s="179"/>
      <c r="J466" s="181"/>
      <c r="K466" s="182"/>
      <c r="L466" s="183"/>
      <c r="M466" s="165" t="s">
        <v>85</v>
      </c>
      <c r="N466" s="166">
        <f t="shared" si="229"/>
        <v>0</v>
      </c>
      <c r="O466" s="167" t="s">
        <v>387</v>
      </c>
      <c r="P466" s="166" t="str">
        <f t="shared" si="230"/>
        <v/>
      </c>
      <c r="Q466" s="166" t="str">
        <f t="shared" si="231"/>
        <v/>
      </c>
      <c r="R466" s="166" t="str">
        <f t="shared" si="232"/>
        <v/>
      </c>
      <c r="S466" s="167">
        <f t="shared" si="233"/>
        <v>0</v>
      </c>
      <c r="T466" s="166">
        <f t="shared" si="234"/>
        <v>0</v>
      </c>
      <c r="U466" s="166">
        <f t="shared" si="235"/>
        <v>0</v>
      </c>
      <c r="V466" s="166">
        <f t="shared" si="236"/>
        <v>0</v>
      </c>
      <c r="W466" s="166">
        <f t="shared" si="237"/>
        <v>0</v>
      </c>
      <c r="X466" s="166">
        <f t="shared" si="238"/>
        <v>0</v>
      </c>
      <c r="Y466" s="166">
        <f t="shared" si="239"/>
        <v>0</v>
      </c>
      <c r="Z466" s="166">
        <f t="shared" si="240"/>
        <v>0</v>
      </c>
      <c r="AA466" s="166">
        <f t="shared" si="241"/>
        <v>0</v>
      </c>
      <c r="AB466" s="166">
        <f t="shared" si="242"/>
        <v>0</v>
      </c>
      <c r="AC466" s="167"/>
      <c r="AD466" s="166"/>
      <c r="AE466" s="166" t="str" cm="1">
        <f t="array" ref="AE466">IF($E466&lt;&gt;"", IF(ISTEXT(E466), "| Veld '"&amp;AE$4&amp;ROW()&amp;"': "&amp;Fout_datum, IF(F466&lt;&gt;"", IF(E466&gt;F466, "| Velden '"&amp;$AE$4&amp;ROW()&amp;"' en '"&amp;$AF$4&amp;ROW()&amp;"': De datum uit dienst mag niet voor de datum in dienst vallen.", ""), IF(E466&gt;Datum_werkingsjaar_einde, "| Veld '"&amp;$AE$4&amp;ROW()&amp;"': De datum in dienst mag niet na 31/12/"&amp;Datum_werkingsjaar&amp;" vallen.  ", ""))), "")</f>
        <v/>
      </c>
      <c r="AF466" s="166" t="str" cm="1">
        <f t="array" ref="AF466">IF($F466&lt;&gt;"", IF(ISTEXT(F466), "| Veld '"&amp;AF$4&amp;ROW()&amp;"': "&amp;Fout_datum, IF(E466&gt;F466, IF(F466&lt;&gt;"", "  ", ""), IF(F466&lt;&gt;"", IF(F466&lt;Datum_werkingsjaar_begin, "| Veld '"&amp;$AF$4&amp;ROW()&amp;"': De datum uit dienst mag niet vóór 1/01/"&amp;Datum_werkingsjaar&amp;" vallen.  ", ""), ""))), "")</f>
        <v/>
      </c>
      <c r="AG466" s="166" t="str">
        <f ca="1">IF(W466&lt;0, "", IF(G466&lt;&gt;"", _xlfn.IFNA(IF(MATCH(G466, OFFSET(Keuzelijsten!$A$1, 0, MATCH(O466, Keuzelijsten!$A$1:$AA$1, 0)-1, 50, 1), 0)&lt;&gt;"", ""), "| Veld '"&amp;AG$4&amp;ROW()&amp;"': de selectie komt niet overeen met een keuze in een afhankelijk veld.  "), ""))</f>
        <v/>
      </c>
      <c r="AH466" s="166" t="str">
        <f ca="1">IF(X466&lt;0, "", IF(H466&lt;&gt;"", _xlfn.IFNA(IF(MATCH(H466, OFFSET(Keuzelijsten!$A$1, 0, MATCH(P466, Keuzelijsten!$A$1:$AA$1, 0)-1, 50, 1), 0)&lt;&gt;"", ""), "| Veld '"&amp;AH$4&amp;ROW()&amp;"': de selectie komt niet overeen met een keuze in een afhankelijk veld.  "), ""))</f>
        <v/>
      </c>
      <c r="AI466" s="166" t="str">
        <f ca="1">IF(Y466&lt;0, "", IF(I466&lt;&gt;"", _xlfn.IFNA(IF(MATCH(I466, OFFSET(Keuzelijsten!$A$1, 0, MATCH(Q466, Keuzelijsten!$A$1:$AA$1, 0)-1, 50, 1), 0)&lt;&gt;"", ""), "| Veld '"&amp;AI$4&amp;ROW()&amp;"': de selectie komt niet overeen met een keuze in een afhankelijk veld.  "), ""))</f>
        <v/>
      </c>
      <c r="AJ466" s="166" t="str">
        <f ca="1">IF(Z466&lt;0, "", IF(J466&lt;&gt;"", _xlfn.IFNA(IF(MATCH(J466, OFFSET(Keuzelijsten!$A$1, 0, MATCH(R466, Keuzelijsten!$A$1:$AA$1, 0)-1, 50, 1), 0)&lt;&gt;"", ""), "| Veld '"&amp;AJ$4&amp;ROW()&amp;"': de selectie komt niet overeen met een keuze in een afhankelijk veld.  "), ""))</f>
        <v/>
      </c>
      <c r="AK466" s="166" t="str">
        <f t="shared" si="226"/>
        <v/>
      </c>
      <c r="AL466" s="166" t="str">
        <f t="shared" si="227"/>
        <v/>
      </c>
      <c r="AM466" s="167" t="str">
        <f t="shared" si="243"/>
        <v/>
      </c>
      <c r="AN466" s="166" t="str">
        <f t="shared" si="244"/>
        <v/>
      </c>
      <c r="AO466" s="166" t="str">
        <f t="shared" si="245"/>
        <v/>
      </c>
      <c r="AP466" s="166" t="str">
        <f t="shared" si="246"/>
        <v/>
      </c>
      <c r="AQ466" s="166" t="str">
        <f t="shared" si="247"/>
        <v/>
      </c>
      <c r="AR466" s="166" t="str">
        <f t="shared" si="248"/>
        <v/>
      </c>
      <c r="AS466" s="166" t="str">
        <f t="shared" si="249"/>
        <v/>
      </c>
      <c r="AT466" s="166" t="str">
        <f t="shared" si="250"/>
        <v/>
      </c>
      <c r="AU466" s="166" t="str">
        <f t="shared" si="251"/>
        <v/>
      </c>
      <c r="AV466" s="166" t="str">
        <f t="shared" si="252"/>
        <v/>
      </c>
      <c r="AW466" s="167" t="str">
        <f t="shared" si="253"/>
        <v/>
      </c>
      <c r="AX466" s="166" t="str">
        <f>IF(N466&lt;&gt;1, IF(SUM(N466:$N$504)&lt;&gt;0, "| Laat geen witruimte tussen ingevulde rijen.", ""), "")</f>
        <v/>
      </c>
      <c r="AY466" s="166"/>
      <c r="AZ466" s="75" t="str">
        <f t="shared" ca="1" si="254"/>
        <v/>
      </c>
    </row>
    <row r="467" spans="1:52" x14ac:dyDescent="0.25">
      <c r="A467" s="172" t="str">
        <f t="shared" ca="1" si="228"/>
        <v/>
      </c>
      <c r="B467" s="164" t="str">
        <f t="shared" si="224"/>
        <v/>
      </c>
      <c r="C467" s="176" t="str">
        <f t="shared" si="225"/>
        <v/>
      </c>
      <c r="D467" s="177"/>
      <c r="E467" s="178"/>
      <c r="F467" s="178"/>
      <c r="G467" s="179"/>
      <c r="H467" s="180"/>
      <c r="I467" s="179"/>
      <c r="J467" s="181"/>
      <c r="K467" s="182"/>
      <c r="L467" s="183"/>
      <c r="M467" s="165" t="s">
        <v>85</v>
      </c>
      <c r="N467" s="166">
        <f t="shared" si="229"/>
        <v>0</v>
      </c>
      <c r="O467" s="167" t="s">
        <v>387</v>
      </c>
      <c r="P467" s="166" t="str">
        <f t="shared" si="230"/>
        <v/>
      </c>
      <c r="Q467" s="166" t="str">
        <f t="shared" si="231"/>
        <v/>
      </c>
      <c r="R467" s="166" t="str">
        <f t="shared" si="232"/>
        <v/>
      </c>
      <c r="S467" s="167">
        <f t="shared" si="233"/>
        <v>0</v>
      </c>
      <c r="T467" s="166">
        <f t="shared" si="234"/>
        <v>0</v>
      </c>
      <c r="U467" s="166">
        <f t="shared" si="235"/>
        <v>0</v>
      </c>
      <c r="V467" s="166">
        <f t="shared" si="236"/>
        <v>0</v>
      </c>
      <c r="W467" s="166">
        <f t="shared" si="237"/>
        <v>0</v>
      </c>
      <c r="X467" s="166">
        <f t="shared" si="238"/>
        <v>0</v>
      </c>
      <c r="Y467" s="166">
        <f t="shared" si="239"/>
        <v>0</v>
      </c>
      <c r="Z467" s="166">
        <f t="shared" si="240"/>
        <v>0</v>
      </c>
      <c r="AA467" s="166">
        <f t="shared" si="241"/>
        <v>0</v>
      </c>
      <c r="AB467" s="166">
        <f t="shared" si="242"/>
        <v>0</v>
      </c>
      <c r="AC467" s="167"/>
      <c r="AD467" s="166"/>
      <c r="AE467" s="166" t="str" cm="1">
        <f t="array" ref="AE467">IF($E467&lt;&gt;"", IF(ISTEXT(E467), "| Veld '"&amp;AE$4&amp;ROW()&amp;"': "&amp;Fout_datum, IF(F467&lt;&gt;"", IF(E467&gt;F467, "| Velden '"&amp;$AE$4&amp;ROW()&amp;"' en '"&amp;$AF$4&amp;ROW()&amp;"': De datum uit dienst mag niet voor de datum in dienst vallen.", ""), IF(E467&gt;Datum_werkingsjaar_einde, "| Veld '"&amp;$AE$4&amp;ROW()&amp;"': De datum in dienst mag niet na 31/12/"&amp;Datum_werkingsjaar&amp;" vallen.  ", ""))), "")</f>
        <v/>
      </c>
      <c r="AF467" s="166" t="str" cm="1">
        <f t="array" ref="AF467">IF($F467&lt;&gt;"", IF(ISTEXT(F467), "| Veld '"&amp;AF$4&amp;ROW()&amp;"': "&amp;Fout_datum, IF(E467&gt;F467, IF(F467&lt;&gt;"", "  ", ""), IF(F467&lt;&gt;"", IF(F467&lt;Datum_werkingsjaar_begin, "| Veld '"&amp;$AF$4&amp;ROW()&amp;"': De datum uit dienst mag niet vóór 1/01/"&amp;Datum_werkingsjaar&amp;" vallen.  ", ""), ""))), "")</f>
        <v/>
      </c>
      <c r="AG467" s="166" t="str">
        <f ca="1">IF(W467&lt;0, "", IF(G467&lt;&gt;"", _xlfn.IFNA(IF(MATCH(G467, OFFSET(Keuzelijsten!$A$1, 0, MATCH(O467, Keuzelijsten!$A$1:$AA$1, 0)-1, 50, 1), 0)&lt;&gt;"", ""), "| Veld '"&amp;AG$4&amp;ROW()&amp;"': de selectie komt niet overeen met een keuze in een afhankelijk veld.  "), ""))</f>
        <v/>
      </c>
      <c r="AH467" s="166" t="str">
        <f ca="1">IF(X467&lt;0, "", IF(H467&lt;&gt;"", _xlfn.IFNA(IF(MATCH(H467, OFFSET(Keuzelijsten!$A$1, 0, MATCH(P467, Keuzelijsten!$A$1:$AA$1, 0)-1, 50, 1), 0)&lt;&gt;"", ""), "| Veld '"&amp;AH$4&amp;ROW()&amp;"': de selectie komt niet overeen met een keuze in een afhankelijk veld.  "), ""))</f>
        <v/>
      </c>
      <c r="AI467" s="166" t="str">
        <f ca="1">IF(Y467&lt;0, "", IF(I467&lt;&gt;"", _xlfn.IFNA(IF(MATCH(I467, OFFSET(Keuzelijsten!$A$1, 0, MATCH(Q467, Keuzelijsten!$A$1:$AA$1, 0)-1, 50, 1), 0)&lt;&gt;"", ""), "| Veld '"&amp;AI$4&amp;ROW()&amp;"': de selectie komt niet overeen met een keuze in een afhankelijk veld.  "), ""))</f>
        <v/>
      </c>
      <c r="AJ467" s="166" t="str">
        <f ca="1">IF(Z467&lt;0, "", IF(J467&lt;&gt;"", _xlfn.IFNA(IF(MATCH(J467, OFFSET(Keuzelijsten!$A$1, 0, MATCH(R467, Keuzelijsten!$A$1:$AA$1, 0)-1, 50, 1), 0)&lt;&gt;"", ""), "| Veld '"&amp;AJ$4&amp;ROW()&amp;"': de selectie komt niet overeen met een keuze in een afhankelijk veld.  "), ""))</f>
        <v/>
      </c>
      <c r="AK467" s="166" t="str">
        <f t="shared" si="226"/>
        <v/>
      </c>
      <c r="AL467" s="166" t="str">
        <f t="shared" si="227"/>
        <v/>
      </c>
      <c r="AM467" s="167" t="str">
        <f t="shared" si="243"/>
        <v/>
      </c>
      <c r="AN467" s="166" t="str">
        <f t="shared" si="244"/>
        <v/>
      </c>
      <c r="AO467" s="166" t="str">
        <f t="shared" si="245"/>
        <v/>
      </c>
      <c r="AP467" s="166" t="str">
        <f t="shared" si="246"/>
        <v/>
      </c>
      <c r="AQ467" s="166" t="str">
        <f t="shared" si="247"/>
        <v/>
      </c>
      <c r="AR467" s="166" t="str">
        <f t="shared" si="248"/>
        <v/>
      </c>
      <c r="AS467" s="166" t="str">
        <f t="shared" si="249"/>
        <v/>
      </c>
      <c r="AT467" s="166" t="str">
        <f t="shared" si="250"/>
        <v/>
      </c>
      <c r="AU467" s="166" t="str">
        <f t="shared" si="251"/>
        <v/>
      </c>
      <c r="AV467" s="166" t="str">
        <f t="shared" si="252"/>
        <v/>
      </c>
      <c r="AW467" s="167" t="str">
        <f t="shared" si="253"/>
        <v/>
      </c>
      <c r="AX467" s="166" t="str">
        <f>IF(N467&lt;&gt;1, IF(SUM(N467:$N$504)&lt;&gt;0, "| Laat geen witruimte tussen ingevulde rijen.", ""), "")</f>
        <v/>
      </c>
      <c r="AY467" s="166"/>
      <c r="AZ467" s="75" t="str">
        <f t="shared" ca="1" si="254"/>
        <v/>
      </c>
    </row>
    <row r="468" spans="1:52" x14ac:dyDescent="0.25">
      <c r="A468" s="172" t="str">
        <f t="shared" ca="1" si="228"/>
        <v/>
      </c>
      <c r="B468" s="164" t="str">
        <f t="shared" si="224"/>
        <v/>
      </c>
      <c r="C468" s="176" t="str">
        <f t="shared" si="225"/>
        <v/>
      </c>
      <c r="D468" s="177"/>
      <c r="E468" s="178"/>
      <c r="F468" s="178"/>
      <c r="G468" s="179"/>
      <c r="H468" s="180"/>
      <c r="I468" s="179"/>
      <c r="J468" s="181"/>
      <c r="K468" s="182"/>
      <c r="L468" s="183"/>
      <c r="M468" s="165" t="s">
        <v>85</v>
      </c>
      <c r="N468" s="166">
        <f t="shared" si="229"/>
        <v>0</v>
      </c>
      <c r="O468" s="167" t="s">
        <v>387</v>
      </c>
      <c r="P468" s="166" t="str">
        <f t="shared" si="230"/>
        <v/>
      </c>
      <c r="Q468" s="166" t="str">
        <f t="shared" si="231"/>
        <v/>
      </c>
      <c r="R468" s="166" t="str">
        <f t="shared" si="232"/>
        <v/>
      </c>
      <c r="S468" s="167">
        <f t="shared" si="233"/>
        <v>0</v>
      </c>
      <c r="T468" s="166">
        <f t="shared" si="234"/>
        <v>0</v>
      </c>
      <c r="U468" s="166">
        <f t="shared" si="235"/>
        <v>0</v>
      </c>
      <c r="V468" s="166">
        <f t="shared" si="236"/>
        <v>0</v>
      </c>
      <c r="W468" s="166">
        <f t="shared" si="237"/>
        <v>0</v>
      </c>
      <c r="X468" s="166">
        <f t="shared" si="238"/>
        <v>0</v>
      </c>
      <c r="Y468" s="166">
        <f t="shared" si="239"/>
        <v>0</v>
      </c>
      <c r="Z468" s="166">
        <f t="shared" si="240"/>
        <v>0</v>
      </c>
      <c r="AA468" s="166">
        <f t="shared" si="241"/>
        <v>0</v>
      </c>
      <c r="AB468" s="166">
        <f t="shared" si="242"/>
        <v>0</v>
      </c>
      <c r="AC468" s="167"/>
      <c r="AD468" s="166"/>
      <c r="AE468" s="166" t="str" cm="1">
        <f t="array" ref="AE468">IF($E468&lt;&gt;"", IF(ISTEXT(E468), "| Veld '"&amp;AE$4&amp;ROW()&amp;"': "&amp;Fout_datum, IF(F468&lt;&gt;"", IF(E468&gt;F468, "| Velden '"&amp;$AE$4&amp;ROW()&amp;"' en '"&amp;$AF$4&amp;ROW()&amp;"': De datum uit dienst mag niet voor de datum in dienst vallen.", ""), IF(E468&gt;Datum_werkingsjaar_einde, "| Veld '"&amp;$AE$4&amp;ROW()&amp;"': De datum in dienst mag niet na 31/12/"&amp;Datum_werkingsjaar&amp;" vallen.  ", ""))), "")</f>
        <v/>
      </c>
      <c r="AF468" s="166" t="str" cm="1">
        <f t="array" ref="AF468">IF($F468&lt;&gt;"", IF(ISTEXT(F468), "| Veld '"&amp;AF$4&amp;ROW()&amp;"': "&amp;Fout_datum, IF(E468&gt;F468, IF(F468&lt;&gt;"", "  ", ""), IF(F468&lt;&gt;"", IF(F468&lt;Datum_werkingsjaar_begin, "| Veld '"&amp;$AF$4&amp;ROW()&amp;"': De datum uit dienst mag niet vóór 1/01/"&amp;Datum_werkingsjaar&amp;" vallen.  ", ""), ""))), "")</f>
        <v/>
      </c>
      <c r="AG468" s="166" t="str">
        <f ca="1">IF(W468&lt;0, "", IF(G468&lt;&gt;"", _xlfn.IFNA(IF(MATCH(G468, OFFSET(Keuzelijsten!$A$1, 0, MATCH(O468, Keuzelijsten!$A$1:$AA$1, 0)-1, 50, 1), 0)&lt;&gt;"", ""), "| Veld '"&amp;AG$4&amp;ROW()&amp;"': de selectie komt niet overeen met een keuze in een afhankelijk veld.  "), ""))</f>
        <v/>
      </c>
      <c r="AH468" s="166" t="str">
        <f ca="1">IF(X468&lt;0, "", IF(H468&lt;&gt;"", _xlfn.IFNA(IF(MATCH(H468, OFFSET(Keuzelijsten!$A$1, 0, MATCH(P468, Keuzelijsten!$A$1:$AA$1, 0)-1, 50, 1), 0)&lt;&gt;"", ""), "| Veld '"&amp;AH$4&amp;ROW()&amp;"': de selectie komt niet overeen met een keuze in een afhankelijk veld.  "), ""))</f>
        <v/>
      </c>
      <c r="AI468" s="166" t="str">
        <f ca="1">IF(Y468&lt;0, "", IF(I468&lt;&gt;"", _xlfn.IFNA(IF(MATCH(I468, OFFSET(Keuzelijsten!$A$1, 0, MATCH(Q468, Keuzelijsten!$A$1:$AA$1, 0)-1, 50, 1), 0)&lt;&gt;"", ""), "| Veld '"&amp;AI$4&amp;ROW()&amp;"': de selectie komt niet overeen met een keuze in een afhankelijk veld.  "), ""))</f>
        <v/>
      </c>
      <c r="AJ468" s="166" t="str">
        <f ca="1">IF(Z468&lt;0, "", IF(J468&lt;&gt;"", _xlfn.IFNA(IF(MATCH(J468, OFFSET(Keuzelijsten!$A$1, 0, MATCH(R468, Keuzelijsten!$A$1:$AA$1, 0)-1, 50, 1), 0)&lt;&gt;"", ""), "| Veld '"&amp;AJ$4&amp;ROW()&amp;"': de selectie komt niet overeen met een keuze in een afhankelijk veld.  "), ""))</f>
        <v/>
      </c>
      <c r="AK468" s="166" t="str">
        <f t="shared" si="226"/>
        <v/>
      </c>
      <c r="AL468" s="166" t="str">
        <f t="shared" si="227"/>
        <v/>
      </c>
      <c r="AM468" s="167" t="str">
        <f t="shared" si="243"/>
        <v/>
      </c>
      <c r="AN468" s="166" t="str">
        <f t="shared" si="244"/>
        <v/>
      </c>
      <c r="AO468" s="166" t="str">
        <f t="shared" si="245"/>
        <v/>
      </c>
      <c r="AP468" s="166" t="str">
        <f t="shared" si="246"/>
        <v/>
      </c>
      <c r="AQ468" s="166" t="str">
        <f t="shared" si="247"/>
        <v/>
      </c>
      <c r="AR468" s="166" t="str">
        <f t="shared" si="248"/>
        <v/>
      </c>
      <c r="AS468" s="166" t="str">
        <f t="shared" si="249"/>
        <v/>
      </c>
      <c r="AT468" s="166" t="str">
        <f t="shared" si="250"/>
        <v/>
      </c>
      <c r="AU468" s="166" t="str">
        <f t="shared" si="251"/>
        <v/>
      </c>
      <c r="AV468" s="166" t="str">
        <f t="shared" si="252"/>
        <v/>
      </c>
      <c r="AW468" s="167" t="str">
        <f t="shared" si="253"/>
        <v/>
      </c>
      <c r="AX468" s="166" t="str">
        <f>IF(N468&lt;&gt;1, IF(SUM(N468:$N$504)&lt;&gt;0, "| Laat geen witruimte tussen ingevulde rijen.", ""), "")</f>
        <v/>
      </c>
      <c r="AY468" s="166"/>
      <c r="AZ468" s="75" t="str">
        <f t="shared" ca="1" si="254"/>
        <v/>
      </c>
    </row>
    <row r="469" spans="1:52" x14ac:dyDescent="0.25">
      <c r="A469" s="172" t="str">
        <f t="shared" ca="1" si="228"/>
        <v/>
      </c>
      <c r="B469" s="164" t="str">
        <f t="shared" si="224"/>
        <v/>
      </c>
      <c r="C469" s="176" t="str">
        <f t="shared" si="225"/>
        <v/>
      </c>
      <c r="D469" s="177"/>
      <c r="E469" s="178"/>
      <c r="F469" s="178"/>
      <c r="G469" s="179"/>
      <c r="H469" s="180"/>
      <c r="I469" s="179"/>
      <c r="J469" s="181"/>
      <c r="K469" s="182"/>
      <c r="L469" s="183"/>
      <c r="M469" s="165" t="s">
        <v>85</v>
      </c>
      <c r="N469" s="166">
        <f t="shared" si="229"/>
        <v>0</v>
      </c>
      <c r="O469" s="167" t="s">
        <v>387</v>
      </c>
      <c r="P469" s="166" t="str">
        <f t="shared" si="230"/>
        <v/>
      </c>
      <c r="Q469" s="166" t="str">
        <f t="shared" si="231"/>
        <v/>
      </c>
      <c r="R469" s="166" t="str">
        <f t="shared" si="232"/>
        <v/>
      </c>
      <c r="S469" s="167">
        <f t="shared" si="233"/>
        <v>0</v>
      </c>
      <c r="T469" s="166">
        <f t="shared" si="234"/>
        <v>0</v>
      </c>
      <c r="U469" s="166">
        <f t="shared" si="235"/>
        <v>0</v>
      </c>
      <c r="V469" s="166">
        <f t="shared" si="236"/>
        <v>0</v>
      </c>
      <c r="W469" s="166">
        <f t="shared" si="237"/>
        <v>0</v>
      </c>
      <c r="X469" s="166">
        <f t="shared" si="238"/>
        <v>0</v>
      </c>
      <c r="Y469" s="166">
        <f t="shared" si="239"/>
        <v>0</v>
      </c>
      <c r="Z469" s="166">
        <f t="shared" si="240"/>
        <v>0</v>
      </c>
      <c r="AA469" s="166">
        <f t="shared" si="241"/>
        <v>0</v>
      </c>
      <c r="AB469" s="166">
        <f t="shared" si="242"/>
        <v>0</v>
      </c>
      <c r="AC469" s="167"/>
      <c r="AD469" s="166"/>
      <c r="AE469" s="166" t="str" cm="1">
        <f t="array" ref="AE469">IF($E469&lt;&gt;"", IF(ISTEXT(E469), "| Veld '"&amp;AE$4&amp;ROW()&amp;"': "&amp;Fout_datum, IF(F469&lt;&gt;"", IF(E469&gt;F469, "| Velden '"&amp;$AE$4&amp;ROW()&amp;"' en '"&amp;$AF$4&amp;ROW()&amp;"': De datum uit dienst mag niet voor de datum in dienst vallen.", ""), IF(E469&gt;Datum_werkingsjaar_einde, "| Veld '"&amp;$AE$4&amp;ROW()&amp;"': De datum in dienst mag niet na 31/12/"&amp;Datum_werkingsjaar&amp;" vallen.  ", ""))), "")</f>
        <v/>
      </c>
      <c r="AF469" s="166" t="str" cm="1">
        <f t="array" ref="AF469">IF($F469&lt;&gt;"", IF(ISTEXT(F469), "| Veld '"&amp;AF$4&amp;ROW()&amp;"': "&amp;Fout_datum, IF(E469&gt;F469, IF(F469&lt;&gt;"", "  ", ""), IF(F469&lt;&gt;"", IF(F469&lt;Datum_werkingsjaar_begin, "| Veld '"&amp;$AF$4&amp;ROW()&amp;"': De datum uit dienst mag niet vóór 1/01/"&amp;Datum_werkingsjaar&amp;" vallen.  ", ""), ""))), "")</f>
        <v/>
      </c>
      <c r="AG469" s="166" t="str">
        <f ca="1">IF(W469&lt;0, "", IF(G469&lt;&gt;"", _xlfn.IFNA(IF(MATCH(G469, OFFSET(Keuzelijsten!$A$1, 0, MATCH(O469, Keuzelijsten!$A$1:$AA$1, 0)-1, 50, 1), 0)&lt;&gt;"", ""), "| Veld '"&amp;AG$4&amp;ROW()&amp;"': de selectie komt niet overeen met een keuze in een afhankelijk veld.  "), ""))</f>
        <v/>
      </c>
      <c r="AH469" s="166" t="str">
        <f ca="1">IF(X469&lt;0, "", IF(H469&lt;&gt;"", _xlfn.IFNA(IF(MATCH(H469, OFFSET(Keuzelijsten!$A$1, 0, MATCH(P469, Keuzelijsten!$A$1:$AA$1, 0)-1, 50, 1), 0)&lt;&gt;"", ""), "| Veld '"&amp;AH$4&amp;ROW()&amp;"': de selectie komt niet overeen met een keuze in een afhankelijk veld.  "), ""))</f>
        <v/>
      </c>
      <c r="AI469" s="166" t="str">
        <f ca="1">IF(Y469&lt;0, "", IF(I469&lt;&gt;"", _xlfn.IFNA(IF(MATCH(I469, OFFSET(Keuzelijsten!$A$1, 0, MATCH(Q469, Keuzelijsten!$A$1:$AA$1, 0)-1, 50, 1), 0)&lt;&gt;"", ""), "| Veld '"&amp;AI$4&amp;ROW()&amp;"': de selectie komt niet overeen met een keuze in een afhankelijk veld.  "), ""))</f>
        <v/>
      </c>
      <c r="AJ469" s="166" t="str">
        <f ca="1">IF(Z469&lt;0, "", IF(J469&lt;&gt;"", _xlfn.IFNA(IF(MATCH(J469, OFFSET(Keuzelijsten!$A$1, 0, MATCH(R469, Keuzelijsten!$A$1:$AA$1, 0)-1, 50, 1), 0)&lt;&gt;"", ""), "| Veld '"&amp;AJ$4&amp;ROW()&amp;"': de selectie komt niet overeen met een keuze in een afhankelijk veld.  "), ""))</f>
        <v/>
      </c>
      <c r="AK469" s="166" t="str">
        <f t="shared" si="226"/>
        <v/>
      </c>
      <c r="AL469" s="166" t="str">
        <f t="shared" si="227"/>
        <v/>
      </c>
      <c r="AM469" s="167" t="str">
        <f t="shared" si="243"/>
        <v/>
      </c>
      <c r="AN469" s="166" t="str">
        <f t="shared" si="244"/>
        <v/>
      </c>
      <c r="AO469" s="166" t="str">
        <f t="shared" si="245"/>
        <v/>
      </c>
      <c r="AP469" s="166" t="str">
        <f t="shared" si="246"/>
        <v/>
      </c>
      <c r="AQ469" s="166" t="str">
        <f t="shared" si="247"/>
        <v/>
      </c>
      <c r="AR469" s="166" t="str">
        <f t="shared" si="248"/>
        <v/>
      </c>
      <c r="AS469" s="166" t="str">
        <f t="shared" si="249"/>
        <v/>
      </c>
      <c r="AT469" s="166" t="str">
        <f t="shared" si="250"/>
        <v/>
      </c>
      <c r="AU469" s="166" t="str">
        <f t="shared" si="251"/>
        <v/>
      </c>
      <c r="AV469" s="166" t="str">
        <f t="shared" si="252"/>
        <v/>
      </c>
      <c r="AW469" s="167" t="str">
        <f t="shared" si="253"/>
        <v/>
      </c>
      <c r="AX469" s="166" t="str">
        <f>IF(N469&lt;&gt;1, IF(SUM(N469:$N$504)&lt;&gt;0, "| Laat geen witruimte tussen ingevulde rijen.", ""), "")</f>
        <v/>
      </c>
      <c r="AY469" s="166"/>
      <c r="AZ469" s="75" t="str">
        <f t="shared" ca="1" si="254"/>
        <v/>
      </c>
    </row>
    <row r="470" spans="1:52" x14ac:dyDescent="0.25">
      <c r="A470" s="172" t="str">
        <f t="shared" ca="1" si="228"/>
        <v/>
      </c>
      <c r="B470" s="164" t="str">
        <f t="shared" si="224"/>
        <v/>
      </c>
      <c r="C470" s="176" t="str">
        <f t="shared" si="225"/>
        <v/>
      </c>
      <c r="D470" s="177"/>
      <c r="E470" s="178"/>
      <c r="F470" s="178"/>
      <c r="G470" s="179"/>
      <c r="H470" s="180"/>
      <c r="I470" s="179"/>
      <c r="J470" s="181"/>
      <c r="K470" s="182"/>
      <c r="L470" s="183"/>
      <c r="M470" s="165" t="s">
        <v>85</v>
      </c>
      <c r="N470" s="166">
        <f t="shared" si="229"/>
        <v>0</v>
      </c>
      <c r="O470" s="167" t="s">
        <v>387</v>
      </c>
      <c r="P470" s="166" t="str">
        <f t="shared" si="230"/>
        <v/>
      </c>
      <c r="Q470" s="166" t="str">
        <f t="shared" si="231"/>
        <v/>
      </c>
      <c r="R470" s="166" t="str">
        <f t="shared" si="232"/>
        <v/>
      </c>
      <c r="S470" s="167">
        <f t="shared" si="233"/>
        <v>0</v>
      </c>
      <c r="T470" s="166">
        <f t="shared" si="234"/>
        <v>0</v>
      </c>
      <c r="U470" s="166">
        <f t="shared" si="235"/>
        <v>0</v>
      </c>
      <c r="V470" s="166">
        <f t="shared" si="236"/>
        <v>0</v>
      </c>
      <c r="W470" s="166">
        <f t="shared" si="237"/>
        <v>0</v>
      </c>
      <c r="X470" s="166">
        <f t="shared" si="238"/>
        <v>0</v>
      </c>
      <c r="Y470" s="166">
        <f t="shared" si="239"/>
        <v>0</v>
      </c>
      <c r="Z470" s="166">
        <f t="shared" si="240"/>
        <v>0</v>
      </c>
      <c r="AA470" s="166">
        <f t="shared" si="241"/>
        <v>0</v>
      </c>
      <c r="AB470" s="166">
        <f t="shared" si="242"/>
        <v>0</v>
      </c>
      <c r="AC470" s="167"/>
      <c r="AD470" s="166"/>
      <c r="AE470" s="166" t="str" cm="1">
        <f t="array" ref="AE470">IF($E470&lt;&gt;"", IF(ISTEXT(E470), "| Veld '"&amp;AE$4&amp;ROW()&amp;"': "&amp;Fout_datum, IF(F470&lt;&gt;"", IF(E470&gt;F470, "| Velden '"&amp;$AE$4&amp;ROW()&amp;"' en '"&amp;$AF$4&amp;ROW()&amp;"': De datum uit dienst mag niet voor de datum in dienst vallen.", ""), IF(E470&gt;Datum_werkingsjaar_einde, "| Veld '"&amp;$AE$4&amp;ROW()&amp;"': De datum in dienst mag niet na 31/12/"&amp;Datum_werkingsjaar&amp;" vallen.  ", ""))), "")</f>
        <v/>
      </c>
      <c r="AF470" s="166" t="str" cm="1">
        <f t="array" ref="AF470">IF($F470&lt;&gt;"", IF(ISTEXT(F470), "| Veld '"&amp;AF$4&amp;ROW()&amp;"': "&amp;Fout_datum, IF(E470&gt;F470, IF(F470&lt;&gt;"", "  ", ""), IF(F470&lt;&gt;"", IF(F470&lt;Datum_werkingsjaar_begin, "| Veld '"&amp;$AF$4&amp;ROW()&amp;"': De datum uit dienst mag niet vóór 1/01/"&amp;Datum_werkingsjaar&amp;" vallen.  ", ""), ""))), "")</f>
        <v/>
      </c>
      <c r="AG470" s="166" t="str">
        <f ca="1">IF(W470&lt;0, "", IF(G470&lt;&gt;"", _xlfn.IFNA(IF(MATCH(G470, OFFSET(Keuzelijsten!$A$1, 0, MATCH(O470, Keuzelijsten!$A$1:$AA$1, 0)-1, 50, 1), 0)&lt;&gt;"", ""), "| Veld '"&amp;AG$4&amp;ROW()&amp;"': de selectie komt niet overeen met een keuze in een afhankelijk veld.  "), ""))</f>
        <v/>
      </c>
      <c r="AH470" s="166" t="str">
        <f ca="1">IF(X470&lt;0, "", IF(H470&lt;&gt;"", _xlfn.IFNA(IF(MATCH(H470, OFFSET(Keuzelijsten!$A$1, 0, MATCH(P470, Keuzelijsten!$A$1:$AA$1, 0)-1, 50, 1), 0)&lt;&gt;"", ""), "| Veld '"&amp;AH$4&amp;ROW()&amp;"': de selectie komt niet overeen met een keuze in een afhankelijk veld.  "), ""))</f>
        <v/>
      </c>
      <c r="AI470" s="166" t="str">
        <f ca="1">IF(Y470&lt;0, "", IF(I470&lt;&gt;"", _xlfn.IFNA(IF(MATCH(I470, OFFSET(Keuzelijsten!$A$1, 0, MATCH(Q470, Keuzelijsten!$A$1:$AA$1, 0)-1, 50, 1), 0)&lt;&gt;"", ""), "| Veld '"&amp;AI$4&amp;ROW()&amp;"': de selectie komt niet overeen met een keuze in een afhankelijk veld.  "), ""))</f>
        <v/>
      </c>
      <c r="AJ470" s="166" t="str">
        <f ca="1">IF(Z470&lt;0, "", IF(J470&lt;&gt;"", _xlfn.IFNA(IF(MATCH(J470, OFFSET(Keuzelijsten!$A$1, 0, MATCH(R470, Keuzelijsten!$A$1:$AA$1, 0)-1, 50, 1), 0)&lt;&gt;"", ""), "| Veld '"&amp;AJ$4&amp;ROW()&amp;"': de selectie komt niet overeen met een keuze in een afhankelijk veld.  "), ""))</f>
        <v/>
      </c>
      <c r="AK470" s="166" t="str">
        <f t="shared" si="226"/>
        <v/>
      </c>
      <c r="AL470" s="166" t="str">
        <f t="shared" si="227"/>
        <v/>
      </c>
      <c r="AM470" s="167" t="str">
        <f t="shared" si="243"/>
        <v/>
      </c>
      <c r="AN470" s="166" t="str">
        <f t="shared" si="244"/>
        <v/>
      </c>
      <c r="AO470" s="166" t="str">
        <f t="shared" si="245"/>
        <v/>
      </c>
      <c r="AP470" s="166" t="str">
        <f t="shared" si="246"/>
        <v/>
      </c>
      <c r="AQ470" s="166" t="str">
        <f t="shared" si="247"/>
        <v/>
      </c>
      <c r="AR470" s="166" t="str">
        <f t="shared" si="248"/>
        <v/>
      </c>
      <c r="AS470" s="166" t="str">
        <f t="shared" si="249"/>
        <v/>
      </c>
      <c r="AT470" s="166" t="str">
        <f t="shared" si="250"/>
        <v/>
      </c>
      <c r="AU470" s="166" t="str">
        <f t="shared" si="251"/>
        <v/>
      </c>
      <c r="AV470" s="166" t="str">
        <f t="shared" si="252"/>
        <v/>
      </c>
      <c r="AW470" s="167" t="str">
        <f t="shared" si="253"/>
        <v/>
      </c>
      <c r="AX470" s="166" t="str">
        <f>IF(N470&lt;&gt;1, IF(SUM(N470:$N$504)&lt;&gt;0, "| Laat geen witruimte tussen ingevulde rijen.", ""), "")</f>
        <v/>
      </c>
      <c r="AY470" s="166"/>
      <c r="AZ470" s="75" t="str">
        <f t="shared" ca="1" si="254"/>
        <v/>
      </c>
    </row>
    <row r="471" spans="1:52" x14ac:dyDescent="0.25">
      <c r="A471" s="172" t="str">
        <f t="shared" ca="1" si="228"/>
        <v/>
      </c>
      <c r="B471" s="164" t="str">
        <f t="shared" si="224"/>
        <v/>
      </c>
      <c r="C471" s="176" t="str">
        <f t="shared" si="225"/>
        <v/>
      </c>
      <c r="D471" s="177"/>
      <c r="E471" s="178"/>
      <c r="F471" s="178"/>
      <c r="G471" s="179"/>
      <c r="H471" s="180"/>
      <c r="I471" s="179"/>
      <c r="J471" s="181"/>
      <c r="K471" s="182"/>
      <c r="L471" s="183"/>
      <c r="M471" s="165" t="s">
        <v>85</v>
      </c>
      <c r="N471" s="166">
        <f t="shared" si="229"/>
        <v>0</v>
      </c>
      <c r="O471" s="167" t="s">
        <v>387</v>
      </c>
      <c r="P471" s="166" t="str">
        <f t="shared" si="230"/>
        <v/>
      </c>
      <c r="Q471" s="166" t="str">
        <f t="shared" si="231"/>
        <v/>
      </c>
      <c r="R471" s="166" t="str">
        <f t="shared" si="232"/>
        <v/>
      </c>
      <c r="S471" s="167">
        <f t="shared" si="233"/>
        <v>0</v>
      </c>
      <c r="T471" s="166">
        <f t="shared" si="234"/>
        <v>0</v>
      </c>
      <c r="U471" s="166">
        <f t="shared" si="235"/>
        <v>0</v>
      </c>
      <c r="V471" s="166">
        <f t="shared" si="236"/>
        <v>0</v>
      </c>
      <c r="W471" s="166">
        <f t="shared" si="237"/>
        <v>0</v>
      </c>
      <c r="X471" s="166">
        <f t="shared" si="238"/>
        <v>0</v>
      </c>
      <c r="Y471" s="166">
        <f t="shared" si="239"/>
        <v>0</v>
      </c>
      <c r="Z471" s="166">
        <f t="shared" si="240"/>
        <v>0</v>
      </c>
      <c r="AA471" s="166">
        <f t="shared" si="241"/>
        <v>0</v>
      </c>
      <c r="AB471" s="166">
        <f t="shared" si="242"/>
        <v>0</v>
      </c>
      <c r="AC471" s="167"/>
      <c r="AD471" s="166"/>
      <c r="AE471" s="166" t="str" cm="1">
        <f t="array" ref="AE471">IF($E471&lt;&gt;"", IF(ISTEXT(E471), "| Veld '"&amp;AE$4&amp;ROW()&amp;"': "&amp;Fout_datum, IF(F471&lt;&gt;"", IF(E471&gt;F471, "| Velden '"&amp;$AE$4&amp;ROW()&amp;"' en '"&amp;$AF$4&amp;ROW()&amp;"': De datum uit dienst mag niet voor de datum in dienst vallen.", ""), IF(E471&gt;Datum_werkingsjaar_einde, "| Veld '"&amp;$AE$4&amp;ROW()&amp;"': De datum in dienst mag niet na 31/12/"&amp;Datum_werkingsjaar&amp;" vallen.  ", ""))), "")</f>
        <v/>
      </c>
      <c r="AF471" s="166" t="str" cm="1">
        <f t="array" ref="AF471">IF($F471&lt;&gt;"", IF(ISTEXT(F471), "| Veld '"&amp;AF$4&amp;ROW()&amp;"': "&amp;Fout_datum, IF(E471&gt;F471, IF(F471&lt;&gt;"", "  ", ""), IF(F471&lt;&gt;"", IF(F471&lt;Datum_werkingsjaar_begin, "| Veld '"&amp;$AF$4&amp;ROW()&amp;"': De datum uit dienst mag niet vóór 1/01/"&amp;Datum_werkingsjaar&amp;" vallen.  ", ""), ""))), "")</f>
        <v/>
      </c>
      <c r="AG471" s="166" t="str">
        <f ca="1">IF(W471&lt;0, "", IF(G471&lt;&gt;"", _xlfn.IFNA(IF(MATCH(G471, OFFSET(Keuzelijsten!$A$1, 0, MATCH(O471, Keuzelijsten!$A$1:$AA$1, 0)-1, 50, 1), 0)&lt;&gt;"", ""), "| Veld '"&amp;AG$4&amp;ROW()&amp;"': de selectie komt niet overeen met een keuze in een afhankelijk veld.  "), ""))</f>
        <v/>
      </c>
      <c r="AH471" s="166" t="str">
        <f ca="1">IF(X471&lt;0, "", IF(H471&lt;&gt;"", _xlfn.IFNA(IF(MATCH(H471, OFFSET(Keuzelijsten!$A$1, 0, MATCH(P471, Keuzelijsten!$A$1:$AA$1, 0)-1, 50, 1), 0)&lt;&gt;"", ""), "| Veld '"&amp;AH$4&amp;ROW()&amp;"': de selectie komt niet overeen met een keuze in een afhankelijk veld.  "), ""))</f>
        <v/>
      </c>
      <c r="AI471" s="166" t="str">
        <f ca="1">IF(Y471&lt;0, "", IF(I471&lt;&gt;"", _xlfn.IFNA(IF(MATCH(I471, OFFSET(Keuzelijsten!$A$1, 0, MATCH(Q471, Keuzelijsten!$A$1:$AA$1, 0)-1, 50, 1), 0)&lt;&gt;"", ""), "| Veld '"&amp;AI$4&amp;ROW()&amp;"': de selectie komt niet overeen met een keuze in een afhankelijk veld.  "), ""))</f>
        <v/>
      </c>
      <c r="AJ471" s="166" t="str">
        <f ca="1">IF(Z471&lt;0, "", IF(J471&lt;&gt;"", _xlfn.IFNA(IF(MATCH(J471, OFFSET(Keuzelijsten!$A$1, 0, MATCH(R471, Keuzelijsten!$A$1:$AA$1, 0)-1, 50, 1), 0)&lt;&gt;"", ""), "| Veld '"&amp;AJ$4&amp;ROW()&amp;"': de selectie komt niet overeen met een keuze in een afhankelijk veld.  "), ""))</f>
        <v/>
      </c>
      <c r="AK471" s="166" t="str">
        <f t="shared" si="226"/>
        <v/>
      </c>
      <c r="AL471" s="166" t="str">
        <f t="shared" si="227"/>
        <v/>
      </c>
      <c r="AM471" s="167" t="str">
        <f t="shared" si="243"/>
        <v/>
      </c>
      <c r="AN471" s="166" t="str">
        <f t="shared" si="244"/>
        <v/>
      </c>
      <c r="AO471" s="166" t="str">
        <f t="shared" si="245"/>
        <v/>
      </c>
      <c r="AP471" s="166" t="str">
        <f t="shared" si="246"/>
        <v/>
      </c>
      <c r="AQ471" s="166" t="str">
        <f t="shared" si="247"/>
        <v/>
      </c>
      <c r="AR471" s="166" t="str">
        <f t="shared" si="248"/>
        <v/>
      </c>
      <c r="AS471" s="166" t="str">
        <f t="shared" si="249"/>
        <v/>
      </c>
      <c r="AT471" s="166" t="str">
        <f t="shared" si="250"/>
        <v/>
      </c>
      <c r="AU471" s="166" t="str">
        <f t="shared" si="251"/>
        <v/>
      </c>
      <c r="AV471" s="166" t="str">
        <f t="shared" si="252"/>
        <v/>
      </c>
      <c r="AW471" s="167" t="str">
        <f t="shared" si="253"/>
        <v/>
      </c>
      <c r="AX471" s="166" t="str">
        <f>IF(N471&lt;&gt;1, IF(SUM(N471:$N$504)&lt;&gt;0, "| Laat geen witruimte tussen ingevulde rijen.", ""), "")</f>
        <v/>
      </c>
      <c r="AY471" s="166"/>
      <c r="AZ471" s="75" t="str">
        <f t="shared" ca="1" si="254"/>
        <v/>
      </c>
    </row>
    <row r="472" spans="1:52" x14ac:dyDescent="0.25">
      <c r="A472" s="172" t="str">
        <f t="shared" ca="1" si="228"/>
        <v/>
      </c>
      <c r="B472" s="164" t="str">
        <f t="shared" si="224"/>
        <v/>
      </c>
      <c r="C472" s="176" t="str">
        <f t="shared" si="225"/>
        <v/>
      </c>
      <c r="D472" s="177"/>
      <c r="E472" s="178"/>
      <c r="F472" s="178"/>
      <c r="G472" s="179"/>
      <c r="H472" s="180"/>
      <c r="I472" s="179"/>
      <c r="J472" s="181"/>
      <c r="K472" s="182"/>
      <c r="L472" s="183"/>
      <c r="M472" s="165" t="s">
        <v>85</v>
      </c>
      <c r="N472" s="166">
        <f t="shared" si="229"/>
        <v>0</v>
      </c>
      <c r="O472" s="167" t="s">
        <v>387</v>
      </c>
      <c r="P472" s="166" t="str">
        <f t="shared" si="230"/>
        <v/>
      </c>
      <c r="Q472" s="166" t="str">
        <f t="shared" si="231"/>
        <v/>
      </c>
      <c r="R472" s="166" t="str">
        <f t="shared" si="232"/>
        <v/>
      </c>
      <c r="S472" s="167">
        <f t="shared" si="233"/>
        <v>0</v>
      </c>
      <c r="T472" s="166">
        <f t="shared" si="234"/>
        <v>0</v>
      </c>
      <c r="U472" s="166">
        <f t="shared" si="235"/>
        <v>0</v>
      </c>
      <c r="V472" s="166">
        <f t="shared" si="236"/>
        <v>0</v>
      </c>
      <c r="W472" s="166">
        <f t="shared" si="237"/>
        <v>0</v>
      </c>
      <c r="X472" s="166">
        <f t="shared" si="238"/>
        <v>0</v>
      </c>
      <c r="Y472" s="166">
        <f t="shared" si="239"/>
        <v>0</v>
      </c>
      <c r="Z472" s="166">
        <f t="shared" si="240"/>
        <v>0</v>
      </c>
      <c r="AA472" s="166">
        <f t="shared" si="241"/>
        <v>0</v>
      </c>
      <c r="AB472" s="166">
        <f t="shared" si="242"/>
        <v>0</v>
      </c>
      <c r="AC472" s="167"/>
      <c r="AD472" s="166"/>
      <c r="AE472" s="166" t="str" cm="1">
        <f t="array" ref="AE472">IF($E472&lt;&gt;"", IF(ISTEXT(E472), "| Veld '"&amp;AE$4&amp;ROW()&amp;"': "&amp;Fout_datum, IF(F472&lt;&gt;"", IF(E472&gt;F472, "| Velden '"&amp;$AE$4&amp;ROW()&amp;"' en '"&amp;$AF$4&amp;ROW()&amp;"': De datum uit dienst mag niet voor de datum in dienst vallen.", ""), IF(E472&gt;Datum_werkingsjaar_einde, "| Veld '"&amp;$AE$4&amp;ROW()&amp;"': De datum in dienst mag niet na 31/12/"&amp;Datum_werkingsjaar&amp;" vallen.  ", ""))), "")</f>
        <v/>
      </c>
      <c r="AF472" s="166" t="str" cm="1">
        <f t="array" ref="AF472">IF($F472&lt;&gt;"", IF(ISTEXT(F472), "| Veld '"&amp;AF$4&amp;ROW()&amp;"': "&amp;Fout_datum, IF(E472&gt;F472, IF(F472&lt;&gt;"", "  ", ""), IF(F472&lt;&gt;"", IF(F472&lt;Datum_werkingsjaar_begin, "| Veld '"&amp;$AF$4&amp;ROW()&amp;"': De datum uit dienst mag niet vóór 1/01/"&amp;Datum_werkingsjaar&amp;" vallen.  ", ""), ""))), "")</f>
        <v/>
      </c>
      <c r="AG472" s="166" t="str">
        <f ca="1">IF(W472&lt;0, "", IF(G472&lt;&gt;"", _xlfn.IFNA(IF(MATCH(G472, OFFSET(Keuzelijsten!$A$1, 0, MATCH(O472, Keuzelijsten!$A$1:$AA$1, 0)-1, 50, 1), 0)&lt;&gt;"", ""), "| Veld '"&amp;AG$4&amp;ROW()&amp;"': de selectie komt niet overeen met een keuze in een afhankelijk veld.  "), ""))</f>
        <v/>
      </c>
      <c r="AH472" s="166" t="str">
        <f ca="1">IF(X472&lt;0, "", IF(H472&lt;&gt;"", _xlfn.IFNA(IF(MATCH(H472, OFFSET(Keuzelijsten!$A$1, 0, MATCH(P472, Keuzelijsten!$A$1:$AA$1, 0)-1, 50, 1), 0)&lt;&gt;"", ""), "| Veld '"&amp;AH$4&amp;ROW()&amp;"': de selectie komt niet overeen met een keuze in een afhankelijk veld.  "), ""))</f>
        <v/>
      </c>
      <c r="AI472" s="166" t="str">
        <f ca="1">IF(Y472&lt;0, "", IF(I472&lt;&gt;"", _xlfn.IFNA(IF(MATCH(I472, OFFSET(Keuzelijsten!$A$1, 0, MATCH(Q472, Keuzelijsten!$A$1:$AA$1, 0)-1, 50, 1), 0)&lt;&gt;"", ""), "| Veld '"&amp;AI$4&amp;ROW()&amp;"': de selectie komt niet overeen met een keuze in een afhankelijk veld.  "), ""))</f>
        <v/>
      </c>
      <c r="AJ472" s="166" t="str">
        <f ca="1">IF(Z472&lt;0, "", IF(J472&lt;&gt;"", _xlfn.IFNA(IF(MATCH(J472, OFFSET(Keuzelijsten!$A$1, 0, MATCH(R472, Keuzelijsten!$A$1:$AA$1, 0)-1, 50, 1), 0)&lt;&gt;"", ""), "| Veld '"&amp;AJ$4&amp;ROW()&amp;"': de selectie komt niet overeen met een keuze in een afhankelijk veld.  "), ""))</f>
        <v/>
      </c>
      <c r="AK472" s="166" t="str">
        <f t="shared" si="226"/>
        <v/>
      </c>
      <c r="AL472" s="166" t="str">
        <f t="shared" si="227"/>
        <v/>
      </c>
      <c r="AM472" s="167" t="str">
        <f t="shared" si="243"/>
        <v/>
      </c>
      <c r="AN472" s="166" t="str">
        <f t="shared" si="244"/>
        <v/>
      </c>
      <c r="AO472" s="166" t="str">
        <f t="shared" si="245"/>
        <v/>
      </c>
      <c r="AP472" s="166" t="str">
        <f t="shared" si="246"/>
        <v/>
      </c>
      <c r="AQ472" s="166" t="str">
        <f t="shared" si="247"/>
        <v/>
      </c>
      <c r="AR472" s="166" t="str">
        <f t="shared" si="248"/>
        <v/>
      </c>
      <c r="AS472" s="166" t="str">
        <f t="shared" si="249"/>
        <v/>
      </c>
      <c r="AT472" s="166" t="str">
        <f t="shared" si="250"/>
        <v/>
      </c>
      <c r="AU472" s="166" t="str">
        <f t="shared" si="251"/>
        <v/>
      </c>
      <c r="AV472" s="166" t="str">
        <f t="shared" si="252"/>
        <v/>
      </c>
      <c r="AW472" s="167" t="str">
        <f t="shared" si="253"/>
        <v/>
      </c>
      <c r="AX472" s="166" t="str">
        <f>IF(N472&lt;&gt;1, IF(SUM(N472:$N$504)&lt;&gt;0, "| Laat geen witruimte tussen ingevulde rijen.", ""), "")</f>
        <v/>
      </c>
      <c r="AY472" s="166"/>
      <c r="AZ472" s="75" t="str">
        <f t="shared" ca="1" si="254"/>
        <v/>
      </c>
    </row>
    <row r="473" spans="1:52" x14ac:dyDescent="0.25">
      <c r="A473" s="172" t="str">
        <f t="shared" ca="1" si="228"/>
        <v/>
      </c>
      <c r="B473" s="164" t="str">
        <f t="shared" si="224"/>
        <v/>
      </c>
      <c r="C473" s="176" t="str">
        <f t="shared" si="225"/>
        <v/>
      </c>
      <c r="D473" s="177"/>
      <c r="E473" s="178"/>
      <c r="F473" s="178"/>
      <c r="G473" s="179"/>
      <c r="H473" s="180"/>
      <c r="I473" s="179"/>
      <c r="J473" s="181"/>
      <c r="K473" s="182"/>
      <c r="L473" s="183"/>
      <c r="M473" s="165" t="s">
        <v>85</v>
      </c>
      <c r="N473" s="166">
        <f t="shared" si="229"/>
        <v>0</v>
      </c>
      <c r="O473" s="167" t="s">
        <v>387</v>
      </c>
      <c r="P473" s="166" t="str">
        <f t="shared" si="230"/>
        <v/>
      </c>
      <c r="Q473" s="166" t="str">
        <f t="shared" si="231"/>
        <v/>
      </c>
      <c r="R473" s="166" t="str">
        <f t="shared" si="232"/>
        <v/>
      </c>
      <c r="S473" s="167">
        <f t="shared" si="233"/>
        <v>0</v>
      </c>
      <c r="T473" s="166">
        <f t="shared" si="234"/>
        <v>0</v>
      </c>
      <c r="U473" s="166">
        <f t="shared" si="235"/>
        <v>0</v>
      </c>
      <c r="V473" s="166">
        <f t="shared" si="236"/>
        <v>0</v>
      </c>
      <c r="W473" s="166">
        <f t="shared" si="237"/>
        <v>0</v>
      </c>
      <c r="X473" s="166">
        <f t="shared" si="238"/>
        <v>0</v>
      </c>
      <c r="Y473" s="166">
        <f t="shared" si="239"/>
        <v>0</v>
      </c>
      <c r="Z473" s="166">
        <f t="shared" si="240"/>
        <v>0</v>
      </c>
      <c r="AA473" s="166">
        <f t="shared" si="241"/>
        <v>0</v>
      </c>
      <c r="AB473" s="166">
        <f t="shared" si="242"/>
        <v>0</v>
      </c>
      <c r="AC473" s="167"/>
      <c r="AD473" s="166"/>
      <c r="AE473" s="166" t="str" cm="1">
        <f t="array" ref="AE473">IF($E473&lt;&gt;"", IF(ISTEXT(E473), "| Veld '"&amp;AE$4&amp;ROW()&amp;"': "&amp;Fout_datum, IF(F473&lt;&gt;"", IF(E473&gt;F473, "| Velden '"&amp;$AE$4&amp;ROW()&amp;"' en '"&amp;$AF$4&amp;ROW()&amp;"': De datum uit dienst mag niet voor de datum in dienst vallen.", ""), IF(E473&gt;Datum_werkingsjaar_einde, "| Veld '"&amp;$AE$4&amp;ROW()&amp;"': De datum in dienst mag niet na 31/12/"&amp;Datum_werkingsjaar&amp;" vallen.  ", ""))), "")</f>
        <v/>
      </c>
      <c r="AF473" s="166" t="str" cm="1">
        <f t="array" ref="AF473">IF($F473&lt;&gt;"", IF(ISTEXT(F473), "| Veld '"&amp;AF$4&amp;ROW()&amp;"': "&amp;Fout_datum, IF(E473&gt;F473, IF(F473&lt;&gt;"", "  ", ""), IF(F473&lt;&gt;"", IF(F473&lt;Datum_werkingsjaar_begin, "| Veld '"&amp;$AF$4&amp;ROW()&amp;"': De datum uit dienst mag niet vóór 1/01/"&amp;Datum_werkingsjaar&amp;" vallen.  ", ""), ""))), "")</f>
        <v/>
      </c>
      <c r="AG473" s="166" t="str">
        <f ca="1">IF(W473&lt;0, "", IF(G473&lt;&gt;"", _xlfn.IFNA(IF(MATCH(G473, OFFSET(Keuzelijsten!$A$1, 0, MATCH(O473, Keuzelijsten!$A$1:$AA$1, 0)-1, 50, 1), 0)&lt;&gt;"", ""), "| Veld '"&amp;AG$4&amp;ROW()&amp;"': de selectie komt niet overeen met een keuze in een afhankelijk veld.  "), ""))</f>
        <v/>
      </c>
      <c r="AH473" s="166" t="str">
        <f ca="1">IF(X473&lt;0, "", IF(H473&lt;&gt;"", _xlfn.IFNA(IF(MATCH(H473, OFFSET(Keuzelijsten!$A$1, 0, MATCH(P473, Keuzelijsten!$A$1:$AA$1, 0)-1, 50, 1), 0)&lt;&gt;"", ""), "| Veld '"&amp;AH$4&amp;ROW()&amp;"': de selectie komt niet overeen met een keuze in een afhankelijk veld.  "), ""))</f>
        <v/>
      </c>
      <c r="AI473" s="166" t="str">
        <f ca="1">IF(Y473&lt;0, "", IF(I473&lt;&gt;"", _xlfn.IFNA(IF(MATCH(I473, OFFSET(Keuzelijsten!$A$1, 0, MATCH(Q473, Keuzelijsten!$A$1:$AA$1, 0)-1, 50, 1), 0)&lt;&gt;"", ""), "| Veld '"&amp;AI$4&amp;ROW()&amp;"': de selectie komt niet overeen met een keuze in een afhankelijk veld.  "), ""))</f>
        <v/>
      </c>
      <c r="AJ473" s="166" t="str">
        <f ca="1">IF(Z473&lt;0, "", IF(J473&lt;&gt;"", _xlfn.IFNA(IF(MATCH(J473, OFFSET(Keuzelijsten!$A$1, 0, MATCH(R473, Keuzelijsten!$A$1:$AA$1, 0)-1, 50, 1), 0)&lt;&gt;"", ""), "| Veld '"&amp;AJ$4&amp;ROW()&amp;"': de selectie komt niet overeen met een keuze in een afhankelijk veld.  "), ""))</f>
        <v/>
      </c>
      <c r="AK473" s="166" t="str">
        <f t="shared" si="226"/>
        <v/>
      </c>
      <c r="AL473" s="166" t="str">
        <f t="shared" si="227"/>
        <v/>
      </c>
      <c r="AM473" s="167" t="str">
        <f t="shared" si="243"/>
        <v/>
      </c>
      <c r="AN473" s="166" t="str">
        <f t="shared" si="244"/>
        <v/>
      </c>
      <c r="AO473" s="166" t="str">
        <f t="shared" si="245"/>
        <v/>
      </c>
      <c r="AP473" s="166" t="str">
        <f t="shared" si="246"/>
        <v/>
      </c>
      <c r="AQ473" s="166" t="str">
        <f t="shared" si="247"/>
        <v/>
      </c>
      <c r="AR473" s="166" t="str">
        <f t="shared" si="248"/>
        <v/>
      </c>
      <c r="AS473" s="166" t="str">
        <f t="shared" si="249"/>
        <v/>
      </c>
      <c r="AT473" s="166" t="str">
        <f t="shared" si="250"/>
        <v/>
      </c>
      <c r="AU473" s="166" t="str">
        <f t="shared" si="251"/>
        <v/>
      </c>
      <c r="AV473" s="166" t="str">
        <f t="shared" si="252"/>
        <v/>
      </c>
      <c r="AW473" s="167" t="str">
        <f t="shared" si="253"/>
        <v/>
      </c>
      <c r="AX473" s="166" t="str">
        <f>IF(N473&lt;&gt;1, IF(SUM(N473:$N$504)&lt;&gt;0, "| Laat geen witruimte tussen ingevulde rijen.", ""), "")</f>
        <v/>
      </c>
      <c r="AY473" s="166"/>
      <c r="AZ473" s="75" t="str">
        <f t="shared" ca="1" si="254"/>
        <v/>
      </c>
    </row>
    <row r="474" spans="1:52" x14ac:dyDescent="0.25">
      <c r="A474" s="172" t="str">
        <f t="shared" ca="1" si="228"/>
        <v/>
      </c>
      <c r="B474" s="164" t="str">
        <f t="shared" si="224"/>
        <v/>
      </c>
      <c r="C474" s="176" t="str">
        <f t="shared" si="225"/>
        <v/>
      </c>
      <c r="D474" s="177"/>
      <c r="E474" s="178"/>
      <c r="F474" s="178"/>
      <c r="G474" s="179"/>
      <c r="H474" s="180"/>
      <c r="I474" s="179"/>
      <c r="J474" s="181"/>
      <c r="K474" s="182"/>
      <c r="L474" s="183"/>
      <c r="M474" s="165" t="s">
        <v>85</v>
      </c>
      <c r="N474" s="166">
        <f t="shared" si="229"/>
        <v>0</v>
      </c>
      <c r="O474" s="167" t="s">
        <v>387</v>
      </c>
      <c r="P474" s="166" t="str">
        <f t="shared" si="230"/>
        <v/>
      </c>
      <c r="Q474" s="166" t="str">
        <f t="shared" si="231"/>
        <v/>
      </c>
      <c r="R474" s="166" t="str">
        <f t="shared" si="232"/>
        <v/>
      </c>
      <c r="S474" s="167">
        <f t="shared" si="233"/>
        <v>0</v>
      </c>
      <c r="T474" s="166">
        <f t="shared" si="234"/>
        <v>0</v>
      </c>
      <c r="U474" s="166">
        <f t="shared" si="235"/>
        <v>0</v>
      </c>
      <c r="V474" s="166">
        <f t="shared" si="236"/>
        <v>0</v>
      </c>
      <c r="W474" s="166">
        <f t="shared" si="237"/>
        <v>0</v>
      </c>
      <c r="X474" s="166">
        <f t="shared" si="238"/>
        <v>0</v>
      </c>
      <c r="Y474" s="166">
        <f t="shared" si="239"/>
        <v>0</v>
      </c>
      <c r="Z474" s="166">
        <f t="shared" si="240"/>
        <v>0</v>
      </c>
      <c r="AA474" s="166">
        <f t="shared" si="241"/>
        <v>0</v>
      </c>
      <c r="AB474" s="166">
        <f t="shared" si="242"/>
        <v>0</v>
      </c>
      <c r="AC474" s="167"/>
      <c r="AD474" s="166"/>
      <c r="AE474" s="166" t="str" cm="1">
        <f t="array" ref="AE474">IF($E474&lt;&gt;"", IF(ISTEXT(E474), "| Veld '"&amp;AE$4&amp;ROW()&amp;"': "&amp;Fout_datum, IF(F474&lt;&gt;"", IF(E474&gt;F474, "| Velden '"&amp;$AE$4&amp;ROW()&amp;"' en '"&amp;$AF$4&amp;ROW()&amp;"': De datum uit dienst mag niet voor de datum in dienst vallen.", ""), IF(E474&gt;Datum_werkingsjaar_einde, "| Veld '"&amp;$AE$4&amp;ROW()&amp;"': De datum in dienst mag niet na 31/12/"&amp;Datum_werkingsjaar&amp;" vallen.  ", ""))), "")</f>
        <v/>
      </c>
      <c r="AF474" s="166" t="str" cm="1">
        <f t="array" ref="AF474">IF($F474&lt;&gt;"", IF(ISTEXT(F474), "| Veld '"&amp;AF$4&amp;ROW()&amp;"': "&amp;Fout_datum, IF(E474&gt;F474, IF(F474&lt;&gt;"", "  ", ""), IF(F474&lt;&gt;"", IF(F474&lt;Datum_werkingsjaar_begin, "| Veld '"&amp;$AF$4&amp;ROW()&amp;"': De datum uit dienst mag niet vóór 1/01/"&amp;Datum_werkingsjaar&amp;" vallen.  ", ""), ""))), "")</f>
        <v/>
      </c>
      <c r="AG474" s="166" t="str">
        <f ca="1">IF(W474&lt;0, "", IF(G474&lt;&gt;"", _xlfn.IFNA(IF(MATCH(G474, OFFSET(Keuzelijsten!$A$1, 0, MATCH(O474, Keuzelijsten!$A$1:$AA$1, 0)-1, 50, 1), 0)&lt;&gt;"", ""), "| Veld '"&amp;AG$4&amp;ROW()&amp;"': de selectie komt niet overeen met een keuze in een afhankelijk veld.  "), ""))</f>
        <v/>
      </c>
      <c r="AH474" s="166" t="str">
        <f ca="1">IF(X474&lt;0, "", IF(H474&lt;&gt;"", _xlfn.IFNA(IF(MATCH(H474, OFFSET(Keuzelijsten!$A$1, 0, MATCH(P474, Keuzelijsten!$A$1:$AA$1, 0)-1, 50, 1), 0)&lt;&gt;"", ""), "| Veld '"&amp;AH$4&amp;ROW()&amp;"': de selectie komt niet overeen met een keuze in een afhankelijk veld.  "), ""))</f>
        <v/>
      </c>
      <c r="AI474" s="166" t="str">
        <f ca="1">IF(Y474&lt;0, "", IF(I474&lt;&gt;"", _xlfn.IFNA(IF(MATCH(I474, OFFSET(Keuzelijsten!$A$1, 0, MATCH(Q474, Keuzelijsten!$A$1:$AA$1, 0)-1, 50, 1), 0)&lt;&gt;"", ""), "| Veld '"&amp;AI$4&amp;ROW()&amp;"': de selectie komt niet overeen met een keuze in een afhankelijk veld.  "), ""))</f>
        <v/>
      </c>
      <c r="AJ474" s="166" t="str">
        <f ca="1">IF(Z474&lt;0, "", IF(J474&lt;&gt;"", _xlfn.IFNA(IF(MATCH(J474, OFFSET(Keuzelijsten!$A$1, 0, MATCH(R474, Keuzelijsten!$A$1:$AA$1, 0)-1, 50, 1), 0)&lt;&gt;"", ""), "| Veld '"&amp;AJ$4&amp;ROW()&amp;"': de selectie komt niet overeen met een keuze in een afhankelijk veld.  "), ""))</f>
        <v/>
      </c>
      <c r="AK474" s="166" t="str">
        <f t="shared" si="226"/>
        <v/>
      </c>
      <c r="AL474" s="166" t="str">
        <f t="shared" si="227"/>
        <v/>
      </c>
      <c r="AM474" s="167" t="str">
        <f t="shared" si="243"/>
        <v/>
      </c>
      <c r="AN474" s="166" t="str">
        <f t="shared" si="244"/>
        <v/>
      </c>
      <c r="AO474" s="166" t="str">
        <f t="shared" si="245"/>
        <v/>
      </c>
      <c r="AP474" s="166" t="str">
        <f t="shared" si="246"/>
        <v/>
      </c>
      <c r="AQ474" s="166" t="str">
        <f t="shared" si="247"/>
        <v/>
      </c>
      <c r="AR474" s="166" t="str">
        <f t="shared" si="248"/>
        <v/>
      </c>
      <c r="AS474" s="166" t="str">
        <f t="shared" si="249"/>
        <v/>
      </c>
      <c r="AT474" s="166" t="str">
        <f t="shared" si="250"/>
        <v/>
      </c>
      <c r="AU474" s="166" t="str">
        <f t="shared" si="251"/>
        <v/>
      </c>
      <c r="AV474" s="166" t="str">
        <f t="shared" si="252"/>
        <v/>
      </c>
      <c r="AW474" s="167" t="str">
        <f t="shared" si="253"/>
        <v/>
      </c>
      <c r="AX474" s="166" t="str">
        <f>IF(N474&lt;&gt;1, IF(SUM(N474:$N$504)&lt;&gt;0, "| Laat geen witruimte tussen ingevulde rijen.", ""), "")</f>
        <v/>
      </c>
      <c r="AY474" s="166"/>
      <c r="AZ474" s="75" t="str">
        <f t="shared" ca="1" si="254"/>
        <v/>
      </c>
    </row>
    <row r="475" spans="1:52" x14ac:dyDescent="0.25">
      <c r="A475" s="172" t="str">
        <f t="shared" ca="1" si="228"/>
        <v/>
      </c>
      <c r="B475" s="164" t="str">
        <f t="shared" si="224"/>
        <v/>
      </c>
      <c r="C475" s="176" t="str">
        <f t="shared" si="225"/>
        <v/>
      </c>
      <c r="D475" s="177"/>
      <c r="E475" s="178"/>
      <c r="F475" s="178"/>
      <c r="G475" s="179"/>
      <c r="H475" s="180"/>
      <c r="I475" s="179"/>
      <c r="J475" s="181"/>
      <c r="K475" s="182"/>
      <c r="L475" s="183"/>
      <c r="M475" s="165" t="s">
        <v>85</v>
      </c>
      <c r="N475" s="166">
        <f t="shared" si="229"/>
        <v>0</v>
      </c>
      <c r="O475" s="167" t="s">
        <v>387</v>
      </c>
      <c r="P475" s="166" t="str">
        <f t="shared" si="230"/>
        <v/>
      </c>
      <c r="Q475" s="166" t="str">
        <f t="shared" si="231"/>
        <v/>
      </c>
      <c r="R475" s="166" t="str">
        <f t="shared" si="232"/>
        <v/>
      </c>
      <c r="S475" s="167">
        <f t="shared" si="233"/>
        <v>0</v>
      </c>
      <c r="T475" s="166">
        <f t="shared" si="234"/>
        <v>0</v>
      </c>
      <c r="U475" s="166">
        <f t="shared" si="235"/>
        <v>0</v>
      </c>
      <c r="V475" s="166">
        <f t="shared" si="236"/>
        <v>0</v>
      </c>
      <c r="W475" s="166">
        <f t="shared" si="237"/>
        <v>0</v>
      </c>
      <c r="X475" s="166">
        <f t="shared" si="238"/>
        <v>0</v>
      </c>
      <c r="Y475" s="166">
        <f t="shared" si="239"/>
        <v>0</v>
      </c>
      <c r="Z475" s="166">
        <f t="shared" si="240"/>
        <v>0</v>
      </c>
      <c r="AA475" s="166">
        <f t="shared" si="241"/>
        <v>0</v>
      </c>
      <c r="AB475" s="166">
        <f t="shared" si="242"/>
        <v>0</v>
      </c>
      <c r="AC475" s="167"/>
      <c r="AD475" s="166"/>
      <c r="AE475" s="166" t="str" cm="1">
        <f t="array" ref="AE475">IF($E475&lt;&gt;"", IF(ISTEXT(E475), "| Veld '"&amp;AE$4&amp;ROW()&amp;"': "&amp;Fout_datum, IF(F475&lt;&gt;"", IF(E475&gt;F475, "| Velden '"&amp;$AE$4&amp;ROW()&amp;"' en '"&amp;$AF$4&amp;ROW()&amp;"': De datum uit dienst mag niet voor de datum in dienst vallen.", ""), IF(E475&gt;Datum_werkingsjaar_einde, "| Veld '"&amp;$AE$4&amp;ROW()&amp;"': De datum in dienst mag niet na 31/12/"&amp;Datum_werkingsjaar&amp;" vallen.  ", ""))), "")</f>
        <v/>
      </c>
      <c r="AF475" s="166" t="str" cm="1">
        <f t="array" ref="AF475">IF($F475&lt;&gt;"", IF(ISTEXT(F475), "| Veld '"&amp;AF$4&amp;ROW()&amp;"': "&amp;Fout_datum, IF(E475&gt;F475, IF(F475&lt;&gt;"", "  ", ""), IF(F475&lt;&gt;"", IF(F475&lt;Datum_werkingsjaar_begin, "| Veld '"&amp;$AF$4&amp;ROW()&amp;"': De datum uit dienst mag niet vóór 1/01/"&amp;Datum_werkingsjaar&amp;" vallen.  ", ""), ""))), "")</f>
        <v/>
      </c>
      <c r="AG475" s="166" t="str">
        <f ca="1">IF(W475&lt;0, "", IF(G475&lt;&gt;"", _xlfn.IFNA(IF(MATCH(G475, OFFSET(Keuzelijsten!$A$1, 0, MATCH(O475, Keuzelijsten!$A$1:$AA$1, 0)-1, 50, 1), 0)&lt;&gt;"", ""), "| Veld '"&amp;AG$4&amp;ROW()&amp;"': de selectie komt niet overeen met een keuze in een afhankelijk veld.  "), ""))</f>
        <v/>
      </c>
      <c r="AH475" s="166" t="str">
        <f ca="1">IF(X475&lt;0, "", IF(H475&lt;&gt;"", _xlfn.IFNA(IF(MATCH(H475, OFFSET(Keuzelijsten!$A$1, 0, MATCH(P475, Keuzelijsten!$A$1:$AA$1, 0)-1, 50, 1), 0)&lt;&gt;"", ""), "| Veld '"&amp;AH$4&amp;ROW()&amp;"': de selectie komt niet overeen met een keuze in een afhankelijk veld.  "), ""))</f>
        <v/>
      </c>
      <c r="AI475" s="166" t="str">
        <f ca="1">IF(Y475&lt;0, "", IF(I475&lt;&gt;"", _xlfn.IFNA(IF(MATCH(I475, OFFSET(Keuzelijsten!$A$1, 0, MATCH(Q475, Keuzelijsten!$A$1:$AA$1, 0)-1, 50, 1), 0)&lt;&gt;"", ""), "| Veld '"&amp;AI$4&amp;ROW()&amp;"': de selectie komt niet overeen met een keuze in een afhankelijk veld.  "), ""))</f>
        <v/>
      </c>
      <c r="AJ475" s="166" t="str">
        <f ca="1">IF(Z475&lt;0, "", IF(J475&lt;&gt;"", _xlfn.IFNA(IF(MATCH(J475, OFFSET(Keuzelijsten!$A$1, 0, MATCH(R475, Keuzelijsten!$A$1:$AA$1, 0)-1, 50, 1), 0)&lt;&gt;"", ""), "| Veld '"&amp;AJ$4&amp;ROW()&amp;"': de selectie komt niet overeen met een keuze in een afhankelijk veld.  "), ""))</f>
        <v/>
      </c>
      <c r="AK475" s="166" t="str">
        <f t="shared" si="226"/>
        <v/>
      </c>
      <c r="AL475" s="166" t="str">
        <f t="shared" si="227"/>
        <v/>
      </c>
      <c r="AM475" s="167" t="str">
        <f t="shared" si="243"/>
        <v/>
      </c>
      <c r="AN475" s="166" t="str">
        <f t="shared" si="244"/>
        <v/>
      </c>
      <c r="AO475" s="166" t="str">
        <f t="shared" si="245"/>
        <v/>
      </c>
      <c r="AP475" s="166" t="str">
        <f t="shared" si="246"/>
        <v/>
      </c>
      <c r="AQ475" s="166" t="str">
        <f t="shared" si="247"/>
        <v/>
      </c>
      <c r="AR475" s="166" t="str">
        <f t="shared" si="248"/>
        <v/>
      </c>
      <c r="AS475" s="166" t="str">
        <f t="shared" si="249"/>
        <v/>
      </c>
      <c r="AT475" s="166" t="str">
        <f t="shared" si="250"/>
        <v/>
      </c>
      <c r="AU475" s="166" t="str">
        <f t="shared" si="251"/>
        <v/>
      </c>
      <c r="AV475" s="166" t="str">
        <f t="shared" si="252"/>
        <v/>
      </c>
      <c r="AW475" s="167" t="str">
        <f t="shared" si="253"/>
        <v/>
      </c>
      <c r="AX475" s="166" t="str">
        <f>IF(N475&lt;&gt;1, IF(SUM(N475:$N$504)&lt;&gt;0, "| Laat geen witruimte tussen ingevulde rijen.", ""), "")</f>
        <v/>
      </c>
      <c r="AY475" s="166"/>
      <c r="AZ475" s="75" t="str">
        <f t="shared" ca="1" si="254"/>
        <v/>
      </c>
    </row>
    <row r="476" spans="1:52" x14ac:dyDescent="0.25">
      <c r="A476" s="172" t="str">
        <f t="shared" ca="1" si="228"/>
        <v/>
      </c>
      <c r="B476" s="164" t="str">
        <f t="shared" si="224"/>
        <v/>
      </c>
      <c r="C476" s="176" t="str">
        <f t="shared" si="225"/>
        <v/>
      </c>
      <c r="D476" s="177"/>
      <c r="E476" s="178"/>
      <c r="F476" s="178"/>
      <c r="G476" s="179"/>
      <c r="H476" s="180"/>
      <c r="I476" s="179"/>
      <c r="J476" s="181"/>
      <c r="K476" s="182"/>
      <c r="L476" s="183"/>
      <c r="M476" s="165" t="s">
        <v>85</v>
      </c>
      <c r="N476" s="166">
        <f t="shared" si="229"/>
        <v>0</v>
      </c>
      <c r="O476" s="167" t="s">
        <v>387</v>
      </c>
      <c r="P476" s="166" t="str">
        <f t="shared" si="230"/>
        <v/>
      </c>
      <c r="Q476" s="166" t="str">
        <f t="shared" si="231"/>
        <v/>
      </c>
      <c r="R476" s="166" t="str">
        <f t="shared" si="232"/>
        <v/>
      </c>
      <c r="S476" s="167">
        <f t="shared" si="233"/>
        <v>0</v>
      </c>
      <c r="T476" s="166">
        <f t="shared" si="234"/>
        <v>0</v>
      </c>
      <c r="U476" s="166">
        <f t="shared" si="235"/>
        <v>0</v>
      </c>
      <c r="V476" s="166">
        <f t="shared" si="236"/>
        <v>0</v>
      </c>
      <c r="W476" s="166">
        <f t="shared" si="237"/>
        <v>0</v>
      </c>
      <c r="X476" s="166">
        <f t="shared" si="238"/>
        <v>0</v>
      </c>
      <c r="Y476" s="166">
        <f t="shared" si="239"/>
        <v>0</v>
      </c>
      <c r="Z476" s="166">
        <f t="shared" si="240"/>
        <v>0</v>
      </c>
      <c r="AA476" s="166">
        <f t="shared" si="241"/>
        <v>0</v>
      </c>
      <c r="AB476" s="166">
        <f t="shared" si="242"/>
        <v>0</v>
      </c>
      <c r="AC476" s="167"/>
      <c r="AD476" s="166"/>
      <c r="AE476" s="166" t="str" cm="1">
        <f t="array" ref="AE476">IF($E476&lt;&gt;"", IF(ISTEXT(E476), "| Veld '"&amp;AE$4&amp;ROW()&amp;"': "&amp;Fout_datum, IF(F476&lt;&gt;"", IF(E476&gt;F476, "| Velden '"&amp;$AE$4&amp;ROW()&amp;"' en '"&amp;$AF$4&amp;ROW()&amp;"': De datum uit dienst mag niet voor de datum in dienst vallen.", ""), IF(E476&gt;Datum_werkingsjaar_einde, "| Veld '"&amp;$AE$4&amp;ROW()&amp;"': De datum in dienst mag niet na 31/12/"&amp;Datum_werkingsjaar&amp;" vallen.  ", ""))), "")</f>
        <v/>
      </c>
      <c r="AF476" s="166" t="str" cm="1">
        <f t="array" ref="AF476">IF($F476&lt;&gt;"", IF(ISTEXT(F476), "| Veld '"&amp;AF$4&amp;ROW()&amp;"': "&amp;Fout_datum, IF(E476&gt;F476, IF(F476&lt;&gt;"", "  ", ""), IF(F476&lt;&gt;"", IF(F476&lt;Datum_werkingsjaar_begin, "| Veld '"&amp;$AF$4&amp;ROW()&amp;"': De datum uit dienst mag niet vóór 1/01/"&amp;Datum_werkingsjaar&amp;" vallen.  ", ""), ""))), "")</f>
        <v/>
      </c>
      <c r="AG476" s="166" t="str">
        <f ca="1">IF(W476&lt;0, "", IF(G476&lt;&gt;"", _xlfn.IFNA(IF(MATCH(G476, OFFSET(Keuzelijsten!$A$1, 0, MATCH(O476, Keuzelijsten!$A$1:$AA$1, 0)-1, 50, 1), 0)&lt;&gt;"", ""), "| Veld '"&amp;AG$4&amp;ROW()&amp;"': de selectie komt niet overeen met een keuze in een afhankelijk veld.  "), ""))</f>
        <v/>
      </c>
      <c r="AH476" s="166" t="str">
        <f ca="1">IF(X476&lt;0, "", IF(H476&lt;&gt;"", _xlfn.IFNA(IF(MATCH(H476, OFFSET(Keuzelijsten!$A$1, 0, MATCH(P476, Keuzelijsten!$A$1:$AA$1, 0)-1, 50, 1), 0)&lt;&gt;"", ""), "| Veld '"&amp;AH$4&amp;ROW()&amp;"': de selectie komt niet overeen met een keuze in een afhankelijk veld.  "), ""))</f>
        <v/>
      </c>
      <c r="AI476" s="166" t="str">
        <f ca="1">IF(Y476&lt;0, "", IF(I476&lt;&gt;"", _xlfn.IFNA(IF(MATCH(I476, OFFSET(Keuzelijsten!$A$1, 0, MATCH(Q476, Keuzelijsten!$A$1:$AA$1, 0)-1, 50, 1), 0)&lt;&gt;"", ""), "| Veld '"&amp;AI$4&amp;ROW()&amp;"': de selectie komt niet overeen met een keuze in een afhankelijk veld.  "), ""))</f>
        <v/>
      </c>
      <c r="AJ476" s="166" t="str">
        <f ca="1">IF(Z476&lt;0, "", IF(J476&lt;&gt;"", _xlfn.IFNA(IF(MATCH(J476, OFFSET(Keuzelijsten!$A$1, 0, MATCH(R476, Keuzelijsten!$A$1:$AA$1, 0)-1, 50, 1), 0)&lt;&gt;"", ""), "| Veld '"&amp;AJ$4&amp;ROW()&amp;"': de selectie komt niet overeen met een keuze in een afhankelijk veld.  "), ""))</f>
        <v/>
      </c>
      <c r="AK476" s="166" t="str">
        <f t="shared" si="226"/>
        <v/>
      </c>
      <c r="AL476" s="166" t="str">
        <f t="shared" si="227"/>
        <v/>
      </c>
      <c r="AM476" s="167" t="str">
        <f t="shared" si="243"/>
        <v/>
      </c>
      <c r="AN476" s="166" t="str">
        <f t="shared" si="244"/>
        <v/>
      </c>
      <c r="AO476" s="166" t="str">
        <f t="shared" si="245"/>
        <v/>
      </c>
      <c r="AP476" s="166" t="str">
        <f t="shared" si="246"/>
        <v/>
      </c>
      <c r="AQ476" s="166" t="str">
        <f t="shared" si="247"/>
        <v/>
      </c>
      <c r="AR476" s="166" t="str">
        <f t="shared" si="248"/>
        <v/>
      </c>
      <c r="AS476" s="166" t="str">
        <f t="shared" si="249"/>
        <v/>
      </c>
      <c r="AT476" s="166" t="str">
        <f t="shared" si="250"/>
        <v/>
      </c>
      <c r="AU476" s="166" t="str">
        <f t="shared" si="251"/>
        <v/>
      </c>
      <c r="AV476" s="166" t="str">
        <f t="shared" si="252"/>
        <v/>
      </c>
      <c r="AW476" s="167" t="str">
        <f t="shared" si="253"/>
        <v/>
      </c>
      <c r="AX476" s="166" t="str">
        <f>IF(N476&lt;&gt;1, IF(SUM(N476:$N$504)&lt;&gt;0, "| Laat geen witruimte tussen ingevulde rijen.", ""), "")</f>
        <v/>
      </c>
      <c r="AY476" s="166"/>
      <c r="AZ476" s="75" t="str">
        <f t="shared" ca="1" si="254"/>
        <v/>
      </c>
    </row>
    <row r="477" spans="1:52" x14ac:dyDescent="0.25">
      <c r="A477" s="172" t="str">
        <f t="shared" ca="1" si="228"/>
        <v/>
      </c>
      <c r="B477" s="164" t="str">
        <f t="shared" si="224"/>
        <v/>
      </c>
      <c r="C477" s="176" t="str">
        <f t="shared" si="225"/>
        <v/>
      </c>
      <c r="D477" s="177"/>
      <c r="E477" s="178"/>
      <c r="F477" s="178"/>
      <c r="G477" s="179"/>
      <c r="H477" s="180"/>
      <c r="I477" s="179"/>
      <c r="J477" s="181"/>
      <c r="K477" s="182"/>
      <c r="L477" s="183"/>
      <c r="M477" s="165" t="s">
        <v>85</v>
      </c>
      <c r="N477" s="166">
        <f t="shared" si="229"/>
        <v>0</v>
      </c>
      <c r="O477" s="167" t="s">
        <v>387</v>
      </c>
      <c r="P477" s="166" t="str">
        <f t="shared" si="230"/>
        <v/>
      </c>
      <c r="Q477" s="166" t="str">
        <f t="shared" si="231"/>
        <v/>
      </c>
      <c r="R477" s="166" t="str">
        <f t="shared" si="232"/>
        <v/>
      </c>
      <c r="S477" s="167">
        <f t="shared" si="233"/>
        <v>0</v>
      </c>
      <c r="T477" s="166">
        <f t="shared" si="234"/>
        <v>0</v>
      </c>
      <c r="U477" s="166">
        <f t="shared" si="235"/>
        <v>0</v>
      </c>
      <c r="V477" s="166">
        <f t="shared" si="236"/>
        <v>0</v>
      </c>
      <c r="W477" s="166">
        <f t="shared" si="237"/>
        <v>0</v>
      </c>
      <c r="X477" s="166">
        <f t="shared" si="238"/>
        <v>0</v>
      </c>
      <c r="Y477" s="166">
        <f t="shared" si="239"/>
        <v>0</v>
      </c>
      <c r="Z477" s="166">
        <f t="shared" si="240"/>
        <v>0</v>
      </c>
      <c r="AA477" s="166">
        <f t="shared" si="241"/>
        <v>0</v>
      </c>
      <c r="AB477" s="166">
        <f t="shared" si="242"/>
        <v>0</v>
      </c>
      <c r="AC477" s="167"/>
      <c r="AD477" s="166"/>
      <c r="AE477" s="166" t="str" cm="1">
        <f t="array" ref="AE477">IF($E477&lt;&gt;"", IF(ISTEXT(E477), "| Veld '"&amp;AE$4&amp;ROW()&amp;"': "&amp;Fout_datum, IF(F477&lt;&gt;"", IF(E477&gt;F477, "| Velden '"&amp;$AE$4&amp;ROW()&amp;"' en '"&amp;$AF$4&amp;ROW()&amp;"': De datum uit dienst mag niet voor de datum in dienst vallen.", ""), IF(E477&gt;Datum_werkingsjaar_einde, "| Veld '"&amp;$AE$4&amp;ROW()&amp;"': De datum in dienst mag niet na 31/12/"&amp;Datum_werkingsjaar&amp;" vallen.  ", ""))), "")</f>
        <v/>
      </c>
      <c r="AF477" s="166" t="str" cm="1">
        <f t="array" ref="AF477">IF($F477&lt;&gt;"", IF(ISTEXT(F477), "| Veld '"&amp;AF$4&amp;ROW()&amp;"': "&amp;Fout_datum, IF(E477&gt;F477, IF(F477&lt;&gt;"", "  ", ""), IF(F477&lt;&gt;"", IF(F477&lt;Datum_werkingsjaar_begin, "| Veld '"&amp;$AF$4&amp;ROW()&amp;"': De datum uit dienst mag niet vóór 1/01/"&amp;Datum_werkingsjaar&amp;" vallen.  ", ""), ""))), "")</f>
        <v/>
      </c>
      <c r="AG477" s="166" t="str">
        <f ca="1">IF(W477&lt;0, "", IF(G477&lt;&gt;"", _xlfn.IFNA(IF(MATCH(G477, OFFSET(Keuzelijsten!$A$1, 0, MATCH(O477, Keuzelijsten!$A$1:$AA$1, 0)-1, 50, 1), 0)&lt;&gt;"", ""), "| Veld '"&amp;AG$4&amp;ROW()&amp;"': de selectie komt niet overeen met een keuze in een afhankelijk veld.  "), ""))</f>
        <v/>
      </c>
      <c r="AH477" s="166" t="str">
        <f ca="1">IF(X477&lt;0, "", IF(H477&lt;&gt;"", _xlfn.IFNA(IF(MATCH(H477, OFFSET(Keuzelijsten!$A$1, 0, MATCH(P477, Keuzelijsten!$A$1:$AA$1, 0)-1, 50, 1), 0)&lt;&gt;"", ""), "| Veld '"&amp;AH$4&amp;ROW()&amp;"': de selectie komt niet overeen met een keuze in een afhankelijk veld.  "), ""))</f>
        <v/>
      </c>
      <c r="AI477" s="166" t="str">
        <f ca="1">IF(Y477&lt;0, "", IF(I477&lt;&gt;"", _xlfn.IFNA(IF(MATCH(I477, OFFSET(Keuzelijsten!$A$1, 0, MATCH(Q477, Keuzelijsten!$A$1:$AA$1, 0)-1, 50, 1), 0)&lt;&gt;"", ""), "| Veld '"&amp;AI$4&amp;ROW()&amp;"': de selectie komt niet overeen met een keuze in een afhankelijk veld.  "), ""))</f>
        <v/>
      </c>
      <c r="AJ477" s="166" t="str">
        <f ca="1">IF(Z477&lt;0, "", IF(J477&lt;&gt;"", _xlfn.IFNA(IF(MATCH(J477, OFFSET(Keuzelijsten!$A$1, 0, MATCH(R477, Keuzelijsten!$A$1:$AA$1, 0)-1, 50, 1), 0)&lt;&gt;"", ""), "| Veld '"&amp;AJ$4&amp;ROW()&amp;"': de selectie komt niet overeen met een keuze in een afhankelijk veld.  "), ""))</f>
        <v/>
      </c>
      <c r="AK477" s="166" t="str">
        <f t="shared" si="226"/>
        <v/>
      </c>
      <c r="AL477" s="166" t="str">
        <f t="shared" si="227"/>
        <v/>
      </c>
      <c r="AM477" s="167" t="str">
        <f t="shared" si="243"/>
        <v/>
      </c>
      <c r="AN477" s="166" t="str">
        <f t="shared" si="244"/>
        <v/>
      </c>
      <c r="AO477" s="166" t="str">
        <f t="shared" si="245"/>
        <v/>
      </c>
      <c r="AP477" s="166" t="str">
        <f t="shared" si="246"/>
        <v/>
      </c>
      <c r="AQ477" s="166" t="str">
        <f t="shared" si="247"/>
        <v/>
      </c>
      <c r="AR477" s="166" t="str">
        <f t="shared" si="248"/>
        <v/>
      </c>
      <c r="AS477" s="166" t="str">
        <f t="shared" si="249"/>
        <v/>
      </c>
      <c r="AT477" s="166" t="str">
        <f t="shared" si="250"/>
        <v/>
      </c>
      <c r="AU477" s="166" t="str">
        <f t="shared" si="251"/>
        <v/>
      </c>
      <c r="AV477" s="166" t="str">
        <f t="shared" si="252"/>
        <v/>
      </c>
      <c r="AW477" s="167" t="str">
        <f t="shared" si="253"/>
        <v/>
      </c>
      <c r="AX477" s="166" t="str">
        <f>IF(N477&lt;&gt;1, IF(SUM(N477:$N$504)&lt;&gt;0, "| Laat geen witruimte tussen ingevulde rijen.", ""), "")</f>
        <v/>
      </c>
      <c r="AY477" s="166"/>
      <c r="AZ477" s="75" t="str">
        <f t="shared" ca="1" si="254"/>
        <v/>
      </c>
    </row>
    <row r="478" spans="1:52" x14ac:dyDescent="0.25">
      <c r="A478" s="172" t="str">
        <f t="shared" ca="1" si="228"/>
        <v/>
      </c>
      <c r="B478" s="164" t="str">
        <f t="shared" si="224"/>
        <v/>
      </c>
      <c r="C478" s="176" t="str">
        <f t="shared" si="225"/>
        <v/>
      </c>
      <c r="D478" s="177"/>
      <c r="E478" s="178"/>
      <c r="F478" s="178"/>
      <c r="G478" s="179"/>
      <c r="H478" s="180"/>
      <c r="I478" s="179"/>
      <c r="J478" s="181"/>
      <c r="K478" s="182"/>
      <c r="L478" s="183"/>
      <c r="M478" s="165" t="s">
        <v>85</v>
      </c>
      <c r="N478" s="166">
        <f t="shared" si="229"/>
        <v>0</v>
      </c>
      <c r="O478" s="167" t="s">
        <v>387</v>
      </c>
      <c r="P478" s="166" t="str">
        <f t="shared" si="230"/>
        <v/>
      </c>
      <c r="Q478" s="166" t="str">
        <f t="shared" si="231"/>
        <v/>
      </c>
      <c r="R478" s="166" t="str">
        <f t="shared" si="232"/>
        <v/>
      </c>
      <c r="S478" s="167">
        <f t="shared" si="233"/>
        <v>0</v>
      </c>
      <c r="T478" s="166">
        <f t="shared" si="234"/>
        <v>0</v>
      </c>
      <c r="U478" s="166">
        <f t="shared" si="235"/>
        <v>0</v>
      </c>
      <c r="V478" s="166">
        <f t="shared" si="236"/>
        <v>0</v>
      </c>
      <c r="W478" s="166">
        <f t="shared" si="237"/>
        <v>0</v>
      </c>
      <c r="X478" s="166">
        <f t="shared" si="238"/>
        <v>0</v>
      </c>
      <c r="Y478" s="166">
        <f t="shared" si="239"/>
        <v>0</v>
      </c>
      <c r="Z478" s="166">
        <f t="shared" si="240"/>
        <v>0</v>
      </c>
      <c r="AA478" s="166">
        <f t="shared" si="241"/>
        <v>0</v>
      </c>
      <c r="AB478" s="166">
        <f t="shared" si="242"/>
        <v>0</v>
      </c>
      <c r="AC478" s="167"/>
      <c r="AD478" s="166"/>
      <c r="AE478" s="166" t="str" cm="1">
        <f t="array" ref="AE478">IF($E478&lt;&gt;"", IF(ISTEXT(E478), "| Veld '"&amp;AE$4&amp;ROW()&amp;"': "&amp;Fout_datum, IF(F478&lt;&gt;"", IF(E478&gt;F478, "| Velden '"&amp;$AE$4&amp;ROW()&amp;"' en '"&amp;$AF$4&amp;ROW()&amp;"': De datum uit dienst mag niet voor de datum in dienst vallen.", ""), IF(E478&gt;Datum_werkingsjaar_einde, "| Veld '"&amp;$AE$4&amp;ROW()&amp;"': De datum in dienst mag niet na 31/12/"&amp;Datum_werkingsjaar&amp;" vallen.  ", ""))), "")</f>
        <v/>
      </c>
      <c r="AF478" s="166" t="str" cm="1">
        <f t="array" ref="AF478">IF($F478&lt;&gt;"", IF(ISTEXT(F478), "| Veld '"&amp;AF$4&amp;ROW()&amp;"': "&amp;Fout_datum, IF(E478&gt;F478, IF(F478&lt;&gt;"", "  ", ""), IF(F478&lt;&gt;"", IF(F478&lt;Datum_werkingsjaar_begin, "| Veld '"&amp;$AF$4&amp;ROW()&amp;"': De datum uit dienst mag niet vóór 1/01/"&amp;Datum_werkingsjaar&amp;" vallen.  ", ""), ""))), "")</f>
        <v/>
      </c>
      <c r="AG478" s="166" t="str">
        <f ca="1">IF(W478&lt;0, "", IF(G478&lt;&gt;"", _xlfn.IFNA(IF(MATCH(G478, OFFSET(Keuzelijsten!$A$1, 0, MATCH(O478, Keuzelijsten!$A$1:$AA$1, 0)-1, 50, 1), 0)&lt;&gt;"", ""), "| Veld '"&amp;AG$4&amp;ROW()&amp;"': de selectie komt niet overeen met een keuze in een afhankelijk veld.  "), ""))</f>
        <v/>
      </c>
      <c r="AH478" s="166" t="str">
        <f ca="1">IF(X478&lt;0, "", IF(H478&lt;&gt;"", _xlfn.IFNA(IF(MATCH(H478, OFFSET(Keuzelijsten!$A$1, 0, MATCH(P478, Keuzelijsten!$A$1:$AA$1, 0)-1, 50, 1), 0)&lt;&gt;"", ""), "| Veld '"&amp;AH$4&amp;ROW()&amp;"': de selectie komt niet overeen met een keuze in een afhankelijk veld.  "), ""))</f>
        <v/>
      </c>
      <c r="AI478" s="166" t="str">
        <f ca="1">IF(Y478&lt;0, "", IF(I478&lt;&gt;"", _xlfn.IFNA(IF(MATCH(I478, OFFSET(Keuzelijsten!$A$1, 0, MATCH(Q478, Keuzelijsten!$A$1:$AA$1, 0)-1, 50, 1), 0)&lt;&gt;"", ""), "| Veld '"&amp;AI$4&amp;ROW()&amp;"': de selectie komt niet overeen met een keuze in een afhankelijk veld.  "), ""))</f>
        <v/>
      </c>
      <c r="AJ478" s="166" t="str">
        <f ca="1">IF(Z478&lt;0, "", IF(J478&lt;&gt;"", _xlfn.IFNA(IF(MATCH(J478, OFFSET(Keuzelijsten!$A$1, 0, MATCH(R478, Keuzelijsten!$A$1:$AA$1, 0)-1, 50, 1), 0)&lt;&gt;"", ""), "| Veld '"&amp;AJ$4&amp;ROW()&amp;"': de selectie komt niet overeen met een keuze in een afhankelijk veld.  "), ""))</f>
        <v/>
      </c>
      <c r="AK478" s="166" t="str">
        <f t="shared" si="226"/>
        <v/>
      </c>
      <c r="AL478" s="166" t="str">
        <f t="shared" si="227"/>
        <v/>
      </c>
      <c r="AM478" s="167" t="str">
        <f t="shared" si="243"/>
        <v/>
      </c>
      <c r="AN478" s="166" t="str">
        <f t="shared" si="244"/>
        <v/>
      </c>
      <c r="AO478" s="166" t="str">
        <f t="shared" si="245"/>
        <v/>
      </c>
      <c r="AP478" s="166" t="str">
        <f t="shared" si="246"/>
        <v/>
      </c>
      <c r="AQ478" s="166" t="str">
        <f t="shared" si="247"/>
        <v/>
      </c>
      <c r="AR478" s="166" t="str">
        <f t="shared" si="248"/>
        <v/>
      </c>
      <c r="AS478" s="166" t="str">
        <f t="shared" si="249"/>
        <v/>
      </c>
      <c r="AT478" s="166" t="str">
        <f t="shared" si="250"/>
        <v/>
      </c>
      <c r="AU478" s="166" t="str">
        <f t="shared" si="251"/>
        <v/>
      </c>
      <c r="AV478" s="166" t="str">
        <f t="shared" si="252"/>
        <v/>
      </c>
      <c r="AW478" s="167" t="str">
        <f t="shared" si="253"/>
        <v/>
      </c>
      <c r="AX478" s="166" t="str">
        <f>IF(N478&lt;&gt;1, IF(SUM(N478:$N$504)&lt;&gt;0, "| Laat geen witruimte tussen ingevulde rijen.", ""), "")</f>
        <v/>
      </c>
      <c r="AY478" s="166"/>
      <c r="AZ478" s="75" t="str">
        <f t="shared" ca="1" si="254"/>
        <v/>
      </c>
    </row>
    <row r="479" spans="1:52" x14ac:dyDescent="0.25">
      <c r="A479" s="172" t="str">
        <f t="shared" ca="1" si="228"/>
        <v/>
      </c>
      <c r="B479" s="164" t="str">
        <f t="shared" si="224"/>
        <v/>
      </c>
      <c r="C479" s="176" t="str">
        <f t="shared" si="225"/>
        <v/>
      </c>
      <c r="D479" s="177"/>
      <c r="E479" s="178"/>
      <c r="F479" s="178"/>
      <c r="G479" s="179"/>
      <c r="H479" s="180"/>
      <c r="I479" s="179"/>
      <c r="J479" s="181"/>
      <c r="K479" s="182"/>
      <c r="L479" s="183"/>
      <c r="M479" s="165" t="s">
        <v>85</v>
      </c>
      <c r="N479" s="166">
        <f t="shared" si="229"/>
        <v>0</v>
      </c>
      <c r="O479" s="167" t="s">
        <v>387</v>
      </c>
      <c r="P479" s="166" t="str">
        <f t="shared" si="230"/>
        <v/>
      </c>
      <c r="Q479" s="166" t="str">
        <f t="shared" si="231"/>
        <v/>
      </c>
      <c r="R479" s="166" t="str">
        <f t="shared" si="232"/>
        <v/>
      </c>
      <c r="S479" s="167">
        <f t="shared" si="233"/>
        <v>0</v>
      </c>
      <c r="T479" s="166">
        <f t="shared" si="234"/>
        <v>0</v>
      </c>
      <c r="U479" s="166">
        <f t="shared" si="235"/>
        <v>0</v>
      </c>
      <c r="V479" s="166">
        <f t="shared" si="236"/>
        <v>0</v>
      </c>
      <c r="W479" s="166">
        <f t="shared" si="237"/>
        <v>0</v>
      </c>
      <c r="X479" s="166">
        <f t="shared" si="238"/>
        <v>0</v>
      </c>
      <c r="Y479" s="166">
        <f t="shared" si="239"/>
        <v>0</v>
      </c>
      <c r="Z479" s="166">
        <f t="shared" si="240"/>
        <v>0</v>
      </c>
      <c r="AA479" s="166">
        <f t="shared" si="241"/>
        <v>0</v>
      </c>
      <c r="AB479" s="166">
        <f t="shared" si="242"/>
        <v>0</v>
      </c>
      <c r="AC479" s="167"/>
      <c r="AD479" s="166"/>
      <c r="AE479" s="166" t="str" cm="1">
        <f t="array" ref="AE479">IF($E479&lt;&gt;"", IF(ISTEXT(E479), "| Veld '"&amp;AE$4&amp;ROW()&amp;"': "&amp;Fout_datum, IF(F479&lt;&gt;"", IF(E479&gt;F479, "| Velden '"&amp;$AE$4&amp;ROW()&amp;"' en '"&amp;$AF$4&amp;ROW()&amp;"': De datum uit dienst mag niet voor de datum in dienst vallen.", ""), IF(E479&gt;Datum_werkingsjaar_einde, "| Veld '"&amp;$AE$4&amp;ROW()&amp;"': De datum in dienst mag niet na 31/12/"&amp;Datum_werkingsjaar&amp;" vallen.  ", ""))), "")</f>
        <v/>
      </c>
      <c r="AF479" s="166" t="str" cm="1">
        <f t="array" ref="AF479">IF($F479&lt;&gt;"", IF(ISTEXT(F479), "| Veld '"&amp;AF$4&amp;ROW()&amp;"': "&amp;Fout_datum, IF(E479&gt;F479, IF(F479&lt;&gt;"", "  ", ""), IF(F479&lt;&gt;"", IF(F479&lt;Datum_werkingsjaar_begin, "| Veld '"&amp;$AF$4&amp;ROW()&amp;"': De datum uit dienst mag niet vóór 1/01/"&amp;Datum_werkingsjaar&amp;" vallen.  ", ""), ""))), "")</f>
        <v/>
      </c>
      <c r="AG479" s="166" t="str">
        <f ca="1">IF(W479&lt;0, "", IF(G479&lt;&gt;"", _xlfn.IFNA(IF(MATCH(G479, OFFSET(Keuzelijsten!$A$1, 0, MATCH(O479, Keuzelijsten!$A$1:$AA$1, 0)-1, 50, 1), 0)&lt;&gt;"", ""), "| Veld '"&amp;AG$4&amp;ROW()&amp;"': de selectie komt niet overeen met een keuze in een afhankelijk veld.  "), ""))</f>
        <v/>
      </c>
      <c r="AH479" s="166" t="str">
        <f ca="1">IF(X479&lt;0, "", IF(H479&lt;&gt;"", _xlfn.IFNA(IF(MATCH(H479, OFFSET(Keuzelijsten!$A$1, 0, MATCH(P479, Keuzelijsten!$A$1:$AA$1, 0)-1, 50, 1), 0)&lt;&gt;"", ""), "| Veld '"&amp;AH$4&amp;ROW()&amp;"': de selectie komt niet overeen met een keuze in een afhankelijk veld.  "), ""))</f>
        <v/>
      </c>
      <c r="AI479" s="166" t="str">
        <f ca="1">IF(Y479&lt;0, "", IF(I479&lt;&gt;"", _xlfn.IFNA(IF(MATCH(I479, OFFSET(Keuzelijsten!$A$1, 0, MATCH(Q479, Keuzelijsten!$A$1:$AA$1, 0)-1, 50, 1), 0)&lt;&gt;"", ""), "| Veld '"&amp;AI$4&amp;ROW()&amp;"': de selectie komt niet overeen met een keuze in een afhankelijk veld.  "), ""))</f>
        <v/>
      </c>
      <c r="AJ479" s="166" t="str">
        <f ca="1">IF(Z479&lt;0, "", IF(J479&lt;&gt;"", _xlfn.IFNA(IF(MATCH(J479, OFFSET(Keuzelijsten!$A$1, 0, MATCH(R479, Keuzelijsten!$A$1:$AA$1, 0)-1, 50, 1), 0)&lt;&gt;"", ""), "| Veld '"&amp;AJ$4&amp;ROW()&amp;"': de selectie komt niet overeen met een keuze in een afhankelijk veld.  "), ""))</f>
        <v/>
      </c>
      <c r="AK479" s="166" t="str">
        <f t="shared" si="226"/>
        <v/>
      </c>
      <c r="AL479" s="166" t="str">
        <f t="shared" si="227"/>
        <v/>
      </c>
      <c r="AM479" s="167" t="str">
        <f t="shared" si="243"/>
        <v/>
      </c>
      <c r="AN479" s="166" t="str">
        <f t="shared" si="244"/>
        <v/>
      </c>
      <c r="AO479" s="166" t="str">
        <f t="shared" si="245"/>
        <v/>
      </c>
      <c r="AP479" s="166" t="str">
        <f t="shared" si="246"/>
        <v/>
      </c>
      <c r="AQ479" s="166" t="str">
        <f t="shared" si="247"/>
        <v/>
      </c>
      <c r="AR479" s="166" t="str">
        <f t="shared" si="248"/>
        <v/>
      </c>
      <c r="AS479" s="166" t="str">
        <f t="shared" si="249"/>
        <v/>
      </c>
      <c r="AT479" s="166" t="str">
        <f t="shared" si="250"/>
        <v/>
      </c>
      <c r="AU479" s="166" t="str">
        <f t="shared" si="251"/>
        <v/>
      </c>
      <c r="AV479" s="166" t="str">
        <f t="shared" si="252"/>
        <v/>
      </c>
      <c r="AW479" s="167" t="str">
        <f t="shared" si="253"/>
        <v/>
      </c>
      <c r="AX479" s="166" t="str">
        <f>IF(N479&lt;&gt;1, IF(SUM(N479:$N$504)&lt;&gt;0, "| Laat geen witruimte tussen ingevulde rijen.", ""), "")</f>
        <v/>
      </c>
      <c r="AY479" s="166"/>
      <c r="AZ479" s="75" t="str">
        <f t="shared" ca="1" si="254"/>
        <v/>
      </c>
    </row>
    <row r="480" spans="1:52" x14ac:dyDescent="0.25">
      <c r="A480" s="172" t="str">
        <f t="shared" ca="1" si="228"/>
        <v/>
      </c>
      <c r="B480" s="164" t="str">
        <f t="shared" si="224"/>
        <v/>
      </c>
      <c r="C480" s="176" t="str">
        <f t="shared" si="225"/>
        <v/>
      </c>
      <c r="D480" s="177"/>
      <c r="E480" s="178"/>
      <c r="F480" s="178"/>
      <c r="G480" s="179"/>
      <c r="H480" s="180"/>
      <c r="I480" s="179"/>
      <c r="J480" s="181"/>
      <c r="K480" s="182"/>
      <c r="L480" s="183"/>
      <c r="M480" s="165" t="s">
        <v>85</v>
      </c>
      <c r="N480" s="166">
        <f t="shared" si="229"/>
        <v>0</v>
      </c>
      <c r="O480" s="167" t="s">
        <v>387</v>
      </c>
      <c r="P480" s="166" t="str">
        <f t="shared" si="230"/>
        <v/>
      </c>
      <c r="Q480" s="166" t="str">
        <f t="shared" si="231"/>
        <v/>
      </c>
      <c r="R480" s="166" t="str">
        <f t="shared" si="232"/>
        <v/>
      </c>
      <c r="S480" s="167">
        <f t="shared" si="233"/>
        <v>0</v>
      </c>
      <c r="T480" s="166">
        <f t="shared" si="234"/>
        <v>0</v>
      </c>
      <c r="U480" s="166">
        <f t="shared" si="235"/>
        <v>0</v>
      </c>
      <c r="V480" s="166">
        <f t="shared" si="236"/>
        <v>0</v>
      </c>
      <c r="W480" s="166">
        <f t="shared" si="237"/>
        <v>0</v>
      </c>
      <c r="X480" s="166">
        <f t="shared" si="238"/>
        <v>0</v>
      </c>
      <c r="Y480" s="166">
        <f t="shared" si="239"/>
        <v>0</v>
      </c>
      <c r="Z480" s="166">
        <f t="shared" si="240"/>
        <v>0</v>
      </c>
      <c r="AA480" s="166">
        <f t="shared" si="241"/>
        <v>0</v>
      </c>
      <c r="AB480" s="166">
        <f t="shared" si="242"/>
        <v>0</v>
      </c>
      <c r="AC480" s="167"/>
      <c r="AD480" s="166"/>
      <c r="AE480" s="166" t="str" cm="1">
        <f t="array" ref="AE480">IF($E480&lt;&gt;"", IF(ISTEXT(E480), "| Veld '"&amp;AE$4&amp;ROW()&amp;"': "&amp;Fout_datum, IF(F480&lt;&gt;"", IF(E480&gt;F480, "| Velden '"&amp;$AE$4&amp;ROW()&amp;"' en '"&amp;$AF$4&amp;ROW()&amp;"': De datum uit dienst mag niet voor de datum in dienst vallen.", ""), IF(E480&gt;Datum_werkingsjaar_einde, "| Veld '"&amp;$AE$4&amp;ROW()&amp;"': De datum in dienst mag niet na 31/12/"&amp;Datum_werkingsjaar&amp;" vallen.  ", ""))), "")</f>
        <v/>
      </c>
      <c r="AF480" s="166" t="str" cm="1">
        <f t="array" ref="AF480">IF($F480&lt;&gt;"", IF(ISTEXT(F480), "| Veld '"&amp;AF$4&amp;ROW()&amp;"': "&amp;Fout_datum, IF(E480&gt;F480, IF(F480&lt;&gt;"", "  ", ""), IF(F480&lt;&gt;"", IF(F480&lt;Datum_werkingsjaar_begin, "| Veld '"&amp;$AF$4&amp;ROW()&amp;"': De datum uit dienst mag niet vóór 1/01/"&amp;Datum_werkingsjaar&amp;" vallen.  ", ""), ""))), "")</f>
        <v/>
      </c>
      <c r="AG480" s="166" t="str">
        <f ca="1">IF(W480&lt;0, "", IF(G480&lt;&gt;"", _xlfn.IFNA(IF(MATCH(G480, OFFSET(Keuzelijsten!$A$1, 0, MATCH(O480, Keuzelijsten!$A$1:$AA$1, 0)-1, 50, 1), 0)&lt;&gt;"", ""), "| Veld '"&amp;AG$4&amp;ROW()&amp;"': de selectie komt niet overeen met een keuze in een afhankelijk veld.  "), ""))</f>
        <v/>
      </c>
      <c r="AH480" s="166" t="str">
        <f ca="1">IF(X480&lt;0, "", IF(H480&lt;&gt;"", _xlfn.IFNA(IF(MATCH(H480, OFFSET(Keuzelijsten!$A$1, 0, MATCH(P480, Keuzelijsten!$A$1:$AA$1, 0)-1, 50, 1), 0)&lt;&gt;"", ""), "| Veld '"&amp;AH$4&amp;ROW()&amp;"': de selectie komt niet overeen met een keuze in een afhankelijk veld.  "), ""))</f>
        <v/>
      </c>
      <c r="AI480" s="166" t="str">
        <f ca="1">IF(Y480&lt;0, "", IF(I480&lt;&gt;"", _xlfn.IFNA(IF(MATCH(I480, OFFSET(Keuzelijsten!$A$1, 0, MATCH(Q480, Keuzelijsten!$A$1:$AA$1, 0)-1, 50, 1), 0)&lt;&gt;"", ""), "| Veld '"&amp;AI$4&amp;ROW()&amp;"': de selectie komt niet overeen met een keuze in een afhankelijk veld.  "), ""))</f>
        <v/>
      </c>
      <c r="AJ480" s="166" t="str">
        <f ca="1">IF(Z480&lt;0, "", IF(J480&lt;&gt;"", _xlfn.IFNA(IF(MATCH(J480, OFFSET(Keuzelijsten!$A$1, 0, MATCH(R480, Keuzelijsten!$A$1:$AA$1, 0)-1, 50, 1), 0)&lt;&gt;"", ""), "| Veld '"&amp;AJ$4&amp;ROW()&amp;"': de selectie komt niet overeen met een keuze in een afhankelijk veld.  "), ""))</f>
        <v/>
      </c>
      <c r="AK480" s="166" t="str">
        <f t="shared" si="226"/>
        <v/>
      </c>
      <c r="AL480" s="166" t="str">
        <f t="shared" si="227"/>
        <v/>
      </c>
      <c r="AM480" s="167" t="str">
        <f t="shared" si="243"/>
        <v/>
      </c>
      <c r="AN480" s="166" t="str">
        <f t="shared" si="244"/>
        <v/>
      </c>
      <c r="AO480" s="166" t="str">
        <f t="shared" si="245"/>
        <v/>
      </c>
      <c r="AP480" s="166" t="str">
        <f t="shared" si="246"/>
        <v/>
      </c>
      <c r="AQ480" s="166" t="str">
        <f t="shared" si="247"/>
        <v/>
      </c>
      <c r="AR480" s="166" t="str">
        <f t="shared" si="248"/>
        <v/>
      </c>
      <c r="AS480" s="166" t="str">
        <f t="shared" si="249"/>
        <v/>
      </c>
      <c r="AT480" s="166" t="str">
        <f t="shared" si="250"/>
        <v/>
      </c>
      <c r="AU480" s="166" t="str">
        <f t="shared" si="251"/>
        <v/>
      </c>
      <c r="AV480" s="166" t="str">
        <f t="shared" si="252"/>
        <v/>
      </c>
      <c r="AW480" s="167" t="str">
        <f t="shared" si="253"/>
        <v/>
      </c>
      <c r="AX480" s="166" t="str">
        <f>IF(N480&lt;&gt;1, IF(SUM(N480:$N$504)&lt;&gt;0, "| Laat geen witruimte tussen ingevulde rijen.", ""), "")</f>
        <v/>
      </c>
      <c r="AY480" s="166"/>
      <c r="AZ480" s="75" t="str">
        <f t="shared" ca="1" si="254"/>
        <v/>
      </c>
    </row>
    <row r="481" spans="1:52" x14ac:dyDescent="0.25">
      <c r="A481" s="172" t="str">
        <f t="shared" ca="1" si="228"/>
        <v/>
      </c>
      <c r="B481" s="164" t="str">
        <f t="shared" si="224"/>
        <v/>
      </c>
      <c r="C481" s="176" t="str">
        <f t="shared" si="225"/>
        <v/>
      </c>
      <c r="D481" s="177"/>
      <c r="E481" s="178"/>
      <c r="F481" s="178"/>
      <c r="G481" s="179"/>
      <c r="H481" s="180"/>
      <c r="I481" s="179"/>
      <c r="J481" s="181"/>
      <c r="K481" s="182"/>
      <c r="L481" s="183"/>
      <c r="M481" s="165" t="s">
        <v>85</v>
      </c>
      <c r="N481" s="166">
        <f t="shared" si="229"/>
        <v>0</v>
      </c>
      <c r="O481" s="167" t="s">
        <v>387</v>
      </c>
      <c r="P481" s="166" t="str">
        <f t="shared" si="230"/>
        <v/>
      </c>
      <c r="Q481" s="166" t="str">
        <f t="shared" si="231"/>
        <v/>
      </c>
      <c r="R481" s="166" t="str">
        <f t="shared" si="232"/>
        <v/>
      </c>
      <c r="S481" s="167">
        <f t="shared" si="233"/>
        <v>0</v>
      </c>
      <c r="T481" s="166">
        <f t="shared" si="234"/>
        <v>0</v>
      </c>
      <c r="U481" s="166">
        <f t="shared" si="235"/>
        <v>0</v>
      </c>
      <c r="V481" s="166">
        <f t="shared" si="236"/>
        <v>0</v>
      </c>
      <c r="W481" s="166">
        <f t="shared" si="237"/>
        <v>0</v>
      </c>
      <c r="X481" s="166">
        <f t="shared" si="238"/>
        <v>0</v>
      </c>
      <c r="Y481" s="166">
        <f t="shared" si="239"/>
        <v>0</v>
      </c>
      <c r="Z481" s="166">
        <f t="shared" si="240"/>
        <v>0</v>
      </c>
      <c r="AA481" s="166">
        <f t="shared" si="241"/>
        <v>0</v>
      </c>
      <c r="AB481" s="166">
        <f t="shared" si="242"/>
        <v>0</v>
      </c>
      <c r="AC481" s="167"/>
      <c r="AD481" s="166"/>
      <c r="AE481" s="166" t="str" cm="1">
        <f t="array" ref="AE481">IF($E481&lt;&gt;"", IF(ISTEXT(E481), "| Veld '"&amp;AE$4&amp;ROW()&amp;"': "&amp;Fout_datum, IF(F481&lt;&gt;"", IF(E481&gt;F481, "| Velden '"&amp;$AE$4&amp;ROW()&amp;"' en '"&amp;$AF$4&amp;ROW()&amp;"': De datum uit dienst mag niet voor de datum in dienst vallen.", ""), IF(E481&gt;Datum_werkingsjaar_einde, "| Veld '"&amp;$AE$4&amp;ROW()&amp;"': De datum in dienst mag niet na 31/12/"&amp;Datum_werkingsjaar&amp;" vallen.  ", ""))), "")</f>
        <v/>
      </c>
      <c r="AF481" s="166" t="str" cm="1">
        <f t="array" ref="AF481">IF($F481&lt;&gt;"", IF(ISTEXT(F481), "| Veld '"&amp;AF$4&amp;ROW()&amp;"': "&amp;Fout_datum, IF(E481&gt;F481, IF(F481&lt;&gt;"", "  ", ""), IF(F481&lt;&gt;"", IF(F481&lt;Datum_werkingsjaar_begin, "| Veld '"&amp;$AF$4&amp;ROW()&amp;"': De datum uit dienst mag niet vóór 1/01/"&amp;Datum_werkingsjaar&amp;" vallen.  ", ""), ""))), "")</f>
        <v/>
      </c>
      <c r="AG481" s="166" t="str">
        <f ca="1">IF(W481&lt;0, "", IF(G481&lt;&gt;"", _xlfn.IFNA(IF(MATCH(G481, OFFSET(Keuzelijsten!$A$1, 0, MATCH(O481, Keuzelijsten!$A$1:$AA$1, 0)-1, 50, 1), 0)&lt;&gt;"", ""), "| Veld '"&amp;AG$4&amp;ROW()&amp;"': de selectie komt niet overeen met een keuze in een afhankelijk veld.  "), ""))</f>
        <v/>
      </c>
      <c r="AH481" s="166" t="str">
        <f ca="1">IF(X481&lt;0, "", IF(H481&lt;&gt;"", _xlfn.IFNA(IF(MATCH(H481, OFFSET(Keuzelijsten!$A$1, 0, MATCH(P481, Keuzelijsten!$A$1:$AA$1, 0)-1, 50, 1), 0)&lt;&gt;"", ""), "| Veld '"&amp;AH$4&amp;ROW()&amp;"': de selectie komt niet overeen met een keuze in een afhankelijk veld.  "), ""))</f>
        <v/>
      </c>
      <c r="AI481" s="166" t="str">
        <f ca="1">IF(Y481&lt;0, "", IF(I481&lt;&gt;"", _xlfn.IFNA(IF(MATCH(I481, OFFSET(Keuzelijsten!$A$1, 0, MATCH(Q481, Keuzelijsten!$A$1:$AA$1, 0)-1, 50, 1), 0)&lt;&gt;"", ""), "| Veld '"&amp;AI$4&amp;ROW()&amp;"': de selectie komt niet overeen met een keuze in een afhankelijk veld.  "), ""))</f>
        <v/>
      </c>
      <c r="AJ481" s="166" t="str">
        <f ca="1">IF(Z481&lt;0, "", IF(J481&lt;&gt;"", _xlfn.IFNA(IF(MATCH(J481, OFFSET(Keuzelijsten!$A$1, 0, MATCH(R481, Keuzelijsten!$A$1:$AA$1, 0)-1, 50, 1), 0)&lt;&gt;"", ""), "| Veld '"&amp;AJ$4&amp;ROW()&amp;"': de selectie komt niet overeen met een keuze in een afhankelijk veld.  "), ""))</f>
        <v/>
      </c>
      <c r="AK481" s="166" t="str">
        <f t="shared" si="226"/>
        <v/>
      </c>
      <c r="AL481" s="166" t="str">
        <f t="shared" si="227"/>
        <v/>
      </c>
      <c r="AM481" s="167" t="str">
        <f t="shared" si="243"/>
        <v/>
      </c>
      <c r="AN481" s="166" t="str">
        <f t="shared" si="244"/>
        <v/>
      </c>
      <c r="AO481" s="166" t="str">
        <f t="shared" si="245"/>
        <v/>
      </c>
      <c r="AP481" s="166" t="str">
        <f t="shared" si="246"/>
        <v/>
      </c>
      <c r="AQ481" s="166" t="str">
        <f t="shared" si="247"/>
        <v/>
      </c>
      <c r="AR481" s="166" t="str">
        <f t="shared" si="248"/>
        <v/>
      </c>
      <c r="AS481" s="166" t="str">
        <f t="shared" si="249"/>
        <v/>
      </c>
      <c r="AT481" s="166" t="str">
        <f t="shared" si="250"/>
        <v/>
      </c>
      <c r="AU481" s="166" t="str">
        <f t="shared" si="251"/>
        <v/>
      </c>
      <c r="AV481" s="166" t="str">
        <f t="shared" si="252"/>
        <v/>
      </c>
      <c r="AW481" s="167" t="str">
        <f t="shared" si="253"/>
        <v/>
      </c>
      <c r="AX481" s="166" t="str">
        <f>IF(N481&lt;&gt;1, IF(SUM(N481:$N$504)&lt;&gt;0, "| Laat geen witruimte tussen ingevulde rijen.", ""), "")</f>
        <v/>
      </c>
      <c r="AY481" s="166"/>
      <c r="AZ481" s="75" t="str">
        <f t="shared" ca="1" si="254"/>
        <v/>
      </c>
    </row>
    <row r="482" spans="1:52" x14ac:dyDescent="0.25">
      <c r="A482" s="172" t="str">
        <f t="shared" ca="1" si="228"/>
        <v/>
      </c>
      <c r="B482" s="164" t="str">
        <f t="shared" si="224"/>
        <v/>
      </c>
      <c r="C482" s="176" t="str">
        <f t="shared" si="225"/>
        <v/>
      </c>
      <c r="D482" s="177"/>
      <c r="E482" s="178"/>
      <c r="F482" s="178"/>
      <c r="G482" s="179"/>
      <c r="H482" s="180"/>
      <c r="I482" s="179"/>
      <c r="J482" s="181"/>
      <c r="K482" s="182"/>
      <c r="L482" s="183"/>
      <c r="M482" s="165" t="s">
        <v>85</v>
      </c>
      <c r="N482" s="166">
        <f t="shared" si="229"/>
        <v>0</v>
      </c>
      <c r="O482" s="167" t="s">
        <v>387</v>
      </c>
      <c r="P482" s="166" t="str">
        <f t="shared" si="230"/>
        <v/>
      </c>
      <c r="Q482" s="166" t="str">
        <f t="shared" si="231"/>
        <v/>
      </c>
      <c r="R482" s="166" t="str">
        <f t="shared" si="232"/>
        <v/>
      </c>
      <c r="S482" s="167">
        <f t="shared" si="233"/>
        <v>0</v>
      </c>
      <c r="T482" s="166">
        <f t="shared" si="234"/>
        <v>0</v>
      </c>
      <c r="U482" s="166">
        <f t="shared" si="235"/>
        <v>0</v>
      </c>
      <c r="V482" s="166">
        <f t="shared" si="236"/>
        <v>0</v>
      </c>
      <c r="W482" s="166">
        <f t="shared" si="237"/>
        <v>0</v>
      </c>
      <c r="X482" s="166">
        <f t="shared" si="238"/>
        <v>0</v>
      </c>
      <c r="Y482" s="166">
        <f t="shared" si="239"/>
        <v>0</v>
      </c>
      <c r="Z482" s="166">
        <f t="shared" si="240"/>
        <v>0</v>
      </c>
      <c r="AA482" s="166">
        <f t="shared" si="241"/>
        <v>0</v>
      </c>
      <c r="AB482" s="166">
        <f t="shared" si="242"/>
        <v>0</v>
      </c>
      <c r="AC482" s="167"/>
      <c r="AD482" s="166"/>
      <c r="AE482" s="166" t="str" cm="1">
        <f t="array" ref="AE482">IF($E482&lt;&gt;"", IF(ISTEXT(E482), "| Veld '"&amp;AE$4&amp;ROW()&amp;"': "&amp;Fout_datum, IF(F482&lt;&gt;"", IF(E482&gt;F482, "| Velden '"&amp;$AE$4&amp;ROW()&amp;"' en '"&amp;$AF$4&amp;ROW()&amp;"': De datum uit dienst mag niet voor de datum in dienst vallen.", ""), IF(E482&gt;Datum_werkingsjaar_einde, "| Veld '"&amp;$AE$4&amp;ROW()&amp;"': De datum in dienst mag niet na 31/12/"&amp;Datum_werkingsjaar&amp;" vallen.  ", ""))), "")</f>
        <v/>
      </c>
      <c r="AF482" s="166" t="str" cm="1">
        <f t="array" ref="AF482">IF($F482&lt;&gt;"", IF(ISTEXT(F482), "| Veld '"&amp;AF$4&amp;ROW()&amp;"': "&amp;Fout_datum, IF(E482&gt;F482, IF(F482&lt;&gt;"", "  ", ""), IF(F482&lt;&gt;"", IF(F482&lt;Datum_werkingsjaar_begin, "| Veld '"&amp;$AF$4&amp;ROW()&amp;"': De datum uit dienst mag niet vóór 1/01/"&amp;Datum_werkingsjaar&amp;" vallen.  ", ""), ""))), "")</f>
        <v/>
      </c>
      <c r="AG482" s="166" t="str">
        <f ca="1">IF(W482&lt;0, "", IF(G482&lt;&gt;"", _xlfn.IFNA(IF(MATCH(G482, OFFSET(Keuzelijsten!$A$1, 0, MATCH(O482, Keuzelijsten!$A$1:$AA$1, 0)-1, 50, 1), 0)&lt;&gt;"", ""), "| Veld '"&amp;AG$4&amp;ROW()&amp;"': de selectie komt niet overeen met een keuze in een afhankelijk veld.  "), ""))</f>
        <v/>
      </c>
      <c r="AH482" s="166" t="str">
        <f ca="1">IF(X482&lt;0, "", IF(H482&lt;&gt;"", _xlfn.IFNA(IF(MATCH(H482, OFFSET(Keuzelijsten!$A$1, 0, MATCH(P482, Keuzelijsten!$A$1:$AA$1, 0)-1, 50, 1), 0)&lt;&gt;"", ""), "| Veld '"&amp;AH$4&amp;ROW()&amp;"': de selectie komt niet overeen met een keuze in een afhankelijk veld.  "), ""))</f>
        <v/>
      </c>
      <c r="AI482" s="166" t="str">
        <f ca="1">IF(Y482&lt;0, "", IF(I482&lt;&gt;"", _xlfn.IFNA(IF(MATCH(I482, OFFSET(Keuzelijsten!$A$1, 0, MATCH(Q482, Keuzelijsten!$A$1:$AA$1, 0)-1, 50, 1), 0)&lt;&gt;"", ""), "| Veld '"&amp;AI$4&amp;ROW()&amp;"': de selectie komt niet overeen met een keuze in een afhankelijk veld.  "), ""))</f>
        <v/>
      </c>
      <c r="AJ482" s="166" t="str">
        <f ca="1">IF(Z482&lt;0, "", IF(J482&lt;&gt;"", _xlfn.IFNA(IF(MATCH(J482, OFFSET(Keuzelijsten!$A$1, 0, MATCH(R482, Keuzelijsten!$A$1:$AA$1, 0)-1, 50, 1), 0)&lt;&gt;"", ""), "| Veld '"&amp;AJ$4&amp;ROW()&amp;"': de selectie komt niet overeen met een keuze in een afhankelijk veld.  "), ""))</f>
        <v/>
      </c>
      <c r="AK482" s="166" t="str">
        <f t="shared" si="226"/>
        <v/>
      </c>
      <c r="AL482" s="166" t="str">
        <f t="shared" si="227"/>
        <v/>
      </c>
      <c r="AM482" s="167" t="str">
        <f t="shared" si="243"/>
        <v/>
      </c>
      <c r="AN482" s="166" t="str">
        <f t="shared" si="244"/>
        <v/>
      </c>
      <c r="AO482" s="166" t="str">
        <f t="shared" si="245"/>
        <v/>
      </c>
      <c r="AP482" s="166" t="str">
        <f t="shared" si="246"/>
        <v/>
      </c>
      <c r="AQ482" s="166" t="str">
        <f t="shared" si="247"/>
        <v/>
      </c>
      <c r="AR482" s="166" t="str">
        <f t="shared" si="248"/>
        <v/>
      </c>
      <c r="AS482" s="166" t="str">
        <f t="shared" si="249"/>
        <v/>
      </c>
      <c r="AT482" s="166" t="str">
        <f t="shared" si="250"/>
        <v/>
      </c>
      <c r="AU482" s="166" t="str">
        <f t="shared" si="251"/>
        <v/>
      </c>
      <c r="AV482" s="166" t="str">
        <f t="shared" si="252"/>
        <v/>
      </c>
      <c r="AW482" s="167" t="str">
        <f t="shared" si="253"/>
        <v/>
      </c>
      <c r="AX482" s="166" t="str">
        <f>IF(N482&lt;&gt;1, IF(SUM(N482:$N$504)&lt;&gt;0, "| Laat geen witruimte tussen ingevulde rijen.", ""), "")</f>
        <v/>
      </c>
      <c r="AY482" s="166"/>
      <c r="AZ482" s="75" t="str">
        <f t="shared" ca="1" si="254"/>
        <v/>
      </c>
    </row>
    <row r="483" spans="1:52" x14ac:dyDescent="0.25">
      <c r="A483" s="172" t="str">
        <f t="shared" ca="1" si="228"/>
        <v/>
      </c>
      <c r="B483" s="164" t="str">
        <f t="shared" si="224"/>
        <v/>
      </c>
      <c r="C483" s="176" t="str">
        <f t="shared" si="225"/>
        <v/>
      </c>
      <c r="D483" s="177"/>
      <c r="E483" s="178"/>
      <c r="F483" s="178"/>
      <c r="G483" s="179"/>
      <c r="H483" s="180"/>
      <c r="I483" s="179"/>
      <c r="J483" s="181"/>
      <c r="K483" s="182"/>
      <c r="L483" s="183"/>
      <c r="M483" s="165" t="s">
        <v>85</v>
      </c>
      <c r="N483" s="166">
        <f t="shared" si="229"/>
        <v>0</v>
      </c>
      <c r="O483" s="167" t="s">
        <v>387</v>
      </c>
      <c r="P483" s="166" t="str">
        <f t="shared" si="230"/>
        <v/>
      </c>
      <c r="Q483" s="166" t="str">
        <f t="shared" si="231"/>
        <v/>
      </c>
      <c r="R483" s="166" t="str">
        <f t="shared" si="232"/>
        <v/>
      </c>
      <c r="S483" s="167">
        <f t="shared" si="233"/>
        <v>0</v>
      </c>
      <c r="T483" s="166">
        <f t="shared" si="234"/>
        <v>0</v>
      </c>
      <c r="U483" s="166">
        <f t="shared" si="235"/>
        <v>0</v>
      </c>
      <c r="V483" s="166">
        <f t="shared" si="236"/>
        <v>0</v>
      </c>
      <c r="W483" s="166">
        <f t="shared" si="237"/>
        <v>0</v>
      </c>
      <c r="X483" s="166">
        <f t="shared" si="238"/>
        <v>0</v>
      </c>
      <c r="Y483" s="166">
        <f t="shared" si="239"/>
        <v>0</v>
      </c>
      <c r="Z483" s="166">
        <f t="shared" si="240"/>
        <v>0</v>
      </c>
      <c r="AA483" s="166">
        <f t="shared" si="241"/>
        <v>0</v>
      </c>
      <c r="AB483" s="166">
        <f t="shared" si="242"/>
        <v>0</v>
      </c>
      <c r="AC483" s="167"/>
      <c r="AD483" s="166"/>
      <c r="AE483" s="166" t="str" cm="1">
        <f t="array" ref="AE483">IF($E483&lt;&gt;"", IF(ISTEXT(E483), "| Veld '"&amp;AE$4&amp;ROW()&amp;"': "&amp;Fout_datum, IF(F483&lt;&gt;"", IF(E483&gt;F483, "| Velden '"&amp;$AE$4&amp;ROW()&amp;"' en '"&amp;$AF$4&amp;ROW()&amp;"': De datum uit dienst mag niet voor de datum in dienst vallen.", ""), IF(E483&gt;Datum_werkingsjaar_einde, "| Veld '"&amp;$AE$4&amp;ROW()&amp;"': De datum in dienst mag niet na 31/12/"&amp;Datum_werkingsjaar&amp;" vallen.  ", ""))), "")</f>
        <v/>
      </c>
      <c r="AF483" s="166" t="str" cm="1">
        <f t="array" ref="AF483">IF($F483&lt;&gt;"", IF(ISTEXT(F483), "| Veld '"&amp;AF$4&amp;ROW()&amp;"': "&amp;Fout_datum, IF(E483&gt;F483, IF(F483&lt;&gt;"", "  ", ""), IF(F483&lt;&gt;"", IF(F483&lt;Datum_werkingsjaar_begin, "| Veld '"&amp;$AF$4&amp;ROW()&amp;"': De datum uit dienst mag niet vóór 1/01/"&amp;Datum_werkingsjaar&amp;" vallen.  ", ""), ""))), "")</f>
        <v/>
      </c>
      <c r="AG483" s="166" t="str">
        <f ca="1">IF(W483&lt;0, "", IF(G483&lt;&gt;"", _xlfn.IFNA(IF(MATCH(G483, OFFSET(Keuzelijsten!$A$1, 0, MATCH(O483, Keuzelijsten!$A$1:$AA$1, 0)-1, 50, 1), 0)&lt;&gt;"", ""), "| Veld '"&amp;AG$4&amp;ROW()&amp;"': de selectie komt niet overeen met een keuze in een afhankelijk veld.  "), ""))</f>
        <v/>
      </c>
      <c r="AH483" s="166" t="str">
        <f ca="1">IF(X483&lt;0, "", IF(H483&lt;&gt;"", _xlfn.IFNA(IF(MATCH(H483, OFFSET(Keuzelijsten!$A$1, 0, MATCH(P483, Keuzelijsten!$A$1:$AA$1, 0)-1, 50, 1), 0)&lt;&gt;"", ""), "| Veld '"&amp;AH$4&amp;ROW()&amp;"': de selectie komt niet overeen met een keuze in een afhankelijk veld.  "), ""))</f>
        <v/>
      </c>
      <c r="AI483" s="166" t="str">
        <f ca="1">IF(Y483&lt;0, "", IF(I483&lt;&gt;"", _xlfn.IFNA(IF(MATCH(I483, OFFSET(Keuzelijsten!$A$1, 0, MATCH(Q483, Keuzelijsten!$A$1:$AA$1, 0)-1, 50, 1), 0)&lt;&gt;"", ""), "| Veld '"&amp;AI$4&amp;ROW()&amp;"': de selectie komt niet overeen met een keuze in een afhankelijk veld.  "), ""))</f>
        <v/>
      </c>
      <c r="AJ483" s="166" t="str">
        <f ca="1">IF(Z483&lt;0, "", IF(J483&lt;&gt;"", _xlfn.IFNA(IF(MATCH(J483, OFFSET(Keuzelijsten!$A$1, 0, MATCH(R483, Keuzelijsten!$A$1:$AA$1, 0)-1, 50, 1), 0)&lt;&gt;"", ""), "| Veld '"&amp;AJ$4&amp;ROW()&amp;"': de selectie komt niet overeen met een keuze in een afhankelijk veld.  "), ""))</f>
        <v/>
      </c>
      <c r="AK483" s="166" t="str">
        <f t="shared" si="226"/>
        <v/>
      </c>
      <c r="AL483" s="166" t="str">
        <f t="shared" si="227"/>
        <v/>
      </c>
      <c r="AM483" s="167" t="str">
        <f t="shared" si="243"/>
        <v/>
      </c>
      <c r="AN483" s="166" t="str">
        <f t="shared" si="244"/>
        <v/>
      </c>
      <c r="AO483" s="166" t="str">
        <f t="shared" si="245"/>
        <v/>
      </c>
      <c r="AP483" s="166" t="str">
        <f t="shared" si="246"/>
        <v/>
      </c>
      <c r="AQ483" s="166" t="str">
        <f t="shared" si="247"/>
        <v/>
      </c>
      <c r="AR483" s="166" t="str">
        <f t="shared" si="248"/>
        <v/>
      </c>
      <c r="AS483" s="166" t="str">
        <f t="shared" si="249"/>
        <v/>
      </c>
      <c r="AT483" s="166" t="str">
        <f t="shared" si="250"/>
        <v/>
      </c>
      <c r="AU483" s="166" t="str">
        <f t="shared" si="251"/>
        <v/>
      </c>
      <c r="AV483" s="166" t="str">
        <f t="shared" si="252"/>
        <v/>
      </c>
      <c r="AW483" s="167" t="str">
        <f t="shared" si="253"/>
        <v/>
      </c>
      <c r="AX483" s="166" t="str">
        <f>IF(N483&lt;&gt;1, IF(SUM(N483:$N$504)&lt;&gt;0, "| Laat geen witruimte tussen ingevulde rijen.", ""), "")</f>
        <v/>
      </c>
      <c r="AY483" s="166"/>
      <c r="AZ483" s="75" t="str">
        <f t="shared" ca="1" si="254"/>
        <v/>
      </c>
    </row>
    <row r="484" spans="1:52" x14ac:dyDescent="0.25">
      <c r="A484" s="172" t="str">
        <f t="shared" ca="1" si="228"/>
        <v/>
      </c>
      <c r="B484" s="164" t="str">
        <f t="shared" si="224"/>
        <v/>
      </c>
      <c r="C484" s="176" t="str">
        <f t="shared" si="225"/>
        <v/>
      </c>
      <c r="D484" s="177"/>
      <c r="E484" s="178"/>
      <c r="F484" s="178"/>
      <c r="G484" s="179"/>
      <c r="H484" s="180"/>
      <c r="I484" s="179"/>
      <c r="J484" s="181"/>
      <c r="K484" s="182"/>
      <c r="L484" s="183"/>
      <c r="M484" s="165" t="s">
        <v>85</v>
      </c>
      <c r="N484" s="166">
        <f t="shared" si="229"/>
        <v>0</v>
      </c>
      <c r="O484" s="167" t="s">
        <v>387</v>
      </c>
      <c r="P484" s="166" t="str">
        <f t="shared" si="230"/>
        <v/>
      </c>
      <c r="Q484" s="166" t="str">
        <f t="shared" si="231"/>
        <v/>
      </c>
      <c r="R484" s="166" t="str">
        <f t="shared" si="232"/>
        <v/>
      </c>
      <c r="S484" s="167">
        <f t="shared" si="233"/>
        <v>0</v>
      </c>
      <c r="T484" s="166">
        <f t="shared" si="234"/>
        <v>0</v>
      </c>
      <c r="U484" s="166">
        <f t="shared" si="235"/>
        <v>0</v>
      </c>
      <c r="V484" s="166">
        <f t="shared" si="236"/>
        <v>0</v>
      </c>
      <c r="W484" s="166">
        <f t="shared" si="237"/>
        <v>0</v>
      </c>
      <c r="X484" s="166">
        <f t="shared" si="238"/>
        <v>0</v>
      </c>
      <c r="Y484" s="166">
        <f t="shared" si="239"/>
        <v>0</v>
      </c>
      <c r="Z484" s="166">
        <f t="shared" si="240"/>
        <v>0</v>
      </c>
      <c r="AA484" s="166">
        <f t="shared" si="241"/>
        <v>0</v>
      </c>
      <c r="AB484" s="166">
        <f t="shared" si="242"/>
        <v>0</v>
      </c>
      <c r="AC484" s="167"/>
      <c r="AD484" s="166"/>
      <c r="AE484" s="166" t="str" cm="1">
        <f t="array" ref="AE484">IF($E484&lt;&gt;"", IF(ISTEXT(E484), "| Veld '"&amp;AE$4&amp;ROW()&amp;"': "&amp;Fout_datum, IF(F484&lt;&gt;"", IF(E484&gt;F484, "| Velden '"&amp;$AE$4&amp;ROW()&amp;"' en '"&amp;$AF$4&amp;ROW()&amp;"': De datum uit dienst mag niet voor de datum in dienst vallen.", ""), IF(E484&gt;Datum_werkingsjaar_einde, "| Veld '"&amp;$AE$4&amp;ROW()&amp;"': De datum in dienst mag niet na 31/12/"&amp;Datum_werkingsjaar&amp;" vallen.  ", ""))), "")</f>
        <v/>
      </c>
      <c r="AF484" s="166" t="str" cm="1">
        <f t="array" ref="AF484">IF($F484&lt;&gt;"", IF(ISTEXT(F484), "| Veld '"&amp;AF$4&amp;ROW()&amp;"': "&amp;Fout_datum, IF(E484&gt;F484, IF(F484&lt;&gt;"", "  ", ""), IF(F484&lt;&gt;"", IF(F484&lt;Datum_werkingsjaar_begin, "| Veld '"&amp;$AF$4&amp;ROW()&amp;"': De datum uit dienst mag niet vóór 1/01/"&amp;Datum_werkingsjaar&amp;" vallen.  ", ""), ""))), "")</f>
        <v/>
      </c>
      <c r="AG484" s="166" t="str">
        <f ca="1">IF(W484&lt;0, "", IF(G484&lt;&gt;"", _xlfn.IFNA(IF(MATCH(G484, OFFSET(Keuzelijsten!$A$1, 0, MATCH(O484, Keuzelijsten!$A$1:$AA$1, 0)-1, 50, 1), 0)&lt;&gt;"", ""), "| Veld '"&amp;AG$4&amp;ROW()&amp;"': de selectie komt niet overeen met een keuze in een afhankelijk veld.  "), ""))</f>
        <v/>
      </c>
      <c r="AH484" s="166" t="str">
        <f ca="1">IF(X484&lt;0, "", IF(H484&lt;&gt;"", _xlfn.IFNA(IF(MATCH(H484, OFFSET(Keuzelijsten!$A$1, 0, MATCH(P484, Keuzelijsten!$A$1:$AA$1, 0)-1, 50, 1), 0)&lt;&gt;"", ""), "| Veld '"&amp;AH$4&amp;ROW()&amp;"': de selectie komt niet overeen met een keuze in een afhankelijk veld.  "), ""))</f>
        <v/>
      </c>
      <c r="AI484" s="166" t="str">
        <f ca="1">IF(Y484&lt;0, "", IF(I484&lt;&gt;"", _xlfn.IFNA(IF(MATCH(I484, OFFSET(Keuzelijsten!$A$1, 0, MATCH(Q484, Keuzelijsten!$A$1:$AA$1, 0)-1, 50, 1), 0)&lt;&gt;"", ""), "| Veld '"&amp;AI$4&amp;ROW()&amp;"': de selectie komt niet overeen met een keuze in een afhankelijk veld.  "), ""))</f>
        <v/>
      </c>
      <c r="AJ484" s="166" t="str">
        <f ca="1">IF(Z484&lt;0, "", IF(J484&lt;&gt;"", _xlfn.IFNA(IF(MATCH(J484, OFFSET(Keuzelijsten!$A$1, 0, MATCH(R484, Keuzelijsten!$A$1:$AA$1, 0)-1, 50, 1), 0)&lt;&gt;"", ""), "| Veld '"&amp;AJ$4&amp;ROW()&amp;"': de selectie komt niet overeen met een keuze in een afhankelijk veld.  "), ""))</f>
        <v/>
      </c>
      <c r="AK484" s="166" t="str">
        <f t="shared" si="226"/>
        <v/>
      </c>
      <c r="AL484" s="166" t="str">
        <f t="shared" si="227"/>
        <v/>
      </c>
      <c r="AM484" s="167" t="str">
        <f t="shared" si="243"/>
        <v/>
      </c>
      <c r="AN484" s="166" t="str">
        <f t="shared" si="244"/>
        <v/>
      </c>
      <c r="AO484" s="166" t="str">
        <f t="shared" si="245"/>
        <v/>
      </c>
      <c r="AP484" s="166" t="str">
        <f t="shared" si="246"/>
        <v/>
      </c>
      <c r="AQ484" s="166" t="str">
        <f t="shared" si="247"/>
        <v/>
      </c>
      <c r="AR484" s="166" t="str">
        <f t="shared" si="248"/>
        <v/>
      </c>
      <c r="AS484" s="166" t="str">
        <f t="shared" si="249"/>
        <v/>
      </c>
      <c r="AT484" s="166" t="str">
        <f t="shared" si="250"/>
        <v/>
      </c>
      <c r="AU484" s="166" t="str">
        <f t="shared" si="251"/>
        <v/>
      </c>
      <c r="AV484" s="166" t="str">
        <f t="shared" si="252"/>
        <v/>
      </c>
      <c r="AW484" s="167" t="str">
        <f t="shared" si="253"/>
        <v/>
      </c>
      <c r="AX484" s="166" t="str">
        <f>IF(N484&lt;&gt;1, IF(SUM(N484:$N$504)&lt;&gt;0, "| Laat geen witruimte tussen ingevulde rijen.", ""), "")</f>
        <v/>
      </c>
      <c r="AY484" s="166"/>
      <c r="AZ484" s="75" t="str">
        <f t="shared" ca="1" si="254"/>
        <v/>
      </c>
    </row>
    <row r="485" spans="1:52" x14ac:dyDescent="0.25">
      <c r="A485" s="172" t="str">
        <f t="shared" ca="1" si="228"/>
        <v/>
      </c>
      <c r="B485" s="164" t="str">
        <f t="shared" si="224"/>
        <v/>
      </c>
      <c r="C485" s="176" t="str">
        <f t="shared" si="225"/>
        <v/>
      </c>
      <c r="D485" s="177"/>
      <c r="E485" s="178"/>
      <c r="F485" s="178"/>
      <c r="G485" s="179"/>
      <c r="H485" s="180"/>
      <c r="I485" s="179"/>
      <c r="J485" s="181"/>
      <c r="K485" s="182"/>
      <c r="L485" s="183"/>
      <c r="M485" s="165" t="s">
        <v>85</v>
      </c>
      <c r="N485" s="166">
        <f t="shared" si="229"/>
        <v>0</v>
      </c>
      <c r="O485" s="167" t="s">
        <v>387</v>
      </c>
      <c r="P485" s="166" t="str">
        <f t="shared" si="230"/>
        <v/>
      </c>
      <c r="Q485" s="166" t="str">
        <f t="shared" si="231"/>
        <v/>
      </c>
      <c r="R485" s="166" t="str">
        <f t="shared" si="232"/>
        <v/>
      </c>
      <c r="S485" s="167">
        <f t="shared" si="233"/>
        <v>0</v>
      </c>
      <c r="T485" s="166">
        <f t="shared" si="234"/>
        <v>0</v>
      </c>
      <c r="U485" s="166">
        <f t="shared" si="235"/>
        <v>0</v>
      </c>
      <c r="V485" s="166">
        <f t="shared" si="236"/>
        <v>0</v>
      </c>
      <c r="W485" s="166">
        <f t="shared" si="237"/>
        <v>0</v>
      </c>
      <c r="X485" s="166">
        <f t="shared" si="238"/>
        <v>0</v>
      </c>
      <c r="Y485" s="166">
        <f t="shared" si="239"/>
        <v>0</v>
      </c>
      <c r="Z485" s="166">
        <f t="shared" si="240"/>
        <v>0</v>
      </c>
      <c r="AA485" s="166">
        <f t="shared" si="241"/>
        <v>0</v>
      </c>
      <c r="AB485" s="166">
        <f t="shared" si="242"/>
        <v>0</v>
      </c>
      <c r="AC485" s="167"/>
      <c r="AD485" s="166"/>
      <c r="AE485" s="166" t="str" cm="1">
        <f t="array" ref="AE485">IF($E485&lt;&gt;"", IF(ISTEXT(E485), "| Veld '"&amp;AE$4&amp;ROW()&amp;"': "&amp;Fout_datum, IF(F485&lt;&gt;"", IF(E485&gt;F485, "| Velden '"&amp;$AE$4&amp;ROW()&amp;"' en '"&amp;$AF$4&amp;ROW()&amp;"': De datum uit dienst mag niet voor de datum in dienst vallen.", ""), IF(E485&gt;Datum_werkingsjaar_einde, "| Veld '"&amp;$AE$4&amp;ROW()&amp;"': De datum in dienst mag niet na 31/12/"&amp;Datum_werkingsjaar&amp;" vallen.  ", ""))), "")</f>
        <v/>
      </c>
      <c r="AF485" s="166" t="str" cm="1">
        <f t="array" ref="AF485">IF($F485&lt;&gt;"", IF(ISTEXT(F485), "| Veld '"&amp;AF$4&amp;ROW()&amp;"': "&amp;Fout_datum, IF(E485&gt;F485, IF(F485&lt;&gt;"", "  ", ""), IF(F485&lt;&gt;"", IF(F485&lt;Datum_werkingsjaar_begin, "| Veld '"&amp;$AF$4&amp;ROW()&amp;"': De datum uit dienst mag niet vóór 1/01/"&amp;Datum_werkingsjaar&amp;" vallen.  ", ""), ""))), "")</f>
        <v/>
      </c>
      <c r="AG485" s="166" t="str">
        <f ca="1">IF(W485&lt;0, "", IF(G485&lt;&gt;"", _xlfn.IFNA(IF(MATCH(G485, OFFSET(Keuzelijsten!$A$1, 0, MATCH(O485, Keuzelijsten!$A$1:$AA$1, 0)-1, 50, 1), 0)&lt;&gt;"", ""), "| Veld '"&amp;AG$4&amp;ROW()&amp;"': de selectie komt niet overeen met een keuze in een afhankelijk veld.  "), ""))</f>
        <v/>
      </c>
      <c r="AH485" s="166" t="str">
        <f ca="1">IF(X485&lt;0, "", IF(H485&lt;&gt;"", _xlfn.IFNA(IF(MATCH(H485, OFFSET(Keuzelijsten!$A$1, 0, MATCH(P485, Keuzelijsten!$A$1:$AA$1, 0)-1, 50, 1), 0)&lt;&gt;"", ""), "| Veld '"&amp;AH$4&amp;ROW()&amp;"': de selectie komt niet overeen met een keuze in een afhankelijk veld.  "), ""))</f>
        <v/>
      </c>
      <c r="AI485" s="166" t="str">
        <f ca="1">IF(Y485&lt;0, "", IF(I485&lt;&gt;"", _xlfn.IFNA(IF(MATCH(I485, OFFSET(Keuzelijsten!$A$1, 0, MATCH(Q485, Keuzelijsten!$A$1:$AA$1, 0)-1, 50, 1), 0)&lt;&gt;"", ""), "| Veld '"&amp;AI$4&amp;ROW()&amp;"': de selectie komt niet overeen met een keuze in een afhankelijk veld.  "), ""))</f>
        <v/>
      </c>
      <c r="AJ485" s="166" t="str">
        <f ca="1">IF(Z485&lt;0, "", IF(J485&lt;&gt;"", _xlfn.IFNA(IF(MATCH(J485, OFFSET(Keuzelijsten!$A$1, 0, MATCH(R485, Keuzelijsten!$A$1:$AA$1, 0)-1, 50, 1), 0)&lt;&gt;"", ""), "| Veld '"&amp;AJ$4&amp;ROW()&amp;"': de selectie komt niet overeen met een keuze in een afhankelijk veld.  "), ""))</f>
        <v/>
      </c>
      <c r="AK485" s="166" t="str">
        <f t="shared" si="226"/>
        <v/>
      </c>
      <c r="AL485" s="166" t="str">
        <f t="shared" si="227"/>
        <v/>
      </c>
      <c r="AM485" s="167" t="str">
        <f t="shared" si="243"/>
        <v/>
      </c>
      <c r="AN485" s="166" t="str">
        <f t="shared" si="244"/>
        <v/>
      </c>
      <c r="AO485" s="166" t="str">
        <f t="shared" si="245"/>
        <v/>
      </c>
      <c r="AP485" s="166" t="str">
        <f t="shared" si="246"/>
        <v/>
      </c>
      <c r="AQ485" s="166" t="str">
        <f t="shared" si="247"/>
        <v/>
      </c>
      <c r="AR485" s="166" t="str">
        <f t="shared" si="248"/>
        <v/>
      </c>
      <c r="AS485" s="166" t="str">
        <f t="shared" si="249"/>
        <v/>
      </c>
      <c r="AT485" s="166" t="str">
        <f t="shared" si="250"/>
        <v/>
      </c>
      <c r="AU485" s="166" t="str">
        <f t="shared" si="251"/>
        <v/>
      </c>
      <c r="AV485" s="166" t="str">
        <f t="shared" si="252"/>
        <v/>
      </c>
      <c r="AW485" s="167" t="str">
        <f t="shared" si="253"/>
        <v/>
      </c>
      <c r="AX485" s="166" t="str">
        <f>IF(N485&lt;&gt;1, IF(SUM(N485:$N$504)&lt;&gt;0, "| Laat geen witruimte tussen ingevulde rijen.", ""), "")</f>
        <v/>
      </c>
      <c r="AY485" s="166"/>
      <c r="AZ485" s="75" t="str">
        <f t="shared" ca="1" si="254"/>
        <v/>
      </c>
    </row>
    <row r="486" spans="1:52" x14ac:dyDescent="0.25">
      <c r="A486" s="172" t="str">
        <f t="shared" ca="1" si="228"/>
        <v/>
      </c>
      <c r="B486" s="164" t="str">
        <f t="shared" si="224"/>
        <v/>
      </c>
      <c r="C486" s="176" t="str">
        <f t="shared" si="225"/>
        <v/>
      </c>
      <c r="D486" s="177"/>
      <c r="E486" s="178"/>
      <c r="F486" s="178"/>
      <c r="G486" s="179"/>
      <c r="H486" s="180"/>
      <c r="I486" s="179"/>
      <c r="J486" s="181"/>
      <c r="K486" s="182"/>
      <c r="L486" s="183"/>
      <c r="M486" s="165" t="s">
        <v>85</v>
      </c>
      <c r="N486" s="166">
        <f t="shared" si="229"/>
        <v>0</v>
      </c>
      <c r="O486" s="167" t="s">
        <v>387</v>
      </c>
      <c r="P486" s="166" t="str">
        <f t="shared" si="230"/>
        <v/>
      </c>
      <c r="Q486" s="166" t="str">
        <f t="shared" si="231"/>
        <v/>
      </c>
      <c r="R486" s="166" t="str">
        <f t="shared" si="232"/>
        <v/>
      </c>
      <c r="S486" s="167">
        <f t="shared" si="233"/>
        <v>0</v>
      </c>
      <c r="T486" s="166">
        <f t="shared" si="234"/>
        <v>0</v>
      </c>
      <c r="U486" s="166">
        <f t="shared" si="235"/>
        <v>0</v>
      </c>
      <c r="V486" s="166">
        <f t="shared" si="236"/>
        <v>0</v>
      </c>
      <c r="W486" s="166">
        <f t="shared" si="237"/>
        <v>0</v>
      </c>
      <c r="X486" s="166">
        <f t="shared" si="238"/>
        <v>0</v>
      </c>
      <c r="Y486" s="166">
        <f t="shared" si="239"/>
        <v>0</v>
      </c>
      <c r="Z486" s="166">
        <f t="shared" si="240"/>
        <v>0</v>
      </c>
      <c r="AA486" s="166">
        <f t="shared" si="241"/>
        <v>0</v>
      </c>
      <c r="AB486" s="166">
        <f t="shared" si="242"/>
        <v>0</v>
      </c>
      <c r="AC486" s="167"/>
      <c r="AD486" s="166"/>
      <c r="AE486" s="166" t="str" cm="1">
        <f t="array" ref="AE486">IF($E486&lt;&gt;"", IF(ISTEXT(E486), "| Veld '"&amp;AE$4&amp;ROW()&amp;"': "&amp;Fout_datum, IF(F486&lt;&gt;"", IF(E486&gt;F486, "| Velden '"&amp;$AE$4&amp;ROW()&amp;"' en '"&amp;$AF$4&amp;ROW()&amp;"': De datum uit dienst mag niet voor de datum in dienst vallen.", ""), IF(E486&gt;Datum_werkingsjaar_einde, "| Veld '"&amp;$AE$4&amp;ROW()&amp;"': De datum in dienst mag niet na 31/12/"&amp;Datum_werkingsjaar&amp;" vallen.  ", ""))), "")</f>
        <v/>
      </c>
      <c r="AF486" s="166" t="str" cm="1">
        <f t="array" ref="AF486">IF($F486&lt;&gt;"", IF(ISTEXT(F486), "| Veld '"&amp;AF$4&amp;ROW()&amp;"': "&amp;Fout_datum, IF(E486&gt;F486, IF(F486&lt;&gt;"", "  ", ""), IF(F486&lt;&gt;"", IF(F486&lt;Datum_werkingsjaar_begin, "| Veld '"&amp;$AF$4&amp;ROW()&amp;"': De datum uit dienst mag niet vóór 1/01/"&amp;Datum_werkingsjaar&amp;" vallen.  ", ""), ""))), "")</f>
        <v/>
      </c>
      <c r="AG486" s="166" t="str">
        <f ca="1">IF(W486&lt;0, "", IF(G486&lt;&gt;"", _xlfn.IFNA(IF(MATCH(G486, OFFSET(Keuzelijsten!$A$1, 0, MATCH(O486, Keuzelijsten!$A$1:$AA$1, 0)-1, 50, 1), 0)&lt;&gt;"", ""), "| Veld '"&amp;AG$4&amp;ROW()&amp;"': de selectie komt niet overeen met een keuze in een afhankelijk veld.  "), ""))</f>
        <v/>
      </c>
      <c r="AH486" s="166" t="str">
        <f ca="1">IF(X486&lt;0, "", IF(H486&lt;&gt;"", _xlfn.IFNA(IF(MATCH(H486, OFFSET(Keuzelijsten!$A$1, 0, MATCH(P486, Keuzelijsten!$A$1:$AA$1, 0)-1, 50, 1), 0)&lt;&gt;"", ""), "| Veld '"&amp;AH$4&amp;ROW()&amp;"': de selectie komt niet overeen met een keuze in een afhankelijk veld.  "), ""))</f>
        <v/>
      </c>
      <c r="AI486" s="166" t="str">
        <f ca="1">IF(Y486&lt;0, "", IF(I486&lt;&gt;"", _xlfn.IFNA(IF(MATCH(I486, OFFSET(Keuzelijsten!$A$1, 0, MATCH(Q486, Keuzelijsten!$A$1:$AA$1, 0)-1, 50, 1), 0)&lt;&gt;"", ""), "| Veld '"&amp;AI$4&amp;ROW()&amp;"': de selectie komt niet overeen met een keuze in een afhankelijk veld.  "), ""))</f>
        <v/>
      </c>
      <c r="AJ486" s="166" t="str">
        <f ca="1">IF(Z486&lt;0, "", IF(J486&lt;&gt;"", _xlfn.IFNA(IF(MATCH(J486, OFFSET(Keuzelijsten!$A$1, 0, MATCH(R486, Keuzelijsten!$A$1:$AA$1, 0)-1, 50, 1), 0)&lt;&gt;"", ""), "| Veld '"&amp;AJ$4&amp;ROW()&amp;"': de selectie komt niet overeen met een keuze in een afhankelijk veld.  "), ""))</f>
        <v/>
      </c>
      <c r="AK486" s="166" t="str">
        <f t="shared" si="226"/>
        <v/>
      </c>
      <c r="AL486" s="166" t="str">
        <f t="shared" si="227"/>
        <v/>
      </c>
      <c r="AM486" s="167" t="str">
        <f t="shared" si="243"/>
        <v/>
      </c>
      <c r="AN486" s="166" t="str">
        <f t="shared" si="244"/>
        <v/>
      </c>
      <c r="AO486" s="166" t="str">
        <f t="shared" si="245"/>
        <v/>
      </c>
      <c r="AP486" s="166" t="str">
        <f t="shared" si="246"/>
        <v/>
      </c>
      <c r="AQ486" s="166" t="str">
        <f t="shared" si="247"/>
        <v/>
      </c>
      <c r="AR486" s="166" t="str">
        <f t="shared" si="248"/>
        <v/>
      </c>
      <c r="AS486" s="166" t="str">
        <f t="shared" si="249"/>
        <v/>
      </c>
      <c r="AT486" s="166" t="str">
        <f t="shared" si="250"/>
        <v/>
      </c>
      <c r="AU486" s="166" t="str">
        <f t="shared" si="251"/>
        <v/>
      </c>
      <c r="AV486" s="166" t="str">
        <f t="shared" si="252"/>
        <v/>
      </c>
      <c r="AW486" s="167" t="str">
        <f t="shared" si="253"/>
        <v/>
      </c>
      <c r="AX486" s="166" t="str">
        <f>IF(N486&lt;&gt;1, IF(SUM(N486:$N$504)&lt;&gt;0, "| Laat geen witruimte tussen ingevulde rijen.", ""), "")</f>
        <v/>
      </c>
      <c r="AY486" s="166"/>
      <c r="AZ486" s="75" t="str">
        <f t="shared" ca="1" si="254"/>
        <v/>
      </c>
    </row>
    <row r="487" spans="1:52" x14ac:dyDescent="0.25">
      <c r="A487" s="172" t="str">
        <f t="shared" ca="1" si="228"/>
        <v/>
      </c>
      <c r="B487" s="164" t="str">
        <f t="shared" si="224"/>
        <v/>
      </c>
      <c r="C487" s="176" t="str">
        <f t="shared" si="225"/>
        <v/>
      </c>
      <c r="D487" s="177"/>
      <c r="E487" s="178"/>
      <c r="F487" s="178"/>
      <c r="G487" s="179"/>
      <c r="H487" s="180"/>
      <c r="I487" s="179"/>
      <c r="J487" s="181"/>
      <c r="K487" s="182"/>
      <c r="L487" s="183"/>
      <c r="M487" s="165" t="s">
        <v>85</v>
      </c>
      <c r="N487" s="166">
        <f t="shared" si="229"/>
        <v>0</v>
      </c>
      <c r="O487" s="167" t="s">
        <v>387</v>
      </c>
      <c r="P487" s="166" t="str">
        <f t="shared" si="230"/>
        <v/>
      </c>
      <c r="Q487" s="166" t="str">
        <f t="shared" si="231"/>
        <v/>
      </c>
      <c r="R487" s="166" t="str">
        <f t="shared" si="232"/>
        <v/>
      </c>
      <c r="S487" s="167">
        <f t="shared" si="233"/>
        <v>0</v>
      </c>
      <c r="T487" s="166">
        <f t="shared" si="234"/>
        <v>0</v>
      </c>
      <c r="U487" s="166">
        <f t="shared" si="235"/>
        <v>0</v>
      </c>
      <c r="V487" s="166">
        <f t="shared" si="236"/>
        <v>0</v>
      </c>
      <c r="W487" s="166">
        <f t="shared" si="237"/>
        <v>0</v>
      </c>
      <c r="X487" s="166">
        <f t="shared" si="238"/>
        <v>0</v>
      </c>
      <c r="Y487" s="166">
        <f t="shared" si="239"/>
        <v>0</v>
      </c>
      <c r="Z487" s="166">
        <f t="shared" si="240"/>
        <v>0</v>
      </c>
      <c r="AA487" s="166">
        <f t="shared" si="241"/>
        <v>0</v>
      </c>
      <c r="AB487" s="166">
        <f t="shared" si="242"/>
        <v>0</v>
      </c>
      <c r="AC487" s="167"/>
      <c r="AD487" s="166"/>
      <c r="AE487" s="166" t="str" cm="1">
        <f t="array" ref="AE487">IF($E487&lt;&gt;"", IF(ISTEXT(E487), "| Veld '"&amp;AE$4&amp;ROW()&amp;"': "&amp;Fout_datum, IF(F487&lt;&gt;"", IF(E487&gt;F487, "| Velden '"&amp;$AE$4&amp;ROW()&amp;"' en '"&amp;$AF$4&amp;ROW()&amp;"': De datum uit dienst mag niet voor de datum in dienst vallen.", ""), IF(E487&gt;Datum_werkingsjaar_einde, "| Veld '"&amp;$AE$4&amp;ROW()&amp;"': De datum in dienst mag niet na 31/12/"&amp;Datum_werkingsjaar&amp;" vallen.  ", ""))), "")</f>
        <v/>
      </c>
      <c r="AF487" s="166" t="str" cm="1">
        <f t="array" ref="AF487">IF($F487&lt;&gt;"", IF(ISTEXT(F487), "| Veld '"&amp;AF$4&amp;ROW()&amp;"': "&amp;Fout_datum, IF(E487&gt;F487, IF(F487&lt;&gt;"", "  ", ""), IF(F487&lt;&gt;"", IF(F487&lt;Datum_werkingsjaar_begin, "| Veld '"&amp;$AF$4&amp;ROW()&amp;"': De datum uit dienst mag niet vóór 1/01/"&amp;Datum_werkingsjaar&amp;" vallen.  ", ""), ""))), "")</f>
        <v/>
      </c>
      <c r="AG487" s="166" t="str">
        <f ca="1">IF(W487&lt;0, "", IF(G487&lt;&gt;"", _xlfn.IFNA(IF(MATCH(G487, OFFSET(Keuzelijsten!$A$1, 0, MATCH(O487, Keuzelijsten!$A$1:$AA$1, 0)-1, 50, 1), 0)&lt;&gt;"", ""), "| Veld '"&amp;AG$4&amp;ROW()&amp;"': de selectie komt niet overeen met een keuze in een afhankelijk veld.  "), ""))</f>
        <v/>
      </c>
      <c r="AH487" s="166" t="str">
        <f ca="1">IF(X487&lt;0, "", IF(H487&lt;&gt;"", _xlfn.IFNA(IF(MATCH(H487, OFFSET(Keuzelijsten!$A$1, 0, MATCH(P487, Keuzelijsten!$A$1:$AA$1, 0)-1, 50, 1), 0)&lt;&gt;"", ""), "| Veld '"&amp;AH$4&amp;ROW()&amp;"': de selectie komt niet overeen met een keuze in een afhankelijk veld.  "), ""))</f>
        <v/>
      </c>
      <c r="AI487" s="166" t="str">
        <f ca="1">IF(Y487&lt;0, "", IF(I487&lt;&gt;"", _xlfn.IFNA(IF(MATCH(I487, OFFSET(Keuzelijsten!$A$1, 0, MATCH(Q487, Keuzelijsten!$A$1:$AA$1, 0)-1, 50, 1), 0)&lt;&gt;"", ""), "| Veld '"&amp;AI$4&amp;ROW()&amp;"': de selectie komt niet overeen met een keuze in een afhankelijk veld.  "), ""))</f>
        <v/>
      </c>
      <c r="AJ487" s="166" t="str">
        <f ca="1">IF(Z487&lt;0, "", IF(J487&lt;&gt;"", _xlfn.IFNA(IF(MATCH(J487, OFFSET(Keuzelijsten!$A$1, 0, MATCH(R487, Keuzelijsten!$A$1:$AA$1, 0)-1, 50, 1), 0)&lt;&gt;"", ""), "| Veld '"&amp;AJ$4&amp;ROW()&amp;"': de selectie komt niet overeen met een keuze in een afhankelijk veld.  "), ""))</f>
        <v/>
      </c>
      <c r="AK487" s="166" t="str">
        <f t="shared" si="226"/>
        <v/>
      </c>
      <c r="AL487" s="166" t="str">
        <f t="shared" si="227"/>
        <v/>
      </c>
      <c r="AM487" s="167" t="str">
        <f t="shared" si="243"/>
        <v/>
      </c>
      <c r="AN487" s="166" t="str">
        <f t="shared" si="244"/>
        <v/>
      </c>
      <c r="AO487" s="166" t="str">
        <f t="shared" si="245"/>
        <v/>
      </c>
      <c r="AP487" s="166" t="str">
        <f t="shared" si="246"/>
        <v/>
      </c>
      <c r="AQ487" s="166" t="str">
        <f t="shared" si="247"/>
        <v/>
      </c>
      <c r="AR487" s="166" t="str">
        <f t="shared" si="248"/>
        <v/>
      </c>
      <c r="AS487" s="166" t="str">
        <f t="shared" si="249"/>
        <v/>
      </c>
      <c r="AT487" s="166" t="str">
        <f t="shared" si="250"/>
        <v/>
      </c>
      <c r="AU487" s="166" t="str">
        <f t="shared" si="251"/>
        <v/>
      </c>
      <c r="AV487" s="166" t="str">
        <f t="shared" si="252"/>
        <v/>
      </c>
      <c r="AW487" s="167" t="str">
        <f t="shared" si="253"/>
        <v/>
      </c>
      <c r="AX487" s="166" t="str">
        <f>IF(N487&lt;&gt;1, IF(SUM(N487:$N$504)&lt;&gt;0, "| Laat geen witruimte tussen ingevulde rijen.", ""), "")</f>
        <v/>
      </c>
      <c r="AY487" s="166"/>
      <c r="AZ487" s="75" t="str">
        <f t="shared" ca="1" si="254"/>
        <v/>
      </c>
    </row>
    <row r="488" spans="1:52" x14ac:dyDescent="0.25">
      <c r="A488" s="172" t="str">
        <f t="shared" ca="1" si="228"/>
        <v/>
      </c>
      <c r="B488" s="164" t="str">
        <f t="shared" si="224"/>
        <v/>
      </c>
      <c r="C488" s="176" t="str">
        <f t="shared" si="225"/>
        <v/>
      </c>
      <c r="D488" s="177"/>
      <c r="E488" s="178"/>
      <c r="F488" s="178"/>
      <c r="G488" s="179"/>
      <c r="H488" s="180"/>
      <c r="I488" s="179"/>
      <c r="J488" s="181"/>
      <c r="K488" s="182"/>
      <c r="L488" s="183"/>
      <c r="M488" s="165" t="s">
        <v>85</v>
      </c>
      <c r="N488" s="166">
        <f t="shared" si="229"/>
        <v>0</v>
      </c>
      <c r="O488" s="167" t="s">
        <v>387</v>
      </c>
      <c r="P488" s="166" t="str">
        <f t="shared" si="230"/>
        <v/>
      </c>
      <c r="Q488" s="166" t="str">
        <f t="shared" si="231"/>
        <v/>
      </c>
      <c r="R488" s="166" t="str">
        <f t="shared" si="232"/>
        <v/>
      </c>
      <c r="S488" s="167">
        <f t="shared" si="233"/>
        <v>0</v>
      </c>
      <c r="T488" s="166">
        <f t="shared" si="234"/>
        <v>0</v>
      </c>
      <c r="U488" s="166">
        <f t="shared" si="235"/>
        <v>0</v>
      </c>
      <c r="V488" s="166">
        <f t="shared" si="236"/>
        <v>0</v>
      </c>
      <c r="W488" s="166">
        <f t="shared" si="237"/>
        <v>0</v>
      </c>
      <c r="X488" s="166">
        <f t="shared" si="238"/>
        <v>0</v>
      </c>
      <c r="Y488" s="166">
        <f t="shared" si="239"/>
        <v>0</v>
      </c>
      <c r="Z488" s="166">
        <f t="shared" si="240"/>
        <v>0</v>
      </c>
      <c r="AA488" s="166">
        <f t="shared" si="241"/>
        <v>0</v>
      </c>
      <c r="AB488" s="166">
        <f t="shared" si="242"/>
        <v>0</v>
      </c>
      <c r="AC488" s="167"/>
      <c r="AD488" s="166"/>
      <c r="AE488" s="166" t="str" cm="1">
        <f t="array" ref="AE488">IF($E488&lt;&gt;"", IF(ISTEXT(E488), "| Veld '"&amp;AE$4&amp;ROW()&amp;"': "&amp;Fout_datum, IF(F488&lt;&gt;"", IF(E488&gt;F488, "| Velden '"&amp;$AE$4&amp;ROW()&amp;"' en '"&amp;$AF$4&amp;ROW()&amp;"': De datum uit dienst mag niet voor de datum in dienst vallen.", ""), IF(E488&gt;Datum_werkingsjaar_einde, "| Veld '"&amp;$AE$4&amp;ROW()&amp;"': De datum in dienst mag niet na 31/12/"&amp;Datum_werkingsjaar&amp;" vallen.  ", ""))), "")</f>
        <v/>
      </c>
      <c r="AF488" s="166" t="str" cm="1">
        <f t="array" ref="AF488">IF($F488&lt;&gt;"", IF(ISTEXT(F488), "| Veld '"&amp;AF$4&amp;ROW()&amp;"': "&amp;Fout_datum, IF(E488&gt;F488, IF(F488&lt;&gt;"", "  ", ""), IF(F488&lt;&gt;"", IF(F488&lt;Datum_werkingsjaar_begin, "| Veld '"&amp;$AF$4&amp;ROW()&amp;"': De datum uit dienst mag niet vóór 1/01/"&amp;Datum_werkingsjaar&amp;" vallen.  ", ""), ""))), "")</f>
        <v/>
      </c>
      <c r="AG488" s="166" t="str">
        <f ca="1">IF(W488&lt;0, "", IF(G488&lt;&gt;"", _xlfn.IFNA(IF(MATCH(G488, OFFSET(Keuzelijsten!$A$1, 0, MATCH(O488, Keuzelijsten!$A$1:$AA$1, 0)-1, 50, 1), 0)&lt;&gt;"", ""), "| Veld '"&amp;AG$4&amp;ROW()&amp;"': de selectie komt niet overeen met een keuze in een afhankelijk veld.  "), ""))</f>
        <v/>
      </c>
      <c r="AH488" s="166" t="str">
        <f ca="1">IF(X488&lt;0, "", IF(H488&lt;&gt;"", _xlfn.IFNA(IF(MATCH(H488, OFFSET(Keuzelijsten!$A$1, 0, MATCH(P488, Keuzelijsten!$A$1:$AA$1, 0)-1, 50, 1), 0)&lt;&gt;"", ""), "| Veld '"&amp;AH$4&amp;ROW()&amp;"': de selectie komt niet overeen met een keuze in een afhankelijk veld.  "), ""))</f>
        <v/>
      </c>
      <c r="AI488" s="166" t="str">
        <f ca="1">IF(Y488&lt;0, "", IF(I488&lt;&gt;"", _xlfn.IFNA(IF(MATCH(I488, OFFSET(Keuzelijsten!$A$1, 0, MATCH(Q488, Keuzelijsten!$A$1:$AA$1, 0)-1, 50, 1), 0)&lt;&gt;"", ""), "| Veld '"&amp;AI$4&amp;ROW()&amp;"': de selectie komt niet overeen met een keuze in een afhankelijk veld.  "), ""))</f>
        <v/>
      </c>
      <c r="AJ488" s="166" t="str">
        <f ca="1">IF(Z488&lt;0, "", IF(J488&lt;&gt;"", _xlfn.IFNA(IF(MATCH(J488, OFFSET(Keuzelijsten!$A$1, 0, MATCH(R488, Keuzelijsten!$A$1:$AA$1, 0)-1, 50, 1), 0)&lt;&gt;"", ""), "| Veld '"&amp;AJ$4&amp;ROW()&amp;"': de selectie komt niet overeen met een keuze in een afhankelijk veld.  "), ""))</f>
        <v/>
      </c>
      <c r="AK488" s="166" t="str">
        <f t="shared" si="226"/>
        <v/>
      </c>
      <c r="AL488" s="166" t="str">
        <f t="shared" si="227"/>
        <v/>
      </c>
      <c r="AM488" s="167" t="str">
        <f t="shared" si="243"/>
        <v/>
      </c>
      <c r="AN488" s="166" t="str">
        <f t="shared" si="244"/>
        <v/>
      </c>
      <c r="AO488" s="166" t="str">
        <f t="shared" si="245"/>
        <v/>
      </c>
      <c r="AP488" s="166" t="str">
        <f t="shared" si="246"/>
        <v/>
      </c>
      <c r="AQ488" s="166" t="str">
        <f t="shared" si="247"/>
        <v/>
      </c>
      <c r="AR488" s="166" t="str">
        <f t="shared" si="248"/>
        <v/>
      </c>
      <c r="AS488" s="166" t="str">
        <f t="shared" si="249"/>
        <v/>
      </c>
      <c r="AT488" s="166" t="str">
        <f t="shared" si="250"/>
        <v/>
      </c>
      <c r="AU488" s="166" t="str">
        <f t="shared" si="251"/>
        <v/>
      </c>
      <c r="AV488" s="166" t="str">
        <f t="shared" si="252"/>
        <v/>
      </c>
      <c r="AW488" s="167" t="str">
        <f t="shared" si="253"/>
        <v/>
      </c>
      <c r="AX488" s="166" t="str">
        <f>IF(N488&lt;&gt;1, IF(SUM(N488:$N$504)&lt;&gt;0, "| Laat geen witruimte tussen ingevulde rijen.", ""), "")</f>
        <v/>
      </c>
      <c r="AY488" s="166"/>
      <c r="AZ488" s="75" t="str">
        <f t="shared" ca="1" si="254"/>
        <v/>
      </c>
    </row>
    <row r="489" spans="1:52" x14ac:dyDescent="0.25">
      <c r="A489" s="172" t="str">
        <f t="shared" ca="1" si="228"/>
        <v/>
      </c>
      <c r="B489" s="164" t="str">
        <f t="shared" si="224"/>
        <v/>
      </c>
      <c r="C489" s="176" t="str">
        <f t="shared" si="225"/>
        <v/>
      </c>
      <c r="D489" s="177"/>
      <c r="E489" s="178"/>
      <c r="F489" s="178"/>
      <c r="G489" s="179"/>
      <c r="H489" s="180"/>
      <c r="I489" s="179"/>
      <c r="J489" s="181"/>
      <c r="K489" s="182"/>
      <c r="L489" s="183"/>
      <c r="M489" s="165" t="s">
        <v>85</v>
      </c>
      <c r="N489" s="166">
        <f t="shared" si="229"/>
        <v>0</v>
      </c>
      <c r="O489" s="167" t="s">
        <v>387</v>
      </c>
      <c r="P489" s="166" t="str">
        <f t="shared" si="230"/>
        <v/>
      </c>
      <c r="Q489" s="166" t="str">
        <f t="shared" si="231"/>
        <v/>
      </c>
      <c r="R489" s="166" t="str">
        <f t="shared" si="232"/>
        <v/>
      </c>
      <c r="S489" s="167">
        <f t="shared" si="233"/>
        <v>0</v>
      </c>
      <c r="T489" s="166">
        <f t="shared" si="234"/>
        <v>0</v>
      </c>
      <c r="U489" s="166">
        <f t="shared" si="235"/>
        <v>0</v>
      </c>
      <c r="V489" s="166">
        <f t="shared" si="236"/>
        <v>0</v>
      </c>
      <c r="W489" s="166">
        <f t="shared" si="237"/>
        <v>0</v>
      </c>
      <c r="X489" s="166">
        <f t="shared" si="238"/>
        <v>0</v>
      </c>
      <c r="Y489" s="166">
        <f t="shared" si="239"/>
        <v>0</v>
      </c>
      <c r="Z489" s="166">
        <f t="shared" si="240"/>
        <v>0</v>
      </c>
      <c r="AA489" s="166">
        <f t="shared" si="241"/>
        <v>0</v>
      </c>
      <c r="AB489" s="166">
        <f t="shared" si="242"/>
        <v>0</v>
      </c>
      <c r="AC489" s="167"/>
      <c r="AD489" s="166"/>
      <c r="AE489" s="166" t="str" cm="1">
        <f t="array" ref="AE489">IF($E489&lt;&gt;"", IF(ISTEXT(E489), "| Veld '"&amp;AE$4&amp;ROW()&amp;"': "&amp;Fout_datum, IF(F489&lt;&gt;"", IF(E489&gt;F489, "| Velden '"&amp;$AE$4&amp;ROW()&amp;"' en '"&amp;$AF$4&amp;ROW()&amp;"': De datum uit dienst mag niet voor de datum in dienst vallen.", ""), IF(E489&gt;Datum_werkingsjaar_einde, "| Veld '"&amp;$AE$4&amp;ROW()&amp;"': De datum in dienst mag niet na 31/12/"&amp;Datum_werkingsjaar&amp;" vallen.  ", ""))), "")</f>
        <v/>
      </c>
      <c r="AF489" s="166" t="str" cm="1">
        <f t="array" ref="AF489">IF($F489&lt;&gt;"", IF(ISTEXT(F489), "| Veld '"&amp;AF$4&amp;ROW()&amp;"': "&amp;Fout_datum, IF(E489&gt;F489, IF(F489&lt;&gt;"", "  ", ""), IF(F489&lt;&gt;"", IF(F489&lt;Datum_werkingsjaar_begin, "| Veld '"&amp;$AF$4&amp;ROW()&amp;"': De datum uit dienst mag niet vóór 1/01/"&amp;Datum_werkingsjaar&amp;" vallen.  ", ""), ""))), "")</f>
        <v/>
      </c>
      <c r="AG489" s="166" t="str">
        <f ca="1">IF(W489&lt;0, "", IF(G489&lt;&gt;"", _xlfn.IFNA(IF(MATCH(G489, OFFSET(Keuzelijsten!$A$1, 0, MATCH(O489, Keuzelijsten!$A$1:$AA$1, 0)-1, 50, 1), 0)&lt;&gt;"", ""), "| Veld '"&amp;AG$4&amp;ROW()&amp;"': de selectie komt niet overeen met een keuze in een afhankelijk veld.  "), ""))</f>
        <v/>
      </c>
      <c r="AH489" s="166" t="str">
        <f ca="1">IF(X489&lt;0, "", IF(H489&lt;&gt;"", _xlfn.IFNA(IF(MATCH(H489, OFFSET(Keuzelijsten!$A$1, 0, MATCH(P489, Keuzelijsten!$A$1:$AA$1, 0)-1, 50, 1), 0)&lt;&gt;"", ""), "| Veld '"&amp;AH$4&amp;ROW()&amp;"': de selectie komt niet overeen met een keuze in een afhankelijk veld.  "), ""))</f>
        <v/>
      </c>
      <c r="AI489" s="166" t="str">
        <f ca="1">IF(Y489&lt;0, "", IF(I489&lt;&gt;"", _xlfn.IFNA(IF(MATCH(I489, OFFSET(Keuzelijsten!$A$1, 0, MATCH(Q489, Keuzelijsten!$A$1:$AA$1, 0)-1, 50, 1), 0)&lt;&gt;"", ""), "| Veld '"&amp;AI$4&amp;ROW()&amp;"': de selectie komt niet overeen met een keuze in een afhankelijk veld.  "), ""))</f>
        <v/>
      </c>
      <c r="AJ489" s="166" t="str">
        <f ca="1">IF(Z489&lt;0, "", IF(J489&lt;&gt;"", _xlfn.IFNA(IF(MATCH(J489, OFFSET(Keuzelijsten!$A$1, 0, MATCH(R489, Keuzelijsten!$A$1:$AA$1, 0)-1, 50, 1), 0)&lt;&gt;"", ""), "| Veld '"&amp;AJ$4&amp;ROW()&amp;"': de selectie komt niet overeen met een keuze in een afhankelijk veld.  "), ""))</f>
        <v/>
      </c>
      <c r="AK489" s="166" t="str">
        <f t="shared" si="226"/>
        <v/>
      </c>
      <c r="AL489" s="166" t="str">
        <f t="shared" si="227"/>
        <v/>
      </c>
      <c r="AM489" s="167" t="str">
        <f t="shared" si="243"/>
        <v/>
      </c>
      <c r="AN489" s="166" t="str">
        <f t="shared" si="244"/>
        <v/>
      </c>
      <c r="AO489" s="166" t="str">
        <f t="shared" si="245"/>
        <v/>
      </c>
      <c r="AP489" s="166" t="str">
        <f t="shared" si="246"/>
        <v/>
      </c>
      <c r="AQ489" s="166" t="str">
        <f t="shared" si="247"/>
        <v/>
      </c>
      <c r="AR489" s="166" t="str">
        <f t="shared" si="248"/>
        <v/>
      </c>
      <c r="AS489" s="166" t="str">
        <f t="shared" si="249"/>
        <v/>
      </c>
      <c r="AT489" s="166" t="str">
        <f t="shared" si="250"/>
        <v/>
      </c>
      <c r="AU489" s="166" t="str">
        <f t="shared" si="251"/>
        <v/>
      </c>
      <c r="AV489" s="166" t="str">
        <f t="shared" si="252"/>
        <v/>
      </c>
      <c r="AW489" s="167" t="str">
        <f t="shared" si="253"/>
        <v/>
      </c>
      <c r="AX489" s="166" t="str">
        <f>IF(N489&lt;&gt;1, IF(SUM(N489:$N$504)&lt;&gt;0, "| Laat geen witruimte tussen ingevulde rijen.", ""), "")</f>
        <v/>
      </c>
      <c r="AY489" s="166"/>
      <c r="AZ489" s="75" t="str">
        <f t="shared" ca="1" si="254"/>
        <v/>
      </c>
    </row>
    <row r="490" spans="1:52" x14ac:dyDescent="0.25">
      <c r="A490" s="172" t="str">
        <f t="shared" ca="1" si="228"/>
        <v/>
      </c>
      <c r="B490" s="164" t="str">
        <f t="shared" si="224"/>
        <v/>
      </c>
      <c r="C490" s="176" t="str">
        <f t="shared" si="225"/>
        <v/>
      </c>
      <c r="D490" s="177"/>
      <c r="E490" s="178"/>
      <c r="F490" s="178"/>
      <c r="G490" s="179"/>
      <c r="H490" s="180"/>
      <c r="I490" s="179"/>
      <c r="J490" s="181"/>
      <c r="K490" s="182"/>
      <c r="L490" s="183"/>
      <c r="M490" s="165" t="s">
        <v>85</v>
      </c>
      <c r="N490" s="166">
        <f t="shared" si="229"/>
        <v>0</v>
      </c>
      <c r="O490" s="167" t="s">
        <v>387</v>
      </c>
      <c r="P490" s="166" t="str">
        <f t="shared" si="230"/>
        <v/>
      </c>
      <c r="Q490" s="166" t="str">
        <f t="shared" si="231"/>
        <v/>
      </c>
      <c r="R490" s="166" t="str">
        <f t="shared" si="232"/>
        <v/>
      </c>
      <c r="S490" s="167">
        <f t="shared" si="233"/>
        <v>0</v>
      </c>
      <c r="T490" s="166">
        <f t="shared" si="234"/>
        <v>0</v>
      </c>
      <c r="U490" s="166">
        <f t="shared" si="235"/>
        <v>0</v>
      </c>
      <c r="V490" s="166">
        <f t="shared" si="236"/>
        <v>0</v>
      </c>
      <c r="W490" s="166">
        <f t="shared" si="237"/>
        <v>0</v>
      </c>
      <c r="X490" s="166">
        <f t="shared" si="238"/>
        <v>0</v>
      </c>
      <c r="Y490" s="166">
        <f t="shared" si="239"/>
        <v>0</v>
      </c>
      <c r="Z490" s="166">
        <f t="shared" si="240"/>
        <v>0</v>
      </c>
      <c r="AA490" s="166">
        <f t="shared" si="241"/>
        <v>0</v>
      </c>
      <c r="AB490" s="166">
        <f t="shared" si="242"/>
        <v>0</v>
      </c>
      <c r="AC490" s="167"/>
      <c r="AD490" s="166"/>
      <c r="AE490" s="166" t="str" cm="1">
        <f t="array" ref="AE490">IF($E490&lt;&gt;"", IF(ISTEXT(E490), "| Veld '"&amp;AE$4&amp;ROW()&amp;"': "&amp;Fout_datum, IF(F490&lt;&gt;"", IF(E490&gt;F490, "| Velden '"&amp;$AE$4&amp;ROW()&amp;"' en '"&amp;$AF$4&amp;ROW()&amp;"': De datum uit dienst mag niet voor de datum in dienst vallen.", ""), IF(E490&gt;Datum_werkingsjaar_einde, "| Veld '"&amp;$AE$4&amp;ROW()&amp;"': De datum in dienst mag niet na 31/12/"&amp;Datum_werkingsjaar&amp;" vallen.  ", ""))), "")</f>
        <v/>
      </c>
      <c r="AF490" s="166" t="str" cm="1">
        <f t="array" ref="AF490">IF($F490&lt;&gt;"", IF(ISTEXT(F490), "| Veld '"&amp;AF$4&amp;ROW()&amp;"': "&amp;Fout_datum, IF(E490&gt;F490, IF(F490&lt;&gt;"", "  ", ""), IF(F490&lt;&gt;"", IF(F490&lt;Datum_werkingsjaar_begin, "| Veld '"&amp;$AF$4&amp;ROW()&amp;"': De datum uit dienst mag niet vóór 1/01/"&amp;Datum_werkingsjaar&amp;" vallen.  ", ""), ""))), "")</f>
        <v/>
      </c>
      <c r="AG490" s="166" t="str">
        <f ca="1">IF(W490&lt;0, "", IF(G490&lt;&gt;"", _xlfn.IFNA(IF(MATCH(G490, OFFSET(Keuzelijsten!$A$1, 0, MATCH(O490, Keuzelijsten!$A$1:$AA$1, 0)-1, 50, 1), 0)&lt;&gt;"", ""), "| Veld '"&amp;AG$4&amp;ROW()&amp;"': de selectie komt niet overeen met een keuze in een afhankelijk veld.  "), ""))</f>
        <v/>
      </c>
      <c r="AH490" s="166" t="str">
        <f ca="1">IF(X490&lt;0, "", IF(H490&lt;&gt;"", _xlfn.IFNA(IF(MATCH(H490, OFFSET(Keuzelijsten!$A$1, 0, MATCH(P490, Keuzelijsten!$A$1:$AA$1, 0)-1, 50, 1), 0)&lt;&gt;"", ""), "| Veld '"&amp;AH$4&amp;ROW()&amp;"': de selectie komt niet overeen met een keuze in een afhankelijk veld.  "), ""))</f>
        <v/>
      </c>
      <c r="AI490" s="166" t="str">
        <f ca="1">IF(Y490&lt;0, "", IF(I490&lt;&gt;"", _xlfn.IFNA(IF(MATCH(I490, OFFSET(Keuzelijsten!$A$1, 0, MATCH(Q490, Keuzelijsten!$A$1:$AA$1, 0)-1, 50, 1), 0)&lt;&gt;"", ""), "| Veld '"&amp;AI$4&amp;ROW()&amp;"': de selectie komt niet overeen met een keuze in een afhankelijk veld.  "), ""))</f>
        <v/>
      </c>
      <c r="AJ490" s="166" t="str">
        <f ca="1">IF(Z490&lt;0, "", IF(J490&lt;&gt;"", _xlfn.IFNA(IF(MATCH(J490, OFFSET(Keuzelijsten!$A$1, 0, MATCH(R490, Keuzelijsten!$A$1:$AA$1, 0)-1, 50, 1), 0)&lt;&gt;"", ""), "| Veld '"&amp;AJ$4&amp;ROW()&amp;"': de selectie komt niet overeen met een keuze in een afhankelijk veld.  "), ""))</f>
        <v/>
      </c>
      <c r="AK490" s="166" t="str">
        <f t="shared" si="226"/>
        <v/>
      </c>
      <c r="AL490" s="166" t="str">
        <f t="shared" si="227"/>
        <v/>
      </c>
      <c r="AM490" s="167" t="str">
        <f t="shared" si="243"/>
        <v/>
      </c>
      <c r="AN490" s="166" t="str">
        <f t="shared" si="244"/>
        <v/>
      </c>
      <c r="AO490" s="166" t="str">
        <f t="shared" si="245"/>
        <v/>
      </c>
      <c r="AP490" s="166" t="str">
        <f t="shared" si="246"/>
        <v/>
      </c>
      <c r="AQ490" s="166" t="str">
        <f t="shared" si="247"/>
        <v/>
      </c>
      <c r="AR490" s="166" t="str">
        <f t="shared" si="248"/>
        <v/>
      </c>
      <c r="AS490" s="166" t="str">
        <f t="shared" si="249"/>
        <v/>
      </c>
      <c r="AT490" s="166" t="str">
        <f t="shared" si="250"/>
        <v/>
      </c>
      <c r="AU490" s="166" t="str">
        <f t="shared" si="251"/>
        <v/>
      </c>
      <c r="AV490" s="166" t="str">
        <f t="shared" si="252"/>
        <v/>
      </c>
      <c r="AW490" s="167" t="str">
        <f t="shared" si="253"/>
        <v/>
      </c>
      <c r="AX490" s="166" t="str">
        <f>IF(N490&lt;&gt;1, IF(SUM(N490:$N$504)&lt;&gt;0, "| Laat geen witruimte tussen ingevulde rijen.", ""), "")</f>
        <v/>
      </c>
      <c r="AY490" s="166"/>
      <c r="AZ490" s="75" t="str">
        <f t="shared" ca="1" si="254"/>
        <v/>
      </c>
    </row>
    <row r="491" spans="1:52" x14ac:dyDescent="0.25">
      <c r="A491" s="172" t="str">
        <f t="shared" ca="1" si="228"/>
        <v/>
      </c>
      <c r="B491" s="164" t="str">
        <f t="shared" si="224"/>
        <v/>
      </c>
      <c r="C491" s="176" t="str">
        <f t="shared" si="225"/>
        <v/>
      </c>
      <c r="D491" s="177"/>
      <c r="E491" s="178"/>
      <c r="F491" s="178"/>
      <c r="G491" s="179"/>
      <c r="H491" s="180"/>
      <c r="I491" s="179"/>
      <c r="J491" s="181"/>
      <c r="K491" s="182"/>
      <c r="L491" s="183"/>
      <c r="M491" s="165" t="s">
        <v>85</v>
      </c>
      <c r="N491" s="166">
        <f t="shared" si="229"/>
        <v>0</v>
      </c>
      <c r="O491" s="167" t="s">
        <v>387</v>
      </c>
      <c r="P491" s="166" t="str">
        <f t="shared" si="230"/>
        <v/>
      </c>
      <c r="Q491" s="166" t="str">
        <f t="shared" si="231"/>
        <v/>
      </c>
      <c r="R491" s="166" t="str">
        <f t="shared" si="232"/>
        <v/>
      </c>
      <c r="S491" s="167">
        <f t="shared" si="233"/>
        <v>0</v>
      </c>
      <c r="T491" s="166">
        <f t="shared" si="234"/>
        <v>0</v>
      </c>
      <c r="U491" s="166">
        <f t="shared" si="235"/>
        <v>0</v>
      </c>
      <c r="V491" s="166">
        <f t="shared" si="236"/>
        <v>0</v>
      </c>
      <c r="W491" s="166">
        <f t="shared" si="237"/>
        <v>0</v>
      </c>
      <c r="X491" s="166">
        <f t="shared" si="238"/>
        <v>0</v>
      </c>
      <c r="Y491" s="166">
        <f t="shared" si="239"/>
        <v>0</v>
      </c>
      <c r="Z491" s="166">
        <f t="shared" si="240"/>
        <v>0</v>
      </c>
      <c r="AA491" s="166">
        <f t="shared" si="241"/>
        <v>0</v>
      </c>
      <c r="AB491" s="166">
        <f t="shared" si="242"/>
        <v>0</v>
      </c>
      <c r="AC491" s="167"/>
      <c r="AD491" s="166"/>
      <c r="AE491" s="166" t="str" cm="1">
        <f t="array" ref="AE491">IF($E491&lt;&gt;"", IF(ISTEXT(E491), "| Veld '"&amp;AE$4&amp;ROW()&amp;"': "&amp;Fout_datum, IF(F491&lt;&gt;"", IF(E491&gt;F491, "| Velden '"&amp;$AE$4&amp;ROW()&amp;"' en '"&amp;$AF$4&amp;ROW()&amp;"': De datum uit dienst mag niet voor de datum in dienst vallen.", ""), IF(E491&gt;Datum_werkingsjaar_einde, "| Veld '"&amp;$AE$4&amp;ROW()&amp;"': De datum in dienst mag niet na 31/12/"&amp;Datum_werkingsjaar&amp;" vallen.  ", ""))), "")</f>
        <v/>
      </c>
      <c r="AF491" s="166" t="str" cm="1">
        <f t="array" ref="AF491">IF($F491&lt;&gt;"", IF(ISTEXT(F491), "| Veld '"&amp;AF$4&amp;ROW()&amp;"': "&amp;Fout_datum, IF(E491&gt;F491, IF(F491&lt;&gt;"", "  ", ""), IF(F491&lt;&gt;"", IF(F491&lt;Datum_werkingsjaar_begin, "| Veld '"&amp;$AF$4&amp;ROW()&amp;"': De datum uit dienst mag niet vóór 1/01/"&amp;Datum_werkingsjaar&amp;" vallen.  ", ""), ""))), "")</f>
        <v/>
      </c>
      <c r="AG491" s="166" t="str">
        <f ca="1">IF(W491&lt;0, "", IF(G491&lt;&gt;"", _xlfn.IFNA(IF(MATCH(G491, OFFSET(Keuzelijsten!$A$1, 0, MATCH(O491, Keuzelijsten!$A$1:$AA$1, 0)-1, 50, 1), 0)&lt;&gt;"", ""), "| Veld '"&amp;AG$4&amp;ROW()&amp;"': de selectie komt niet overeen met een keuze in een afhankelijk veld.  "), ""))</f>
        <v/>
      </c>
      <c r="AH491" s="166" t="str">
        <f ca="1">IF(X491&lt;0, "", IF(H491&lt;&gt;"", _xlfn.IFNA(IF(MATCH(H491, OFFSET(Keuzelijsten!$A$1, 0, MATCH(P491, Keuzelijsten!$A$1:$AA$1, 0)-1, 50, 1), 0)&lt;&gt;"", ""), "| Veld '"&amp;AH$4&amp;ROW()&amp;"': de selectie komt niet overeen met een keuze in een afhankelijk veld.  "), ""))</f>
        <v/>
      </c>
      <c r="AI491" s="166" t="str">
        <f ca="1">IF(Y491&lt;0, "", IF(I491&lt;&gt;"", _xlfn.IFNA(IF(MATCH(I491, OFFSET(Keuzelijsten!$A$1, 0, MATCH(Q491, Keuzelijsten!$A$1:$AA$1, 0)-1, 50, 1), 0)&lt;&gt;"", ""), "| Veld '"&amp;AI$4&amp;ROW()&amp;"': de selectie komt niet overeen met een keuze in een afhankelijk veld.  "), ""))</f>
        <v/>
      </c>
      <c r="AJ491" s="166" t="str">
        <f ca="1">IF(Z491&lt;0, "", IF(J491&lt;&gt;"", _xlfn.IFNA(IF(MATCH(J491, OFFSET(Keuzelijsten!$A$1, 0, MATCH(R491, Keuzelijsten!$A$1:$AA$1, 0)-1, 50, 1), 0)&lt;&gt;"", ""), "| Veld '"&amp;AJ$4&amp;ROW()&amp;"': de selectie komt niet overeen met een keuze in een afhankelijk veld.  "), ""))</f>
        <v/>
      </c>
      <c r="AK491" s="166" t="str">
        <f t="shared" si="226"/>
        <v/>
      </c>
      <c r="AL491" s="166" t="str">
        <f t="shared" si="227"/>
        <v/>
      </c>
      <c r="AM491" s="167" t="str">
        <f t="shared" si="243"/>
        <v/>
      </c>
      <c r="AN491" s="166" t="str">
        <f t="shared" si="244"/>
        <v/>
      </c>
      <c r="AO491" s="166" t="str">
        <f t="shared" si="245"/>
        <v/>
      </c>
      <c r="AP491" s="166" t="str">
        <f t="shared" si="246"/>
        <v/>
      </c>
      <c r="AQ491" s="166" t="str">
        <f t="shared" si="247"/>
        <v/>
      </c>
      <c r="AR491" s="166" t="str">
        <f t="shared" si="248"/>
        <v/>
      </c>
      <c r="AS491" s="166" t="str">
        <f t="shared" si="249"/>
        <v/>
      </c>
      <c r="AT491" s="166" t="str">
        <f t="shared" si="250"/>
        <v/>
      </c>
      <c r="AU491" s="166" t="str">
        <f t="shared" si="251"/>
        <v/>
      </c>
      <c r="AV491" s="166" t="str">
        <f t="shared" si="252"/>
        <v/>
      </c>
      <c r="AW491" s="167" t="str">
        <f t="shared" si="253"/>
        <v/>
      </c>
      <c r="AX491" s="166" t="str">
        <f>IF(N491&lt;&gt;1, IF(SUM(N491:$N$504)&lt;&gt;0, "| Laat geen witruimte tussen ingevulde rijen.", ""), "")</f>
        <v/>
      </c>
      <c r="AY491" s="166"/>
      <c r="AZ491" s="75" t="str">
        <f t="shared" ca="1" si="254"/>
        <v/>
      </c>
    </row>
    <row r="492" spans="1:52" x14ac:dyDescent="0.25">
      <c r="A492" s="172" t="str">
        <f t="shared" ca="1" si="228"/>
        <v/>
      </c>
      <c r="B492" s="164" t="str">
        <f t="shared" si="224"/>
        <v/>
      </c>
      <c r="C492" s="176" t="str">
        <f t="shared" si="225"/>
        <v/>
      </c>
      <c r="D492" s="177"/>
      <c r="E492" s="178"/>
      <c r="F492" s="178"/>
      <c r="G492" s="179"/>
      <c r="H492" s="180"/>
      <c r="I492" s="179"/>
      <c r="J492" s="181"/>
      <c r="K492" s="182"/>
      <c r="L492" s="183"/>
      <c r="M492" s="165" t="s">
        <v>85</v>
      </c>
      <c r="N492" s="166">
        <f t="shared" si="229"/>
        <v>0</v>
      </c>
      <c r="O492" s="167" t="s">
        <v>387</v>
      </c>
      <c r="P492" s="166" t="str">
        <f t="shared" si="230"/>
        <v/>
      </c>
      <c r="Q492" s="166" t="str">
        <f t="shared" si="231"/>
        <v/>
      </c>
      <c r="R492" s="166" t="str">
        <f t="shared" si="232"/>
        <v/>
      </c>
      <c r="S492" s="167">
        <f t="shared" si="233"/>
        <v>0</v>
      </c>
      <c r="T492" s="166">
        <f t="shared" si="234"/>
        <v>0</v>
      </c>
      <c r="U492" s="166">
        <f t="shared" si="235"/>
        <v>0</v>
      </c>
      <c r="V492" s="166">
        <f t="shared" si="236"/>
        <v>0</v>
      </c>
      <c r="W492" s="166">
        <f t="shared" si="237"/>
        <v>0</v>
      </c>
      <c r="X492" s="166">
        <f t="shared" si="238"/>
        <v>0</v>
      </c>
      <c r="Y492" s="166">
        <f t="shared" si="239"/>
        <v>0</v>
      </c>
      <c r="Z492" s="166">
        <f t="shared" si="240"/>
        <v>0</v>
      </c>
      <c r="AA492" s="166">
        <f t="shared" si="241"/>
        <v>0</v>
      </c>
      <c r="AB492" s="166">
        <f t="shared" si="242"/>
        <v>0</v>
      </c>
      <c r="AC492" s="167"/>
      <c r="AD492" s="166"/>
      <c r="AE492" s="166" t="str" cm="1">
        <f t="array" ref="AE492">IF($E492&lt;&gt;"", IF(ISTEXT(E492), "| Veld '"&amp;AE$4&amp;ROW()&amp;"': "&amp;Fout_datum, IF(F492&lt;&gt;"", IF(E492&gt;F492, "| Velden '"&amp;$AE$4&amp;ROW()&amp;"' en '"&amp;$AF$4&amp;ROW()&amp;"': De datum uit dienst mag niet voor de datum in dienst vallen.", ""), IF(E492&gt;Datum_werkingsjaar_einde, "| Veld '"&amp;$AE$4&amp;ROW()&amp;"': De datum in dienst mag niet na 31/12/"&amp;Datum_werkingsjaar&amp;" vallen.  ", ""))), "")</f>
        <v/>
      </c>
      <c r="AF492" s="166" t="str" cm="1">
        <f t="array" ref="AF492">IF($F492&lt;&gt;"", IF(ISTEXT(F492), "| Veld '"&amp;AF$4&amp;ROW()&amp;"': "&amp;Fout_datum, IF(E492&gt;F492, IF(F492&lt;&gt;"", "  ", ""), IF(F492&lt;&gt;"", IF(F492&lt;Datum_werkingsjaar_begin, "| Veld '"&amp;$AF$4&amp;ROW()&amp;"': De datum uit dienst mag niet vóór 1/01/"&amp;Datum_werkingsjaar&amp;" vallen.  ", ""), ""))), "")</f>
        <v/>
      </c>
      <c r="AG492" s="166" t="str">
        <f ca="1">IF(W492&lt;0, "", IF(G492&lt;&gt;"", _xlfn.IFNA(IF(MATCH(G492, OFFSET(Keuzelijsten!$A$1, 0, MATCH(O492, Keuzelijsten!$A$1:$AA$1, 0)-1, 50, 1), 0)&lt;&gt;"", ""), "| Veld '"&amp;AG$4&amp;ROW()&amp;"': de selectie komt niet overeen met een keuze in een afhankelijk veld.  "), ""))</f>
        <v/>
      </c>
      <c r="AH492" s="166" t="str">
        <f ca="1">IF(X492&lt;0, "", IF(H492&lt;&gt;"", _xlfn.IFNA(IF(MATCH(H492, OFFSET(Keuzelijsten!$A$1, 0, MATCH(P492, Keuzelijsten!$A$1:$AA$1, 0)-1, 50, 1), 0)&lt;&gt;"", ""), "| Veld '"&amp;AH$4&amp;ROW()&amp;"': de selectie komt niet overeen met een keuze in een afhankelijk veld.  "), ""))</f>
        <v/>
      </c>
      <c r="AI492" s="166" t="str">
        <f ca="1">IF(Y492&lt;0, "", IF(I492&lt;&gt;"", _xlfn.IFNA(IF(MATCH(I492, OFFSET(Keuzelijsten!$A$1, 0, MATCH(Q492, Keuzelijsten!$A$1:$AA$1, 0)-1, 50, 1), 0)&lt;&gt;"", ""), "| Veld '"&amp;AI$4&amp;ROW()&amp;"': de selectie komt niet overeen met een keuze in een afhankelijk veld.  "), ""))</f>
        <v/>
      </c>
      <c r="AJ492" s="166" t="str">
        <f ca="1">IF(Z492&lt;0, "", IF(J492&lt;&gt;"", _xlfn.IFNA(IF(MATCH(J492, OFFSET(Keuzelijsten!$A$1, 0, MATCH(R492, Keuzelijsten!$A$1:$AA$1, 0)-1, 50, 1), 0)&lt;&gt;"", ""), "| Veld '"&amp;AJ$4&amp;ROW()&amp;"': de selectie komt niet overeen met een keuze in een afhankelijk veld.  "), ""))</f>
        <v/>
      </c>
      <c r="AK492" s="166" t="str">
        <f t="shared" si="226"/>
        <v/>
      </c>
      <c r="AL492" s="166" t="str">
        <f t="shared" si="227"/>
        <v/>
      </c>
      <c r="AM492" s="167" t="str">
        <f t="shared" si="243"/>
        <v/>
      </c>
      <c r="AN492" s="166" t="str">
        <f t="shared" si="244"/>
        <v/>
      </c>
      <c r="AO492" s="166" t="str">
        <f t="shared" si="245"/>
        <v/>
      </c>
      <c r="AP492" s="166" t="str">
        <f t="shared" si="246"/>
        <v/>
      </c>
      <c r="AQ492" s="166" t="str">
        <f t="shared" si="247"/>
        <v/>
      </c>
      <c r="AR492" s="166" t="str">
        <f t="shared" si="248"/>
        <v/>
      </c>
      <c r="AS492" s="166" t="str">
        <f t="shared" si="249"/>
        <v/>
      </c>
      <c r="AT492" s="166" t="str">
        <f t="shared" si="250"/>
        <v/>
      </c>
      <c r="AU492" s="166" t="str">
        <f t="shared" si="251"/>
        <v/>
      </c>
      <c r="AV492" s="166" t="str">
        <f t="shared" si="252"/>
        <v/>
      </c>
      <c r="AW492" s="167" t="str">
        <f t="shared" si="253"/>
        <v/>
      </c>
      <c r="AX492" s="166" t="str">
        <f>IF(N492&lt;&gt;1, IF(SUM(N492:$N$504)&lt;&gt;0, "| Laat geen witruimte tussen ingevulde rijen.", ""), "")</f>
        <v/>
      </c>
      <c r="AY492" s="166"/>
      <c r="AZ492" s="75" t="str">
        <f t="shared" ca="1" si="254"/>
        <v/>
      </c>
    </row>
    <row r="493" spans="1:52" x14ac:dyDescent="0.25">
      <c r="A493" s="172" t="str">
        <f t="shared" ca="1" si="228"/>
        <v/>
      </c>
      <c r="B493" s="164" t="str">
        <f t="shared" si="224"/>
        <v/>
      </c>
      <c r="C493" s="176" t="str">
        <f t="shared" si="225"/>
        <v/>
      </c>
      <c r="D493" s="177"/>
      <c r="E493" s="178"/>
      <c r="F493" s="178"/>
      <c r="G493" s="179"/>
      <c r="H493" s="180"/>
      <c r="I493" s="179"/>
      <c r="J493" s="181"/>
      <c r="K493" s="182"/>
      <c r="L493" s="183"/>
      <c r="M493" s="165" t="s">
        <v>85</v>
      </c>
      <c r="N493" s="166">
        <f t="shared" si="229"/>
        <v>0</v>
      </c>
      <c r="O493" s="167" t="s">
        <v>387</v>
      </c>
      <c r="P493" s="166" t="str">
        <f t="shared" si="230"/>
        <v/>
      </c>
      <c r="Q493" s="166" t="str">
        <f t="shared" si="231"/>
        <v/>
      </c>
      <c r="R493" s="166" t="str">
        <f t="shared" si="232"/>
        <v/>
      </c>
      <c r="S493" s="167">
        <f t="shared" si="233"/>
        <v>0</v>
      </c>
      <c r="T493" s="166">
        <f t="shared" si="234"/>
        <v>0</v>
      </c>
      <c r="U493" s="166">
        <f t="shared" si="235"/>
        <v>0</v>
      </c>
      <c r="V493" s="166">
        <f t="shared" si="236"/>
        <v>0</v>
      </c>
      <c r="W493" s="166">
        <f t="shared" si="237"/>
        <v>0</v>
      </c>
      <c r="X493" s="166">
        <f t="shared" si="238"/>
        <v>0</v>
      </c>
      <c r="Y493" s="166">
        <f t="shared" si="239"/>
        <v>0</v>
      </c>
      <c r="Z493" s="166">
        <f t="shared" si="240"/>
        <v>0</v>
      </c>
      <c r="AA493" s="166">
        <f t="shared" si="241"/>
        <v>0</v>
      </c>
      <c r="AB493" s="166">
        <f t="shared" si="242"/>
        <v>0</v>
      </c>
      <c r="AC493" s="167"/>
      <c r="AD493" s="166"/>
      <c r="AE493" s="166" t="str" cm="1">
        <f t="array" ref="AE493">IF($E493&lt;&gt;"", IF(ISTEXT(E493), "| Veld '"&amp;AE$4&amp;ROW()&amp;"': "&amp;Fout_datum, IF(F493&lt;&gt;"", IF(E493&gt;F493, "| Velden '"&amp;$AE$4&amp;ROW()&amp;"' en '"&amp;$AF$4&amp;ROW()&amp;"': De datum uit dienst mag niet voor de datum in dienst vallen.", ""), IF(E493&gt;Datum_werkingsjaar_einde, "| Veld '"&amp;$AE$4&amp;ROW()&amp;"': De datum in dienst mag niet na 31/12/"&amp;Datum_werkingsjaar&amp;" vallen.  ", ""))), "")</f>
        <v/>
      </c>
      <c r="AF493" s="166" t="str" cm="1">
        <f t="array" ref="AF493">IF($F493&lt;&gt;"", IF(ISTEXT(F493), "| Veld '"&amp;AF$4&amp;ROW()&amp;"': "&amp;Fout_datum, IF(E493&gt;F493, IF(F493&lt;&gt;"", "  ", ""), IF(F493&lt;&gt;"", IF(F493&lt;Datum_werkingsjaar_begin, "| Veld '"&amp;$AF$4&amp;ROW()&amp;"': De datum uit dienst mag niet vóór 1/01/"&amp;Datum_werkingsjaar&amp;" vallen.  ", ""), ""))), "")</f>
        <v/>
      </c>
      <c r="AG493" s="166" t="str">
        <f ca="1">IF(W493&lt;0, "", IF(G493&lt;&gt;"", _xlfn.IFNA(IF(MATCH(G493, OFFSET(Keuzelijsten!$A$1, 0, MATCH(O493, Keuzelijsten!$A$1:$AA$1, 0)-1, 50, 1), 0)&lt;&gt;"", ""), "| Veld '"&amp;AG$4&amp;ROW()&amp;"': de selectie komt niet overeen met een keuze in een afhankelijk veld.  "), ""))</f>
        <v/>
      </c>
      <c r="AH493" s="166" t="str">
        <f ca="1">IF(X493&lt;0, "", IF(H493&lt;&gt;"", _xlfn.IFNA(IF(MATCH(H493, OFFSET(Keuzelijsten!$A$1, 0, MATCH(P493, Keuzelijsten!$A$1:$AA$1, 0)-1, 50, 1), 0)&lt;&gt;"", ""), "| Veld '"&amp;AH$4&amp;ROW()&amp;"': de selectie komt niet overeen met een keuze in een afhankelijk veld.  "), ""))</f>
        <v/>
      </c>
      <c r="AI493" s="166" t="str">
        <f ca="1">IF(Y493&lt;0, "", IF(I493&lt;&gt;"", _xlfn.IFNA(IF(MATCH(I493, OFFSET(Keuzelijsten!$A$1, 0, MATCH(Q493, Keuzelijsten!$A$1:$AA$1, 0)-1, 50, 1), 0)&lt;&gt;"", ""), "| Veld '"&amp;AI$4&amp;ROW()&amp;"': de selectie komt niet overeen met een keuze in een afhankelijk veld.  "), ""))</f>
        <v/>
      </c>
      <c r="AJ493" s="166" t="str">
        <f ca="1">IF(Z493&lt;0, "", IF(J493&lt;&gt;"", _xlfn.IFNA(IF(MATCH(J493, OFFSET(Keuzelijsten!$A$1, 0, MATCH(R493, Keuzelijsten!$A$1:$AA$1, 0)-1, 50, 1), 0)&lt;&gt;"", ""), "| Veld '"&amp;AJ$4&amp;ROW()&amp;"': de selectie komt niet overeen met een keuze in een afhankelijk veld.  "), ""))</f>
        <v/>
      </c>
      <c r="AK493" s="166" t="str">
        <f t="shared" si="226"/>
        <v/>
      </c>
      <c r="AL493" s="166" t="str">
        <f t="shared" si="227"/>
        <v/>
      </c>
      <c r="AM493" s="167" t="str">
        <f t="shared" si="243"/>
        <v/>
      </c>
      <c r="AN493" s="166" t="str">
        <f t="shared" si="244"/>
        <v/>
      </c>
      <c r="AO493" s="166" t="str">
        <f t="shared" si="245"/>
        <v/>
      </c>
      <c r="AP493" s="166" t="str">
        <f t="shared" si="246"/>
        <v/>
      </c>
      <c r="AQ493" s="166" t="str">
        <f t="shared" si="247"/>
        <v/>
      </c>
      <c r="AR493" s="166" t="str">
        <f t="shared" si="248"/>
        <v/>
      </c>
      <c r="AS493" s="166" t="str">
        <f t="shared" si="249"/>
        <v/>
      </c>
      <c r="AT493" s="166" t="str">
        <f t="shared" si="250"/>
        <v/>
      </c>
      <c r="AU493" s="166" t="str">
        <f t="shared" si="251"/>
        <v/>
      </c>
      <c r="AV493" s="166" t="str">
        <f t="shared" si="252"/>
        <v/>
      </c>
      <c r="AW493" s="167" t="str">
        <f t="shared" si="253"/>
        <v/>
      </c>
      <c r="AX493" s="166" t="str">
        <f>IF(N493&lt;&gt;1, IF(SUM(N493:$N$504)&lt;&gt;0, "| Laat geen witruimte tussen ingevulde rijen.", ""), "")</f>
        <v/>
      </c>
      <c r="AY493" s="166"/>
      <c r="AZ493" s="75" t="str">
        <f t="shared" ca="1" si="254"/>
        <v/>
      </c>
    </row>
    <row r="494" spans="1:52" x14ac:dyDescent="0.25">
      <c r="A494" s="172" t="str">
        <f t="shared" ca="1" si="228"/>
        <v/>
      </c>
      <c r="B494" s="164" t="str">
        <f t="shared" si="224"/>
        <v/>
      </c>
      <c r="C494" s="176" t="str">
        <f t="shared" si="225"/>
        <v/>
      </c>
      <c r="D494" s="177"/>
      <c r="E494" s="178"/>
      <c r="F494" s="178"/>
      <c r="G494" s="179"/>
      <c r="H494" s="180"/>
      <c r="I494" s="179"/>
      <c r="J494" s="181"/>
      <c r="K494" s="182"/>
      <c r="L494" s="183"/>
      <c r="M494" s="165" t="s">
        <v>85</v>
      </c>
      <c r="N494" s="166">
        <f t="shared" si="229"/>
        <v>0</v>
      </c>
      <c r="O494" s="167" t="s">
        <v>387</v>
      </c>
      <c r="P494" s="166" t="str">
        <f t="shared" si="230"/>
        <v/>
      </c>
      <c r="Q494" s="166" t="str">
        <f t="shared" si="231"/>
        <v/>
      </c>
      <c r="R494" s="166" t="str">
        <f t="shared" si="232"/>
        <v/>
      </c>
      <c r="S494" s="167">
        <f t="shared" si="233"/>
        <v>0</v>
      </c>
      <c r="T494" s="166">
        <f t="shared" si="234"/>
        <v>0</v>
      </c>
      <c r="U494" s="166">
        <f t="shared" si="235"/>
        <v>0</v>
      </c>
      <c r="V494" s="166">
        <f t="shared" si="236"/>
        <v>0</v>
      </c>
      <c r="W494" s="166">
        <f t="shared" si="237"/>
        <v>0</v>
      </c>
      <c r="X494" s="166">
        <f t="shared" si="238"/>
        <v>0</v>
      </c>
      <c r="Y494" s="166">
        <f t="shared" si="239"/>
        <v>0</v>
      </c>
      <c r="Z494" s="166">
        <f t="shared" si="240"/>
        <v>0</v>
      </c>
      <c r="AA494" s="166">
        <f t="shared" si="241"/>
        <v>0</v>
      </c>
      <c r="AB494" s="166">
        <f t="shared" si="242"/>
        <v>0</v>
      </c>
      <c r="AC494" s="167"/>
      <c r="AD494" s="166"/>
      <c r="AE494" s="166" t="str" cm="1">
        <f t="array" ref="AE494">IF($E494&lt;&gt;"", IF(ISTEXT(E494), "| Veld '"&amp;AE$4&amp;ROW()&amp;"': "&amp;Fout_datum, IF(F494&lt;&gt;"", IF(E494&gt;F494, "| Velden '"&amp;$AE$4&amp;ROW()&amp;"' en '"&amp;$AF$4&amp;ROW()&amp;"': De datum uit dienst mag niet voor de datum in dienst vallen.", ""), IF(E494&gt;Datum_werkingsjaar_einde, "| Veld '"&amp;$AE$4&amp;ROW()&amp;"': De datum in dienst mag niet na 31/12/"&amp;Datum_werkingsjaar&amp;" vallen.  ", ""))), "")</f>
        <v/>
      </c>
      <c r="AF494" s="166" t="str" cm="1">
        <f t="array" ref="AF494">IF($F494&lt;&gt;"", IF(ISTEXT(F494), "| Veld '"&amp;AF$4&amp;ROW()&amp;"': "&amp;Fout_datum, IF(E494&gt;F494, IF(F494&lt;&gt;"", "  ", ""), IF(F494&lt;&gt;"", IF(F494&lt;Datum_werkingsjaar_begin, "| Veld '"&amp;$AF$4&amp;ROW()&amp;"': De datum uit dienst mag niet vóór 1/01/"&amp;Datum_werkingsjaar&amp;" vallen.  ", ""), ""))), "")</f>
        <v/>
      </c>
      <c r="AG494" s="166" t="str">
        <f ca="1">IF(W494&lt;0, "", IF(G494&lt;&gt;"", _xlfn.IFNA(IF(MATCH(G494, OFFSET(Keuzelijsten!$A$1, 0, MATCH(O494, Keuzelijsten!$A$1:$AA$1, 0)-1, 50, 1), 0)&lt;&gt;"", ""), "| Veld '"&amp;AG$4&amp;ROW()&amp;"': de selectie komt niet overeen met een keuze in een afhankelijk veld.  "), ""))</f>
        <v/>
      </c>
      <c r="AH494" s="166" t="str">
        <f ca="1">IF(X494&lt;0, "", IF(H494&lt;&gt;"", _xlfn.IFNA(IF(MATCH(H494, OFFSET(Keuzelijsten!$A$1, 0, MATCH(P494, Keuzelijsten!$A$1:$AA$1, 0)-1, 50, 1), 0)&lt;&gt;"", ""), "| Veld '"&amp;AH$4&amp;ROW()&amp;"': de selectie komt niet overeen met een keuze in een afhankelijk veld.  "), ""))</f>
        <v/>
      </c>
      <c r="AI494" s="166" t="str">
        <f ca="1">IF(Y494&lt;0, "", IF(I494&lt;&gt;"", _xlfn.IFNA(IF(MATCH(I494, OFFSET(Keuzelijsten!$A$1, 0, MATCH(Q494, Keuzelijsten!$A$1:$AA$1, 0)-1, 50, 1), 0)&lt;&gt;"", ""), "| Veld '"&amp;AI$4&amp;ROW()&amp;"': de selectie komt niet overeen met een keuze in een afhankelijk veld.  "), ""))</f>
        <v/>
      </c>
      <c r="AJ494" s="166" t="str">
        <f ca="1">IF(Z494&lt;0, "", IF(J494&lt;&gt;"", _xlfn.IFNA(IF(MATCH(J494, OFFSET(Keuzelijsten!$A$1, 0, MATCH(R494, Keuzelijsten!$A$1:$AA$1, 0)-1, 50, 1), 0)&lt;&gt;"", ""), "| Veld '"&amp;AJ$4&amp;ROW()&amp;"': de selectie komt niet overeen met een keuze in een afhankelijk veld.  "), ""))</f>
        <v/>
      </c>
      <c r="AK494" s="166" t="str">
        <f t="shared" si="226"/>
        <v/>
      </c>
      <c r="AL494" s="166" t="str">
        <f t="shared" si="227"/>
        <v/>
      </c>
      <c r="AM494" s="167" t="str">
        <f t="shared" si="243"/>
        <v/>
      </c>
      <c r="AN494" s="166" t="str">
        <f t="shared" si="244"/>
        <v/>
      </c>
      <c r="AO494" s="166" t="str">
        <f t="shared" si="245"/>
        <v/>
      </c>
      <c r="AP494" s="166" t="str">
        <f t="shared" si="246"/>
        <v/>
      </c>
      <c r="AQ494" s="166" t="str">
        <f t="shared" si="247"/>
        <v/>
      </c>
      <c r="AR494" s="166" t="str">
        <f t="shared" si="248"/>
        <v/>
      </c>
      <c r="AS494" s="166" t="str">
        <f t="shared" si="249"/>
        <v/>
      </c>
      <c r="AT494" s="166" t="str">
        <f t="shared" si="250"/>
        <v/>
      </c>
      <c r="AU494" s="166" t="str">
        <f t="shared" si="251"/>
        <v/>
      </c>
      <c r="AV494" s="166" t="str">
        <f t="shared" si="252"/>
        <v/>
      </c>
      <c r="AW494" s="167" t="str">
        <f t="shared" si="253"/>
        <v/>
      </c>
      <c r="AX494" s="166" t="str">
        <f>IF(N494&lt;&gt;1, IF(SUM(N494:$N$504)&lt;&gt;0, "| Laat geen witruimte tussen ingevulde rijen.", ""), "")</f>
        <v/>
      </c>
      <c r="AY494" s="166"/>
      <c r="AZ494" s="75" t="str">
        <f t="shared" ca="1" si="254"/>
        <v/>
      </c>
    </row>
    <row r="495" spans="1:52" x14ac:dyDescent="0.25">
      <c r="A495" s="172" t="str">
        <f t="shared" ca="1" si="228"/>
        <v/>
      </c>
      <c r="B495" s="164" t="str">
        <f t="shared" si="224"/>
        <v/>
      </c>
      <c r="C495" s="176" t="str">
        <f t="shared" si="225"/>
        <v/>
      </c>
      <c r="D495" s="177"/>
      <c r="E495" s="178"/>
      <c r="F495" s="178"/>
      <c r="G495" s="179"/>
      <c r="H495" s="180"/>
      <c r="I495" s="179"/>
      <c r="J495" s="181"/>
      <c r="K495" s="182"/>
      <c r="L495" s="183"/>
      <c r="M495" s="165" t="s">
        <v>85</v>
      </c>
      <c r="N495" s="166">
        <f t="shared" si="229"/>
        <v>0</v>
      </c>
      <c r="O495" s="167" t="s">
        <v>387</v>
      </c>
      <c r="P495" s="166" t="str">
        <f t="shared" si="230"/>
        <v/>
      </c>
      <c r="Q495" s="166" t="str">
        <f t="shared" si="231"/>
        <v/>
      </c>
      <c r="R495" s="166" t="str">
        <f t="shared" si="232"/>
        <v/>
      </c>
      <c r="S495" s="167">
        <f t="shared" si="233"/>
        <v>0</v>
      </c>
      <c r="T495" s="166">
        <f t="shared" si="234"/>
        <v>0</v>
      </c>
      <c r="U495" s="166">
        <f t="shared" si="235"/>
        <v>0</v>
      </c>
      <c r="V495" s="166">
        <f t="shared" si="236"/>
        <v>0</v>
      </c>
      <c r="W495" s="166">
        <f t="shared" si="237"/>
        <v>0</v>
      </c>
      <c r="X495" s="166">
        <f t="shared" si="238"/>
        <v>0</v>
      </c>
      <c r="Y495" s="166">
        <f t="shared" si="239"/>
        <v>0</v>
      </c>
      <c r="Z495" s="166">
        <f t="shared" si="240"/>
        <v>0</v>
      </c>
      <c r="AA495" s="166">
        <f t="shared" si="241"/>
        <v>0</v>
      </c>
      <c r="AB495" s="166">
        <f t="shared" si="242"/>
        <v>0</v>
      </c>
      <c r="AC495" s="167"/>
      <c r="AD495" s="166"/>
      <c r="AE495" s="166" t="str" cm="1">
        <f t="array" ref="AE495">IF($E495&lt;&gt;"", IF(ISTEXT(E495), "| Veld '"&amp;AE$4&amp;ROW()&amp;"': "&amp;Fout_datum, IF(F495&lt;&gt;"", IF(E495&gt;F495, "| Velden '"&amp;$AE$4&amp;ROW()&amp;"' en '"&amp;$AF$4&amp;ROW()&amp;"': De datum uit dienst mag niet voor de datum in dienst vallen.", ""), IF(E495&gt;Datum_werkingsjaar_einde, "| Veld '"&amp;$AE$4&amp;ROW()&amp;"': De datum in dienst mag niet na 31/12/"&amp;Datum_werkingsjaar&amp;" vallen.  ", ""))), "")</f>
        <v/>
      </c>
      <c r="AF495" s="166" t="str" cm="1">
        <f t="array" ref="AF495">IF($F495&lt;&gt;"", IF(ISTEXT(F495), "| Veld '"&amp;AF$4&amp;ROW()&amp;"': "&amp;Fout_datum, IF(E495&gt;F495, IF(F495&lt;&gt;"", "  ", ""), IF(F495&lt;&gt;"", IF(F495&lt;Datum_werkingsjaar_begin, "| Veld '"&amp;$AF$4&amp;ROW()&amp;"': De datum uit dienst mag niet vóór 1/01/"&amp;Datum_werkingsjaar&amp;" vallen.  ", ""), ""))), "")</f>
        <v/>
      </c>
      <c r="AG495" s="166" t="str">
        <f ca="1">IF(W495&lt;0, "", IF(G495&lt;&gt;"", _xlfn.IFNA(IF(MATCH(G495, OFFSET(Keuzelijsten!$A$1, 0, MATCH(O495, Keuzelijsten!$A$1:$AA$1, 0)-1, 50, 1), 0)&lt;&gt;"", ""), "| Veld '"&amp;AG$4&amp;ROW()&amp;"': de selectie komt niet overeen met een keuze in een afhankelijk veld.  "), ""))</f>
        <v/>
      </c>
      <c r="AH495" s="166" t="str">
        <f ca="1">IF(X495&lt;0, "", IF(H495&lt;&gt;"", _xlfn.IFNA(IF(MATCH(H495, OFFSET(Keuzelijsten!$A$1, 0, MATCH(P495, Keuzelijsten!$A$1:$AA$1, 0)-1, 50, 1), 0)&lt;&gt;"", ""), "| Veld '"&amp;AH$4&amp;ROW()&amp;"': de selectie komt niet overeen met een keuze in een afhankelijk veld.  "), ""))</f>
        <v/>
      </c>
      <c r="AI495" s="166" t="str">
        <f ca="1">IF(Y495&lt;0, "", IF(I495&lt;&gt;"", _xlfn.IFNA(IF(MATCH(I495, OFFSET(Keuzelijsten!$A$1, 0, MATCH(Q495, Keuzelijsten!$A$1:$AA$1, 0)-1, 50, 1), 0)&lt;&gt;"", ""), "| Veld '"&amp;AI$4&amp;ROW()&amp;"': de selectie komt niet overeen met een keuze in een afhankelijk veld.  "), ""))</f>
        <v/>
      </c>
      <c r="AJ495" s="166" t="str">
        <f ca="1">IF(Z495&lt;0, "", IF(J495&lt;&gt;"", _xlfn.IFNA(IF(MATCH(J495, OFFSET(Keuzelijsten!$A$1, 0, MATCH(R495, Keuzelijsten!$A$1:$AA$1, 0)-1, 50, 1), 0)&lt;&gt;"", ""), "| Veld '"&amp;AJ$4&amp;ROW()&amp;"': de selectie komt niet overeen met een keuze in een afhankelijk veld.  "), ""))</f>
        <v/>
      </c>
      <c r="AK495" s="166" t="str">
        <f t="shared" si="226"/>
        <v/>
      </c>
      <c r="AL495" s="166" t="str">
        <f t="shared" si="227"/>
        <v/>
      </c>
      <c r="AM495" s="167" t="str">
        <f t="shared" si="243"/>
        <v/>
      </c>
      <c r="AN495" s="166" t="str">
        <f t="shared" si="244"/>
        <v/>
      </c>
      <c r="AO495" s="166" t="str">
        <f t="shared" si="245"/>
        <v/>
      </c>
      <c r="AP495" s="166" t="str">
        <f t="shared" si="246"/>
        <v/>
      </c>
      <c r="AQ495" s="166" t="str">
        <f t="shared" si="247"/>
        <v/>
      </c>
      <c r="AR495" s="166" t="str">
        <f t="shared" si="248"/>
        <v/>
      </c>
      <c r="AS495" s="166" t="str">
        <f t="shared" si="249"/>
        <v/>
      </c>
      <c r="AT495" s="166" t="str">
        <f t="shared" si="250"/>
        <v/>
      </c>
      <c r="AU495" s="166" t="str">
        <f t="shared" si="251"/>
        <v/>
      </c>
      <c r="AV495" s="166" t="str">
        <f t="shared" si="252"/>
        <v/>
      </c>
      <c r="AW495" s="167" t="str">
        <f t="shared" si="253"/>
        <v/>
      </c>
      <c r="AX495" s="166" t="str">
        <f>IF(N495&lt;&gt;1, IF(SUM(N495:$N$504)&lt;&gt;0, "| Laat geen witruimte tussen ingevulde rijen.", ""), "")</f>
        <v/>
      </c>
      <c r="AY495" s="166"/>
      <c r="AZ495" s="75" t="str">
        <f t="shared" ca="1" si="254"/>
        <v/>
      </c>
    </row>
    <row r="496" spans="1:52" x14ac:dyDescent="0.25">
      <c r="A496" s="172" t="str">
        <f t="shared" ca="1" si="228"/>
        <v/>
      </c>
      <c r="B496" s="164" t="str">
        <f t="shared" si="224"/>
        <v/>
      </c>
      <c r="C496" s="176" t="str">
        <f t="shared" si="225"/>
        <v/>
      </c>
      <c r="D496" s="177"/>
      <c r="E496" s="178"/>
      <c r="F496" s="178"/>
      <c r="G496" s="179"/>
      <c r="H496" s="180"/>
      <c r="I496" s="179"/>
      <c r="J496" s="181"/>
      <c r="K496" s="182"/>
      <c r="L496" s="183"/>
      <c r="M496" s="165" t="s">
        <v>85</v>
      </c>
      <c r="N496" s="166">
        <f t="shared" si="229"/>
        <v>0</v>
      </c>
      <c r="O496" s="167" t="s">
        <v>387</v>
      </c>
      <c r="P496" s="166" t="str">
        <f t="shared" si="230"/>
        <v/>
      </c>
      <c r="Q496" s="166" t="str">
        <f t="shared" si="231"/>
        <v/>
      </c>
      <c r="R496" s="166" t="str">
        <f t="shared" si="232"/>
        <v/>
      </c>
      <c r="S496" s="167">
        <f t="shared" si="233"/>
        <v>0</v>
      </c>
      <c r="T496" s="166">
        <f t="shared" si="234"/>
        <v>0</v>
      </c>
      <c r="U496" s="166">
        <f t="shared" si="235"/>
        <v>0</v>
      </c>
      <c r="V496" s="166">
        <f t="shared" si="236"/>
        <v>0</v>
      </c>
      <c r="W496" s="166">
        <f t="shared" si="237"/>
        <v>0</v>
      </c>
      <c r="X496" s="166">
        <f t="shared" si="238"/>
        <v>0</v>
      </c>
      <c r="Y496" s="166">
        <f t="shared" si="239"/>
        <v>0</v>
      </c>
      <c r="Z496" s="166">
        <f t="shared" si="240"/>
        <v>0</v>
      </c>
      <c r="AA496" s="166">
        <f t="shared" si="241"/>
        <v>0</v>
      </c>
      <c r="AB496" s="166">
        <f t="shared" si="242"/>
        <v>0</v>
      </c>
      <c r="AC496" s="167"/>
      <c r="AD496" s="166"/>
      <c r="AE496" s="166" t="str" cm="1">
        <f t="array" ref="AE496">IF($E496&lt;&gt;"", IF(ISTEXT(E496), "| Veld '"&amp;AE$4&amp;ROW()&amp;"': "&amp;Fout_datum, IF(F496&lt;&gt;"", IF(E496&gt;F496, "| Velden '"&amp;$AE$4&amp;ROW()&amp;"' en '"&amp;$AF$4&amp;ROW()&amp;"': De datum uit dienst mag niet voor de datum in dienst vallen.", ""), IF(E496&gt;Datum_werkingsjaar_einde, "| Veld '"&amp;$AE$4&amp;ROW()&amp;"': De datum in dienst mag niet na 31/12/"&amp;Datum_werkingsjaar&amp;" vallen.  ", ""))), "")</f>
        <v/>
      </c>
      <c r="AF496" s="166" t="str" cm="1">
        <f t="array" ref="AF496">IF($F496&lt;&gt;"", IF(ISTEXT(F496), "| Veld '"&amp;AF$4&amp;ROW()&amp;"': "&amp;Fout_datum, IF(E496&gt;F496, IF(F496&lt;&gt;"", "  ", ""), IF(F496&lt;&gt;"", IF(F496&lt;Datum_werkingsjaar_begin, "| Veld '"&amp;$AF$4&amp;ROW()&amp;"': De datum uit dienst mag niet vóór 1/01/"&amp;Datum_werkingsjaar&amp;" vallen.  ", ""), ""))), "")</f>
        <v/>
      </c>
      <c r="AG496" s="166" t="str">
        <f ca="1">IF(W496&lt;0, "", IF(G496&lt;&gt;"", _xlfn.IFNA(IF(MATCH(G496, OFFSET(Keuzelijsten!$A$1, 0, MATCH(O496, Keuzelijsten!$A$1:$AA$1, 0)-1, 50, 1), 0)&lt;&gt;"", ""), "| Veld '"&amp;AG$4&amp;ROW()&amp;"': de selectie komt niet overeen met een keuze in een afhankelijk veld.  "), ""))</f>
        <v/>
      </c>
      <c r="AH496" s="166" t="str">
        <f ca="1">IF(X496&lt;0, "", IF(H496&lt;&gt;"", _xlfn.IFNA(IF(MATCH(H496, OFFSET(Keuzelijsten!$A$1, 0, MATCH(P496, Keuzelijsten!$A$1:$AA$1, 0)-1, 50, 1), 0)&lt;&gt;"", ""), "| Veld '"&amp;AH$4&amp;ROW()&amp;"': de selectie komt niet overeen met een keuze in een afhankelijk veld.  "), ""))</f>
        <v/>
      </c>
      <c r="AI496" s="166" t="str">
        <f ca="1">IF(Y496&lt;0, "", IF(I496&lt;&gt;"", _xlfn.IFNA(IF(MATCH(I496, OFFSET(Keuzelijsten!$A$1, 0, MATCH(Q496, Keuzelijsten!$A$1:$AA$1, 0)-1, 50, 1), 0)&lt;&gt;"", ""), "| Veld '"&amp;AI$4&amp;ROW()&amp;"': de selectie komt niet overeen met een keuze in een afhankelijk veld.  "), ""))</f>
        <v/>
      </c>
      <c r="AJ496" s="166" t="str">
        <f ca="1">IF(Z496&lt;0, "", IF(J496&lt;&gt;"", _xlfn.IFNA(IF(MATCH(J496, OFFSET(Keuzelijsten!$A$1, 0, MATCH(R496, Keuzelijsten!$A$1:$AA$1, 0)-1, 50, 1), 0)&lt;&gt;"", ""), "| Veld '"&amp;AJ$4&amp;ROW()&amp;"': de selectie komt niet overeen met een keuze in een afhankelijk veld.  "), ""))</f>
        <v/>
      </c>
      <c r="AK496" s="166" t="str">
        <f t="shared" si="226"/>
        <v/>
      </c>
      <c r="AL496" s="166" t="str">
        <f t="shared" si="227"/>
        <v/>
      </c>
      <c r="AM496" s="167" t="str">
        <f t="shared" si="243"/>
        <v/>
      </c>
      <c r="AN496" s="166" t="str">
        <f t="shared" si="244"/>
        <v/>
      </c>
      <c r="AO496" s="166" t="str">
        <f t="shared" si="245"/>
        <v/>
      </c>
      <c r="AP496" s="166" t="str">
        <f t="shared" si="246"/>
        <v/>
      </c>
      <c r="AQ496" s="166" t="str">
        <f t="shared" si="247"/>
        <v/>
      </c>
      <c r="AR496" s="166" t="str">
        <f t="shared" si="248"/>
        <v/>
      </c>
      <c r="AS496" s="166" t="str">
        <f t="shared" si="249"/>
        <v/>
      </c>
      <c r="AT496" s="166" t="str">
        <f t="shared" si="250"/>
        <v/>
      </c>
      <c r="AU496" s="166" t="str">
        <f t="shared" si="251"/>
        <v/>
      </c>
      <c r="AV496" s="166" t="str">
        <f t="shared" si="252"/>
        <v/>
      </c>
      <c r="AW496" s="167" t="str">
        <f t="shared" si="253"/>
        <v/>
      </c>
      <c r="AX496" s="166" t="str">
        <f>IF(N496&lt;&gt;1, IF(SUM(N496:$N$504)&lt;&gt;0, "| Laat geen witruimte tussen ingevulde rijen.", ""), "")</f>
        <v/>
      </c>
      <c r="AY496" s="166"/>
      <c r="AZ496" s="75" t="str">
        <f t="shared" ca="1" si="254"/>
        <v/>
      </c>
    </row>
    <row r="497" spans="1:52" x14ac:dyDescent="0.25">
      <c r="A497" s="172" t="str">
        <f t="shared" ca="1" si="228"/>
        <v/>
      </c>
      <c r="B497" s="164" t="str">
        <f t="shared" si="224"/>
        <v/>
      </c>
      <c r="C497" s="176" t="str">
        <f t="shared" si="225"/>
        <v/>
      </c>
      <c r="D497" s="177"/>
      <c r="E497" s="178"/>
      <c r="F497" s="178"/>
      <c r="G497" s="179"/>
      <c r="H497" s="180"/>
      <c r="I497" s="179"/>
      <c r="J497" s="181"/>
      <c r="K497" s="182"/>
      <c r="L497" s="183"/>
      <c r="M497" s="165" t="s">
        <v>85</v>
      </c>
      <c r="N497" s="166">
        <f t="shared" si="229"/>
        <v>0</v>
      </c>
      <c r="O497" s="167" t="s">
        <v>387</v>
      </c>
      <c r="P497" s="166" t="str">
        <f t="shared" si="230"/>
        <v/>
      </c>
      <c r="Q497" s="166" t="str">
        <f t="shared" si="231"/>
        <v/>
      </c>
      <c r="R497" s="166" t="str">
        <f t="shared" si="232"/>
        <v/>
      </c>
      <c r="S497" s="167">
        <f t="shared" si="233"/>
        <v>0</v>
      </c>
      <c r="T497" s="166">
        <f t="shared" si="234"/>
        <v>0</v>
      </c>
      <c r="U497" s="166">
        <f t="shared" si="235"/>
        <v>0</v>
      </c>
      <c r="V497" s="166">
        <f t="shared" si="236"/>
        <v>0</v>
      </c>
      <c r="W497" s="166">
        <f t="shared" si="237"/>
        <v>0</v>
      </c>
      <c r="X497" s="166">
        <f t="shared" si="238"/>
        <v>0</v>
      </c>
      <c r="Y497" s="166">
        <f t="shared" si="239"/>
        <v>0</v>
      </c>
      <c r="Z497" s="166">
        <f t="shared" si="240"/>
        <v>0</v>
      </c>
      <c r="AA497" s="166">
        <f t="shared" si="241"/>
        <v>0</v>
      </c>
      <c r="AB497" s="166">
        <f t="shared" si="242"/>
        <v>0</v>
      </c>
      <c r="AC497" s="167"/>
      <c r="AD497" s="166"/>
      <c r="AE497" s="166" t="str" cm="1">
        <f t="array" ref="AE497">IF($E497&lt;&gt;"", IF(ISTEXT(E497), "| Veld '"&amp;AE$4&amp;ROW()&amp;"': "&amp;Fout_datum, IF(F497&lt;&gt;"", IF(E497&gt;F497, "| Velden '"&amp;$AE$4&amp;ROW()&amp;"' en '"&amp;$AF$4&amp;ROW()&amp;"': De datum uit dienst mag niet voor de datum in dienst vallen.", ""), IF(E497&gt;Datum_werkingsjaar_einde, "| Veld '"&amp;$AE$4&amp;ROW()&amp;"': De datum in dienst mag niet na 31/12/"&amp;Datum_werkingsjaar&amp;" vallen.  ", ""))), "")</f>
        <v/>
      </c>
      <c r="AF497" s="166" t="str" cm="1">
        <f t="array" ref="AF497">IF($F497&lt;&gt;"", IF(ISTEXT(F497), "| Veld '"&amp;AF$4&amp;ROW()&amp;"': "&amp;Fout_datum, IF(E497&gt;F497, IF(F497&lt;&gt;"", "  ", ""), IF(F497&lt;&gt;"", IF(F497&lt;Datum_werkingsjaar_begin, "| Veld '"&amp;$AF$4&amp;ROW()&amp;"': De datum uit dienst mag niet vóór 1/01/"&amp;Datum_werkingsjaar&amp;" vallen.  ", ""), ""))), "")</f>
        <v/>
      </c>
      <c r="AG497" s="166" t="str">
        <f ca="1">IF(W497&lt;0, "", IF(G497&lt;&gt;"", _xlfn.IFNA(IF(MATCH(G497, OFFSET(Keuzelijsten!$A$1, 0, MATCH(O497, Keuzelijsten!$A$1:$AA$1, 0)-1, 50, 1), 0)&lt;&gt;"", ""), "| Veld '"&amp;AG$4&amp;ROW()&amp;"': de selectie komt niet overeen met een keuze in een afhankelijk veld.  "), ""))</f>
        <v/>
      </c>
      <c r="AH497" s="166" t="str">
        <f ca="1">IF(X497&lt;0, "", IF(H497&lt;&gt;"", _xlfn.IFNA(IF(MATCH(H497, OFFSET(Keuzelijsten!$A$1, 0, MATCH(P497, Keuzelijsten!$A$1:$AA$1, 0)-1, 50, 1), 0)&lt;&gt;"", ""), "| Veld '"&amp;AH$4&amp;ROW()&amp;"': de selectie komt niet overeen met een keuze in een afhankelijk veld.  "), ""))</f>
        <v/>
      </c>
      <c r="AI497" s="166" t="str">
        <f ca="1">IF(Y497&lt;0, "", IF(I497&lt;&gt;"", _xlfn.IFNA(IF(MATCH(I497, OFFSET(Keuzelijsten!$A$1, 0, MATCH(Q497, Keuzelijsten!$A$1:$AA$1, 0)-1, 50, 1), 0)&lt;&gt;"", ""), "| Veld '"&amp;AI$4&amp;ROW()&amp;"': de selectie komt niet overeen met een keuze in een afhankelijk veld.  "), ""))</f>
        <v/>
      </c>
      <c r="AJ497" s="166" t="str">
        <f ca="1">IF(Z497&lt;0, "", IF(J497&lt;&gt;"", _xlfn.IFNA(IF(MATCH(J497, OFFSET(Keuzelijsten!$A$1, 0, MATCH(R497, Keuzelijsten!$A$1:$AA$1, 0)-1, 50, 1), 0)&lt;&gt;"", ""), "| Veld '"&amp;AJ$4&amp;ROW()&amp;"': de selectie komt niet overeen met een keuze in een afhankelijk veld.  "), ""))</f>
        <v/>
      </c>
      <c r="AK497" s="166" t="str">
        <f t="shared" si="226"/>
        <v/>
      </c>
      <c r="AL497" s="166" t="str">
        <f t="shared" si="227"/>
        <v/>
      </c>
      <c r="AM497" s="167" t="str">
        <f t="shared" si="243"/>
        <v/>
      </c>
      <c r="AN497" s="166" t="str">
        <f t="shared" si="244"/>
        <v/>
      </c>
      <c r="AO497" s="166" t="str">
        <f t="shared" si="245"/>
        <v/>
      </c>
      <c r="AP497" s="166" t="str">
        <f t="shared" si="246"/>
        <v/>
      </c>
      <c r="AQ497" s="166" t="str">
        <f t="shared" si="247"/>
        <v/>
      </c>
      <c r="AR497" s="166" t="str">
        <f t="shared" si="248"/>
        <v/>
      </c>
      <c r="AS497" s="166" t="str">
        <f t="shared" si="249"/>
        <v/>
      </c>
      <c r="AT497" s="166" t="str">
        <f t="shared" si="250"/>
        <v/>
      </c>
      <c r="AU497" s="166" t="str">
        <f t="shared" si="251"/>
        <v/>
      </c>
      <c r="AV497" s="166" t="str">
        <f t="shared" si="252"/>
        <v/>
      </c>
      <c r="AW497" s="167" t="str">
        <f t="shared" si="253"/>
        <v/>
      </c>
      <c r="AX497" s="166" t="str">
        <f>IF(N497&lt;&gt;1, IF(SUM(N497:$N$504)&lt;&gt;0, "| Laat geen witruimte tussen ingevulde rijen.", ""), "")</f>
        <v/>
      </c>
      <c r="AY497" s="166"/>
      <c r="AZ497" s="75" t="str">
        <f t="shared" ca="1" si="254"/>
        <v/>
      </c>
    </row>
    <row r="498" spans="1:52" x14ac:dyDescent="0.25">
      <c r="A498" s="172" t="str">
        <f t="shared" ca="1" si="228"/>
        <v/>
      </c>
      <c r="B498" s="164" t="str">
        <f t="shared" si="224"/>
        <v/>
      </c>
      <c r="C498" s="176" t="str">
        <f t="shared" si="225"/>
        <v/>
      </c>
      <c r="D498" s="177"/>
      <c r="E498" s="178"/>
      <c r="F498" s="178"/>
      <c r="G498" s="179"/>
      <c r="H498" s="180"/>
      <c r="I498" s="179"/>
      <c r="J498" s="181"/>
      <c r="K498" s="182"/>
      <c r="L498" s="183"/>
      <c r="M498" s="165" t="s">
        <v>85</v>
      </c>
      <c r="N498" s="166">
        <f t="shared" si="229"/>
        <v>0</v>
      </c>
      <c r="O498" s="167" t="s">
        <v>387</v>
      </c>
      <c r="P498" s="166" t="str">
        <f t="shared" si="230"/>
        <v/>
      </c>
      <c r="Q498" s="166" t="str">
        <f t="shared" si="231"/>
        <v/>
      </c>
      <c r="R498" s="166" t="str">
        <f t="shared" si="232"/>
        <v/>
      </c>
      <c r="S498" s="167">
        <f t="shared" si="233"/>
        <v>0</v>
      </c>
      <c r="T498" s="166">
        <f t="shared" si="234"/>
        <v>0</v>
      </c>
      <c r="U498" s="166">
        <f t="shared" si="235"/>
        <v>0</v>
      </c>
      <c r="V498" s="166">
        <f t="shared" si="236"/>
        <v>0</v>
      </c>
      <c r="W498" s="166">
        <f t="shared" si="237"/>
        <v>0</v>
      </c>
      <c r="X498" s="166">
        <f t="shared" si="238"/>
        <v>0</v>
      </c>
      <c r="Y498" s="166">
        <f t="shared" si="239"/>
        <v>0</v>
      </c>
      <c r="Z498" s="166">
        <f t="shared" si="240"/>
        <v>0</v>
      </c>
      <c r="AA498" s="166">
        <f t="shared" si="241"/>
        <v>0</v>
      </c>
      <c r="AB498" s="166">
        <f t="shared" si="242"/>
        <v>0</v>
      </c>
      <c r="AC498" s="167"/>
      <c r="AD498" s="166"/>
      <c r="AE498" s="166" t="str" cm="1">
        <f t="array" ref="AE498">IF($E498&lt;&gt;"", IF(ISTEXT(E498), "| Veld '"&amp;AE$4&amp;ROW()&amp;"': "&amp;Fout_datum, IF(F498&lt;&gt;"", IF(E498&gt;F498, "| Velden '"&amp;$AE$4&amp;ROW()&amp;"' en '"&amp;$AF$4&amp;ROW()&amp;"': De datum uit dienst mag niet voor de datum in dienst vallen.", ""), IF(E498&gt;Datum_werkingsjaar_einde, "| Veld '"&amp;$AE$4&amp;ROW()&amp;"': De datum in dienst mag niet na 31/12/"&amp;Datum_werkingsjaar&amp;" vallen.  ", ""))), "")</f>
        <v/>
      </c>
      <c r="AF498" s="166" t="str" cm="1">
        <f t="array" ref="AF498">IF($F498&lt;&gt;"", IF(ISTEXT(F498), "| Veld '"&amp;AF$4&amp;ROW()&amp;"': "&amp;Fout_datum, IF(E498&gt;F498, IF(F498&lt;&gt;"", "  ", ""), IF(F498&lt;&gt;"", IF(F498&lt;Datum_werkingsjaar_begin, "| Veld '"&amp;$AF$4&amp;ROW()&amp;"': De datum uit dienst mag niet vóór 1/01/"&amp;Datum_werkingsjaar&amp;" vallen.  ", ""), ""))), "")</f>
        <v/>
      </c>
      <c r="AG498" s="166" t="str">
        <f ca="1">IF(W498&lt;0, "", IF(G498&lt;&gt;"", _xlfn.IFNA(IF(MATCH(G498, OFFSET(Keuzelijsten!$A$1, 0, MATCH(O498, Keuzelijsten!$A$1:$AA$1, 0)-1, 50, 1), 0)&lt;&gt;"", ""), "| Veld '"&amp;AG$4&amp;ROW()&amp;"': de selectie komt niet overeen met een keuze in een afhankelijk veld.  "), ""))</f>
        <v/>
      </c>
      <c r="AH498" s="166" t="str">
        <f ca="1">IF(X498&lt;0, "", IF(H498&lt;&gt;"", _xlfn.IFNA(IF(MATCH(H498, OFFSET(Keuzelijsten!$A$1, 0, MATCH(P498, Keuzelijsten!$A$1:$AA$1, 0)-1, 50, 1), 0)&lt;&gt;"", ""), "| Veld '"&amp;AH$4&amp;ROW()&amp;"': de selectie komt niet overeen met een keuze in een afhankelijk veld.  "), ""))</f>
        <v/>
      </c>
      <c r="AI498" s="166" t="str">
        <f ca="1">IF(Y498&lt;0, "", IF(I498&lt;&gt;"", _xlfn.IFNA(IF(MATCH(I498, OFFSET(Keuzelijsten!$A$1, 0, MATCH(Q498, Keuzelijsten!$A$1:$AA$1, 0)-1, 50, 1), 0)&lt;&gt;"", ""), "| Veld '"&amp;AI$4&amp;ROW()&amp;"': de selectie komt niet overeen met een keuze in een afhankelijk veld.  "), ""))</f>
        <v/>
      </c>
      <c r="AJ498" s="166" t="str">
        <f ca="1">IF(Z498&lt;0, "", IF(J498&lt;&gt;"", _xlfn.IFNA(IF(MATCH(J498, OFFSET(Keuzelijsten!$A$1, 0, MATCH(R498, Keuzelijsten!$A$1:$AA$1, 0)-1, 50, 1), 0)&lt;&gt;"", ""), "| Veld '"&amp;AJ$4&amp;ROW()&amp;"': de selectie komt niet overeen met een keuze in een afhankelijk veld.  "), ""))</f>
        <v/>
      </c>
      <c r="AK498" s="166" t="str">
        <f t="shared" si="226"/>
        <v/>
      </c>
      <c r="AL498" s="166" t="str">
        <f t="shared" si="227"/>
        <v/>
      </c>
      <c r="AM498" s="167" t="str">
        <f t="shared" si="243"/>
        <v/>
      </c>
      <c r="AN498" s="166" t="str">
        <f t="shared" si="244"/>
        <v/>
      </c>
      <c r="AO498" s="166" t="str">
        <f t="shared" si="245"/>
        <v/>
      </c>
      <c r="AP498" s="166" t="str">
        <f t="shared" si="246"/>
        <v/>
      </c>
      <c r="AQ498" s="166" t="str">
        <f t="shared" si="247"/>
        <v/>
      </c>
      <c r="AR498" s="166" t="str">
        <f t="shared" si="248"/>
        <v/>
      </c>
      <c r="AS498" s="166" t="str">
        <f t="shared" si="249"/>
        <v/>
      </c>
      <c r="AT498" s="166" t="str">
        <f t="shared" si="250"/>
        <v/>
      </c>
      <c r="AU498" s="166" t="str">
        <f t="shared" si="251"/>
        <v/>
      </c>
      <c r="AV498" s="166" t="str">
        <f t="shared" si="252"/>
        <v/>
      </c>
      <c r="AW498" s="167" t="str">
        <f t="shared" si="253"/>
        <v/>
      </c>
      <c r="AX498" s="166" t="str">
        <f>IF(N498&lt;&gt;1, IF(SUM(N498:$N$504)&lt;&gt;0, "| Laat geen witruimte tussen ingevulde rijen.", ""), "")</f>
        <v/>
      </c>
      <c r="AY498" s="166"/>
      <c r="AZ498" s="75" t="str">
        <f t="shared" ca="1" si="254"/>
        <v/>
      </c>
    </row>
    <row r="499" spans="1:52" x14ac:dyDescent="0.25">
      <c r="A499" s="172" t="str">
        <f t="shared" ca="1" si="228"/>
        <v/>
      </c>
      <c r="B499" s="164" t="str">
        <f t="shared" si="224"/>
        <v/>
      </c>
      <c r="C499" s="176" t="str">
        <f t="shared" si="225"/>
        <v/>
      </c>
      <c r="D499" s="177"/>
      <c r="E499" s="178"/>
      <c r="F499" s="178"/>
      <c r="G499" s="179"/>
      <c r="H499" s="180"/>
      <c r="I499" s="179"/>
      <c r="J499" s="181"/>
      <c r="K499" s="182"/>
      <c r="L499" s="183"/>
      <c r="M499" s="165" t="s">
        <v>85</v>
      </c>
      <c r="N499" s="166">
        <f t="shared" si="229"/>
        <v>0</v>
      </c>
      <c r="O499" s="167" t="s">
        <v>387</v>
      </c>
      <c r="P499" s="166" t="str">
        <f t="shared" si="230"/>
        <v/>
      </c>
      <c r="Q499" s="166" t="str">
        <f t="shared" si="231"/>
        <v/>
      </c>
      <c r="R499" s="166" t="str">
        <f t="shared" si="232"/>
        <v/>
      </c>
      <c r="S499" s="167">
        <f t="shared" si="233"/>
        <v>0</v>
      </c>
      <c r="T499" s="166">
        <f t="shared" si="234"/>
        <v>0</v>
      </c>
      <c r="U499" s="166">
        <f t="shared" si="235"/>
        <v>0</v>
      </c>
      <c r="V499" s="166">
        <f t="shared" si="236"/>
        <v>0</v>
      </c>
      <c r="W499" s="166">
        <f t="shared" si="237"/>
        <v>0</v>
      </c>
      <c r="X499" s="166">
        <f t="shared" si="238"/>
        <v>0</v>
      </c>
      <c r="Y499" s="166">
        <f t="shared" si="239"/>
        <v>0</v>
      </c>
      <c r="Z499" s="166">
        <f t="shared" si="240"/>
        <v>0</v>
      </c>
      <c r="AA499" s="166">
        <f t="shared" si="241"/>
        <v>0</v>
      </c>
      <c r="AB499" s="166">
        <f t="shared" si="242"/>
        <v>0</v>
      </c>
      <c r="AC499" s="167"/>
      <c r="AD499" s="166"/>
      <c r="AE499" s="166" t="str" cm="1">
        <f t="array" ref="AE499">IF($E499&lt;&gt;"", IF(ISTEXT(E499), "| Veld '"&amp;AE$4&amp;ROW()&amp;"': "&amp;Fout_datum, IF(F499&lt;&gt;"", IF(E499&gt;F499, "| Velden '"&amp;$AE$4&amp;ROW()&amp;"' en '"&amp;$AF$4&amp;ROW()&amp;"': De datum uit dienst mag niet voor de datum in dienst vallen.", ""), IF(E499&gt;Datum_werkingsjaar_einde, "| Veld '"&amp;$AE$4&amp;ROW()&amp;"': De datum in dienst mag niet na 31/12/"&amp;Datum_werkingsjaar&amp;" vallen.  ", ""))), "")</f>
        <v/>
      </c>
      <c r="AF499" s="166" t="str" cm="1">
        <f t="array" ref="AF499">IF($F499&lt;&gt;"", IF(ISTEXT(F499), "| Veld '"&amp;AF$4&amp;ROW()&amp;"': "&amp;Fout_datum, IF(E499&gt;F499, IF(F499&lt;&gt;"", "  ", ""), IF(F499&lt;&gt;"", IF(F499&lt;Datum_werkingsjaar_begin, "| Veld '"&amp;$AF$4&amp;ROW()&amp;"': De datum uit dienst mag niet vóór 1/01/"&amp;Datum_werkingsjaar&amp;" vallen.  ", ""), ""))), "")</f>
        <v/>
      </c>
      <c r="AG499" s="166" t="str">
        <f ca="1">IF(W499&lt;0, "", IF(G499&lt;&gt;"", _xlfn.IFNA(IF(MATCH(G499, OFFSET(Keuzelijsten!$A$1, 0, MATCH(O499, Keuzelijsten!$A$1:$AA$1, 0)-1, 50, 1), 0)&lt;&gt;"", ""), "| Veld '"&amp;AG$4&amp;ROW()&amp;"': de selectie komt niet overeen met een keuze in een afhankelijk veld.  "), ""))</f>
        <v/>
      </c>
      <c r="AH499" s="166" t="str">
        <f ca="1">IF(X499&lt;0, "", IF(H499&lt;&gt;"", _xlfn.IFNA(IF(MATCH(H499, OFFSET(Keuzelijsten!$A$1, 0, MATCH(P499, Keuzelijsten!$A$1:$AA$1, 0)-1, 50, 1), 0)&lt;&gt;"", ""), "| Veld '"&amp;AH$4&amp;ROW()&amp;"': de selectie komt niet overeen met een keuze in een afhankelijk veld.  "), ""))</f>
        <v/>
      </c>
      <c r="AI499" s="166" t="str">
        <f ca="1">IF(Y499&lt;0, "", IF(I499&lt;&gt;"", _xlfn.IFNA(IF(MATCH(I499, OFFSET(Keuzelijsten!$A$1, 0, MATCH(Q499, Keuzelijsten!$A$1:$AA$1, 0)-1, 50, 1), 0)&lt;&gt;"", ""), "| Veld '"&amp;AI$4&amp;ROW()&amp;"': de selectie komt niet overeen met een keuze in een afhankelijk veld.  "), ""))</f>
        <v/>
      </c>
      <c r="AJ499" s="166" t="str">
        <f ca="1">IF(Z499&lt;0, "", IF(J499&lt;&gt;"", _xlfn.IFNA(IF(MATCH(J499, OFFSET(Keuzelijsten!$A$1, 0, MATCH(R499, Keuzelijsten!$A$1:$AA$1, 0)-1, 50, 1), 0)&lt;&gt;"", ""), "| Veld '"&amp;AJ$4&amp;ROW()&amp;"': de selectie komt niet overeen met een keuze in een afhankelijk veld.  "), ""))</f>
        <v/>
      </c>
      <c r="AK499" s="166" t="str">
        <f t="shared" si="226"/>
        <v/>
      </c>
      <c r="AL499" s="166" t="str">
        <f t="shared" si="227"/>
        <v/>
      </c>
      <c r="AM499" s="167" t="str">
        <f t="shared" si="243"/>
        <v/>
      </c>
      <c r="AN499" s="166" t="str">
        <f t="shared" si="244"/>
        <v/>
      </c>
      <c r="AO499" s="166" t="str">
        <f t="shared" si="245"/>
        <v/>
      </c>
      <c r="AP499" s="166" t="str">
        <f t="shared" si="246"/>
        <v/>
      </c>
      <c r="AQ499" s="166" t="str">
        <f t="shared" si="247"/>
        <v/>
      </c>
      <c r="AR499" s="166" t="str">
        <f t="shared" si="248"/>
        <v/>
      </c>
      <c r="AS499" s="166" t="str">
        <f t="shared" si="249"/>
        <v/>
      </c>
      <c r="AT499" s="166" t="str">
        <f t="shared" si="250"/>
        <v/>
      </c>
      <c r="AU499" s="166" t="str">
        <f t="shared" si="251"/>
        <v/>
      </c>
      <c r="AV499" s="166" t="str">
        <f t="shared" si="252"/>
        <v/>
      </c>
      <c r="AW499" s="167" t="str">
        <f t="shared" si="253"/>
        <v/>
      </c>
      <c r="AX499" s="166" t="str">
        <f>IF(N499&lt;&gt;1, IF(SUM(N499:$N$504)&lt;&gt;0, "| Laat geen witruimte tussen ingevulde rijen.", ""), "")</f>
        <v/>
      </c>
      <c r="AY499" s="166"/>
      <c r="AZ499" s="75" t="str">
        <f t="shared" ca="1" si="254"/>
        <v/>
      </c>
    </row>
    <row r="500" spans="1:52" x14ac:dyDescent="0.25">
      <c r="A500" s="172" t="str">
        <f t="shared" ca="1" si="228"/>
        <v/>
      </c>
      <c r="B500" s="164" t="str">
        <f t="shared" si="224"/>
        <v/>
      </c>
      <c r="C500" s="176" t="str">
        <f t="shared" si="225"/>
        <v/>
      </c>
      <c r="D500" s="177"/>
      <c r="E500" s="178"/>
      <c r="F500" s="178"/>
      <c r="G500" s="179"/>
      <c r="H500" s="180"/>
      <c r="I500" s="179"/>
      <c r="J500" s="181"/>
      <c r="K500" s="182"/>
      <c r="L500" s="183"/>
      <c r="M500" s="165" t="s">
        <v>85</v>
      </c>
      <c r="N500" s="166">
        <f t="shared" si="229"/>
        <v>0</v>
      </c>
      <c r="O500" s="167" t="s">
        <v>387</v>
      </c>
      <c r="P500" s="166" t="str">
        <f t="shared" si="230"/>
        <v/>
      </c>
      <c r="Q500" s="166" t="str">
        <f t="shared" si="231"/>
        <v/>
      </c>
      <c r="R500" s="166" t="str">
        <f t="shared" si="232"/>
        <v/>
      </c>
      <c r="S500" s="167">
        <f t="shared" si="233"/>
        <v>0</v>
      </c>
      <c r="T500" s="166">
        <f t="shared" si="234"/>
        <v>0</v>
      </c>
      <c r="U500" s="166">
        <f t="shared" si="235"/>
        <v>0</v>
      </c>
      <c r="V500" s="166">
        <f t="shared" si="236"/>
        <v>0</v>
      </c>
      <c r="W500" s="166">
        <f t="shared" si="237"/>
        <v>0</v>
      </c>
      <c r="X500" s="166">
        <f t="shared" si="238"/>
        <v>0</v>
      </c>
      <c r="Y500" s="166">
        <f t="shared" si="239"/>
        <v>0</v>
      </c>
      <c r="Z500" s="166">
        <f t="shared" si="240"/>
        <v>0</v>
      </c>
      <c r="AA500" s="166">
        <f t="shared" si="241"/>
        <v>0</v>
      </c>
      <c r="AB500" s="166">
        <f t="shared" si="242"/>
        <v>0</v>
      </c>
      <c r="AC500" s="167"/>
      <c r="AD500" s="166"/>
      <c r="AE500" s="166" t="str" cm="1">
        <f t="array" ref="AE500">IF($E500&lt;&gt;"", IF(ISTEXT(E500), "| Veld '"&amp;AE$4&amp;ROW()&amp;"': "&amp;Fout_datum, IF(F500&lt;&gt;"", IF(E500&gt;F500, "| Velden '"&amp;$AE$4&amp;ROW()&amp;"' en '"&amp;$AF$4&amp;ROW()&amp;"': De datum uit dienst mag niet voor de datum in dienst vallen.", ""), IF(E500&gt;Datum_werkingsjaar_einde, "| Veld '"&amp;$AE$4&amp;ROW()&amp;"': De datum in dienst mag niet na 31/12/"&amp;Datum_werkingsjaar&amp;" vallen.  ", ""))), "")</f>
        <v/>
      </c>
      <c r="AF500" s="166" t="str" cm="1">
        <f t="array" ref="AF500">IF($F500&lt;&gt;"", IF(ISTEXT(F500), "| Veld '"&amp;AF$4&amp;ROW()&amp;"': "&amp;Fout_datum, IF(E500&gt;F500, IF(F500&lt;&gt;"", "  ", ""), IF(F500&lt;&gt;"", IF(F500&lt;Datum_werkingsjaar_begin, "| Veld '"&amp;$AF$4&amp;ROW()&amp;"': De datum uit dienst mag niet vóór 1/01/"&amp;Datum_werkingsjaar&amp;" vallen.  ", ""), ""))), "")</f>
        <v/>
      </c>
      <c r="AG500" s="166" t="str">
        <f ca="1">IF(W500&lt;0, "", IF(G500&lt;&gt;"", _xlfn.IFNA(IF(MATCH(G500, OFFSET(Keuzelijsten!$A$1, 0, MATCH(O500, Keuzelijsten!$A$1:$AA$1, 0)-1, 50, 1), 0)&lt;&gt;"", ""), "| Veld '"&amp;AG$4&amp;ROW()&amp;"': de selectie komt niet overeen met een keuze in een afhankelijk veld.  "), ""))</f>
        <v/>
      </c>
      <c r="AH500" s="166" t="str">
        <f ca="1">IF(X500&lt;0, "", IF(H500&lt;&gt;"", _xlfn.IFNA(IF(MATCH(H500, OFFSET(Keuzelijsten!$A$1, 0, MATCH(P500, Keuzelijsten!$A$1:$AA$1, 0)-1, 50, 1), 0)&lt;&gt;"", ""), "| Veld '"&amp;AH$4&amp;ROW()&amp;"': de selectie komt niet overeen met een keuze in een afhankelijk veld.  "), ""))</f>
        <v/>
      </c>
      <c r="AI500" s="166" t="str">
        <f ca="1">IF(Y500&lt;0, "", IF(I500&lt;&gt;"", _xlfn.IFNA(IF(MATCH(I500, OFFSET(Keuzelijsten!$A$1, 0, MATCH(Q500, Keuzelijsten!$A$1:$AA$1, 0)-1, 50, 1), 0)&lt;&gt;"", ""), "| Veld '"&amp;AI$4&amp;ROW()&amp;"': de selectie komt niet overeen met een keuze in een afhankelijk veld.  "), ""))</f>
        <v/>
      </c>
      <c r="AJ500" s="166" t="str">
        <f ca="1">IF(Z500&lt;0, "", IF(J500&lt;&gt;"", _xlfn.IFNA(IF(MATCH(J500, OFFSET(Keuzelijsten!$A$1, 0, MATCH(R500, Keuzelijsten!$A$1:$AA$1, 0)-1, 50, 1), 0)&lt;&gt;"", ""), "| Veld '"&amp;AJ$4&amp;ROW()&amp;"': de selectie komt niet overeen met een keuze in een afhankelijk veld.  "), ""))</f>
        <v/>
      </c>
      <c r="AK500" s="166" t="str">
        <f t="shared" si="226"/>
        <v/>
      </c>
      <c r="AL500" s="166" t="str">
        <f t="shared" si="227"/>
        <v/>
      </c>
      <c r="AM500" s="167" t="str">
        <f t="shared" si="243"/>
        <v/>
      </c>
      <c r="AN500" s="166" t="str">
        <f t="shared" si="244"/>
        <v/>
      </c>
      <c r="AO500" s="166" t="str">
        <f t="shared" si="245"/>
        <v/>
      </c>
      <c r="AP500" s="166" t="str">
        <f t="shared" si="246"/>
        <v/>
      </c>
      <c r="AQ500" s="166" t="str">
        <f t="shared" si="247"/>
        <v/>
      </c>
      <c r="AR500" s="166" t="str">
        <f t="shared" si="248"/>
        <v/>
      </c>
      <c r="AS500" s="166" t="str">
        <f t="shared" si="249"/>
        <v/>
      </c>
      <c r="AT500" s="166" t="str">
        <f t="shared" si="250"/>
        <v/>
      </c>
      <c r="AU500" s="166" t="str">
        <f t="shared" si="251"/>
        <v/>
      </c>
      <c r="AV500" s="166" t="str">
        <f t="shared" si="252"/>
        <v/>
      </c>
      <c r="AW500" s="167" t="str">
        <f t="shared" si="253"/>
        <v/>
      </c>
      <c r="AX500" s="166" t="str">
        <f>IF(N500&lt;&gt;1, IF(SUM(N500:$N$504)&lt;&gt;0, "| Laat geen witruimte tussen ingevulde rijen.", ""), "")</f>
        <v/>
      </c>
      <c r="AY500" s="166"/>
      <c r="AZ500" s="75" t="str">
        <f t="shared" ca="1" si="254"/>
        <v/>
      </c>
    </row>
    <row r="501" spans="1:52" x14ac:dyDescent="0.25">
      <c r="A501" s="172" t="str">
        <f t="shared" ca="1" si="228"/>
        <v/>
      </c>
      <c r="B501" s="164" t="str">
        <f t="shared" si="224"/>
        <v/>
      </c>
      <c r="C501" s="176" t="str">
        <f t="shared" si="225"/>
        <v/>
      </c>
      <c r="D501" s="177"/>
      <c r="E501" s="178"/>
      <c r="F501" s="178"/>
      <c r="G501" s="179"/>
      <c r="H501" s="180"/>
      <c r="I501" s="179"/>
      <c r="J501" s="181"/>
      <c r="K501" s="182"/>
      <c r="L501" s="183"/>
      <c r="M501" s="165" t="s">
        <v>85</v>
      </c>
      <c r="N501" s="166">
        <f t="shared" si="229"/>
        <v>0</v>
      </c>
      <c r="O501" s="167" t="s">
        <v>387</v>
      </c>
      <c r="P501" s="166" t="str">
        <f t="shared" si="230"/>
        <v/>
      </c>
      <c r="Q501" s="166" t="str">
        <f t="shared" si="231"/>
        <v/>
      </c>
      <c r="R501" s="166" t="str">
        <f t="shared" si="232"/>
        <v/>
      </c>
      <c r="S501" s="167">
        <f t="shared" si="233"/>
        <v>0</v>
      </c>
      <c r="T501" s="166">
        <f t="shared" si="234"/>
        <v>0</v>
      </c>
      <c r="U501" s="166">
        <f t="shared" si="235"/>
        <v>0</v>
      </c>
      <c r="V501" s="166">
        <f t="shared" si="236"/>
        <v>0</v>
      </c>
      <c r="W501" s="166">
        <f t="shared" si="237"/>
        <v>0</v>
      </c>
      <c r="X501" s="166">
        <f t="shared" si="238"/>
        <v>0</v>
      </c>
      <c r="Y501" s="166">
        <f t="shared" si="239"/>
        <v>0</v>
      </c>
      <c r="Z501" s="166">
        <f t="shared" si="240"/>
        <v>0</v>
      </c>
      <c r="AA501" s="166">
        <f t="shared" si="241"/>
        <v>0</v>
      </c>
      <c r="AB501" s="166">
        <f t="shared" si="242"/>
        <v>0</v>
      </c>
      <c r="AC501" s="167"/>
      <c r="AD501" s="166"/>
      <c r="AE501" s="166" t="str" cm="1">
        <f t="array" ref="AE501">IF($E501&lt;&gt;"", IF(ISTEXT(E501), "| Veld '"&amp;AE$4&amp;ROW()&amp;"': "&amp;Fout_datum, IF(F501&lt;&gt;"", IF(E501&gt;F501, "| Velden '"&amp;$AE$4&amp;ROW()&amp;"' en '"&amp;$AF$4&amp;ROW()&amp;"': De datum uit dienst mag niet voor de datum in dienst vallen.", ""), IF(E501&gt;Datum_werkingsjaar_einde, "| Veld '"&amp;$AE$4&amp;ROW()&amp;"': De datum in dienst mag niet na 31/12/"&amp;Datum_werkingsjaar&amp;" vallen.  ", ""))), "")</f>
        <v/>
      </c>
      <c r="AF501" s="166" t="str" cm="1">
        <f t="array" ref="AF501">IF($F501&lt;&gt;"", IF(ISTEXT(F501), "| Veld '"&amp;AF$4&amp;ROW()&amp;"': "&amp;Fout_datum, IF(E501&gt;F501, IF(F501&lt;&gt;"", "  ", ""), IF(F501&lt;&gt;"", IF(F501&lt;Datum_werkingsjaar_begin, "| Veld '"&amp;$AF$4&amp;ROW()&amp;"': De datum uit dienst mag niet vóór 1/01/"&amp;Datum_werkingsjaar&amp;" vallen.  ", ""), ""))), "")</f>
        <v/>
      </c>
      <c r="AG501" s="166" t="str">
        <f ca="1">IF(W501&lt;0, "", IF(G501&lt;&gt;"", _xlfn.IFNA(IF(MATCH(G501, OFFSET(Keuzelijsten!$A$1, 0, MATCH(O501, Keuzelijsten!$A$1:$AA$1, 0)-1, 50, 1), 0)&lt;&gt;"", ""), "| Veld '"&amp;AG$4&amp;ROW()&amp;"': de selectie komt niet overeen met een keuze in een afhankelijk veld.  "), ""))</f>
        <v/>
      </c>
      <c r="AH501" s="166" t="str">
        <f ca="1">IF(X501&lt;0, "", IF(H501&lt;&gt;"", _xlfn.IFNA(IF(MATCH(H501, OFFSET(Keuzelijsten!$A$1, 0, MATCH(P501, Keuzelijsten!$A$1:$AA$1, 0)-1, 50, 1), 0)&lt;&gt;"", ""), "| Veld '"&amp;AH$4&amp;ROW()&amp;"': de selectie komt niet overeen met een keuze in een afhankelijk veld.  "), ""))</f>
        <v/>
      </c>
      <c r="AI501" s="166" t="str">
        <f ca="1">IF(Y501&lt;0, "", IF(I501&lt;&gt;"", _xlfn.IFNA(IF(MATCH(I501, OFFSET(Keuzelijsten!$A$1, 0, MATCH(Q501, Keuzelijsten!$A$1:$AA$1, 0)-1, 50, 1), 0)&lt;&gt;"", ""), "| Veld '"&amp;AI$4&amp;ROW()&amp;"': de selectie komt niet overeen met een keuze in een afhankelijk veld.  "), ""))</f>
        <v/>
      </c>
      <c r="AJ501" s="166" t="str">
        <f ca="1">IF(Z501&lt;0, "", IF(J501&lt;&gt;"", _xlfn.IFNA(IF(MATCH(J501, OFFSET(Keuzelijsten!$A$1, 0, MATCH(R501, Keuzelijsten!$A$1:$AA$1, 0)-1, 50, 1), 0)&lt;&gt;"", ""), "| Veld '"&amp;AJ$4&amp;ROW()&amp;"': de selectie komt niet overeen met een keuze in een afhankelijk veld.  "), ""))</f>
        <v/>
      </c>
      <c r="AK501" s="166" t="str">
        <f t="shared" si="226"/>
        <v/>
      </c>
      <c r="AL501" s="166" t="str">
        <f t="shared" si="227"/>
        <v/>
      </c>
      <c r="AM501" s="167" t="str">
        <f t="shared" si="243"/>
        <v/>
      </c>
      <c r="AN501" s="166" t="str">
        <f t="shared" si="244"/>
        <v/>
      </c>
      <c r="AO501" s="166" t="str">
        <f t="shared" si="245"/>
        <v/>
      </c>
      <c r="AP501" s="166" t="str">
        <f t="shared" si="246"/>
        <v/>
      </c>
      <c r="AQ501" s="166" t="str">
        <f t="shared" si="247"/>
        <v/>
      </c>
      <c r="AR501" s="166" t="str">
        <f t="shared" si="248"/>
        <v/>
      </c>
      <c r="AS501" s="166" t="str">
        <f t="shared" si="249"/>
        <v/>
      </c>
      <c r="AT501" s="166" t="str">
        <f t="shared" si="250"/>
        <v/>
      </c>
      <c r="AU501" s="166" t="str">
        <f t="shared" si="251"/>
        <v/>
      </c>
      <c r="AV501" s="166" t="str">
        <f t="shared" si="252"/>
        <v/>
      </c>
      <c r="AW501" s="167" t="str">
        <f t="shared" si="253"/>
        <v/>
      </c>
      <c r="AX501" s="166" t="str">
        <f>IF(N501&lt;&gt;1, IF(SUM(N501:$N$504)&lt;&gt;0, "| Laat geen witruimte tussen ingevulde rijen.", ""), "")</f>
        <v/>
      </c>
      <c r="AY501" s="166"/>
      <c r="AZ501" s="75" t="str">
        <f t="shared" ca="1" si="254"/>
        <v/>
      </c>
    </row>
    <row r="502" spans="1:52" x14ac:dyDescent="0.25">
      <c r="A502" s="172" t="str">
        <f t="shared" ca="1" si="228"/>
        <v/>
      </c>
      <c r="B502" s="164" t="str">
        <f t="shared" si="224"/>
        <v/>
      </c>
      <c r="C502" s="176" t="str">
        <f t="shared" si="225"/>
        <v/>
      </c>
      <c r="D502" s="177"/>
      <c r="E502" s="178"/>
      <c r="F502" s="178"/>
      <c r="G502" s="179"/>
      <c r="H502" s="180"/>
      <c r="I502" s="179"/>
      <c r="J502" s="181"/>
      <c r="K502" s="182"/>
      <c r="L502" s="183"/>
      <c r="M502" s="165" t="s">
        <v>85</v>
      </c>
      <c r="N502" s="166">
        <f t="shared" si="229"/>
        <v>0</v>
      </c>
      <c r="O502" s="167" t="s">
        <v>387</v>
      </c>
      <c r="P502" s="166" t="str">
        <f t="shared" si="230"/>
        <v/>
      </c>
      <c r="Q502" s="166" t="str">
        <f t="shared" si="231"/>
        <v/>
      </c>
      <c r="R502" s="166" t="str">
        <f t="shared" si="232"/>
        <v/>
      </c>
      <c r="S502" s="167">
        <f t="shared" si="233"/>
        <v>0</v>
      </c>
      <c r="T502" s="166">
        <f t="shared" si="234"/>
        <v>0</v>
      </c>
      <c r="U502" s="166">
        <f t="shared" si="235"/>
        <v>0</v>
      </c>
      <c r="V502" s="166">
        <f t="shared" si="236"/>
        <v>0</v>
      </c>
      <c r="W502" s="166">
        <f t="shared" si="237"/>
        <v>0</v>
      </c>
      <c r="X502" s="166">
        <f t="shared" si="238"/>
        <v>0</v>
      </c>
      <c r="Y502" s="166">
        <f t="shared" si="239"/>
        <v>0</v>
      </c>
      <c r="Z502" s="166">
        <f t="shared" si="240"/>
        <v>0</v>
      </c>
      <c r="AA502" s="166">
        <f t="shared" si="241"/>
        <v>0</v>
      </c>
      <c r="AB502" s="166">
        <f t="shared" si="242"/>
        <v>0</v>
      </c>
      <c r="AC502" s="167"/>
      <c r="AD502" s="166"/>
      <c r="AE502" s="166" t="str" cm="1">
        <f t="array" ref="AE502">IF($E502&lt;&gt;"", IF(ISTEXT(E502), "| Veld '"&amp;AE$4&amp;ROW()&amp;"': "&amp;Fout_datum, IF(F502&lt;&gt;"", IF(E502&gt;F502, "| Velden '"&amp;$AE$4&amp;ROW()&amp;"' en '"&amp;$AF$4&amp;ROW()&amp;"': De datum uit dienst mag niet voor de datum in dienst vallen.", ""), IF(E502&gt;Datum_werkingsjaar_einde, "| Veld '"&amp;$AE$4&amp;ROW()&amp;"': De datum in dienst mag niet na 31/12/"&amp;Datum_werkingsjaar&amp;" vallen.  ", ""))), "")</f>
        <v/>
      </c>
      <c r="AF502" s="166" t="str" cm="1">
        <f t="array" ref="AF502">IF($F502&lt;&gt;"", IF(ISTEXT(F502), "| Veld '"&amp;AF$4&amp;ROW()&amp;"': "&amp;Fout_datum, IF(E502&gt;F502, IF(F502&lt;&gt;"", "  ", ""), IF(F502&lt;&gt;"", IF(F502&lt;Datum_werkingsjaar_begin, "| Veld '"&amp;$AF$4&amp;ROW()&amp;"': De datum uit dienst mag niet vóór 1/01/"&amp;Datum_werkingsjaar&amp;" vallen.  ", ""), ""))), "")</f>
        <v/>
      </c>
      <c r="AG502" s="166" t="str">
        <f ca="1">IF(W502&lt;0, "", IF(G502&lt;&gt;"", _xlfn.IFNA(IF(MATCH(G502, OFFSET(Keuzelijsten!$A$1, 0, MATCH(O502, Keuzelijsten!$A$1:$AA$1, 0)-1, 50, 1), 0)&lt;&gt;"", ""), "| Veld '"&amp;AG$4&amp;ROW()&amp;"': de selectie komt niet overeen met een keuze in een afhankelijk veld.  "), ""))</f>
        <v/>
      </c>
      <c r="AH502" s="166" t="str">
        <f ca="1">IF(X502&lt;0, "", IF(H502&lt;&gt;"", _xlfn.IFNA(IF(MATCH(H502, OFFSET(Keuzelijsten!$A$1, 0, MATCH(P502, Keuzelijsten!$A$1:$AA$1, 0)-1, 50, 1), 0)&lt;&gt;"", ""), "| Veld '"&amp;AH$4&amp;ROW()&amp;"': de selectie komt niet overeen met een keuze in een afhankelijk veld.  "), ""))</f>
        <v/>
      </c>
      <c r="AI502" s="166" t="str">
        <f ca="1">IF(Y502&lt;0, "", IF(I502&lt;&gt;"", _xlfn.IFNA(IF(MATCH(I502, OFFSET(Keuzelijsten!$A$1, 0, MATCH(Q502, Keuzelijsten!$A$1:$AA$1, 0)-1, 50, 1), 0)&lt;&gt;"", ""), "| Veld '"&amp;AI$4&amp;ROW()&amp;"': de selectie komt niet overeen met een keuze in een afhankelijk veld.  "), ""))</f>
        <v/>
      </c>
      <c r="AJ502" s="166" t="str">
        <f ca="1">IF(Z502&lt;0, "", IF(J502&lt;&gt;"", _xlfn.IFNA(IF(MATCH(J502, OFFSET(Keuzelijsten!$A$1, 0, MATCH(R502, Keuzelijsten!$A$1:$AA$1, 0)-1, 50, 1), 0)&lt;&gt;"", ""), "| Veld '"&amp;AJ$4&amp;ROW()&amp;"': de selectie komt niet overeen met een keuze in een afhankelijk veld.  "), ""))</f>
        <v/>
      </c>
      <c r="AK502" s="166" t="str">
        <f t="shared" si="226"/>
        <v/>
      </c>
      <c r="AL502" s="166" t="str">
        <f t="shared" si="227"/>
        <v/>
      </c>
      <c r="AM502" s="167" t="str">
        <f t="shared" si="243"/>
        <v/>
      </c>
      <c r="AN502" s="166" t="str">
        <f t="shared" si="244"/>
        <v/>
      </c>
      <c r="AO502" s="166" t="str">
        <f t="shared" si="245"/>
        <v/>
      </c>
      <c r="AP502" s="166" t="str">
        <f t="shared" si="246"/>
        <v/>
      </c>
      <c r="AQ502" s="166" t="str">
        <f t="shared" si="247"/>
        <v/>
      </c>
      <c r="AR502" s="166" t="str">
        <f t="shared" si="248"/>
        <v/>
      </c>
      <c r="AS502" s="166" t="str">
        <f t="shared" si="249"/>
        <v/>
      </c>
      <c r="AT502" s="166" t="str">
        <f t="shared" si="250"/>
        <v/>
      </c>
      <c r="AU502" s="166" t="str">
        <f t="shared" si="251"/>
        <v/>
      </c>
      <c r="AV502" s="166" t="str">
        <f t="shared" si="252"/>
        <v/>
      </c>
      <c r="AW502" s="167" t="str">
        <f t="shared" si="253"/>
        <v/>
      </c>
      <c r="AX502" s="166" t="str">
        <f>IF(N502&lt;&gt;1, IF(SUM(N502:$N$504)&lt;&gt;0, "| Laat geen witruimte tussen ingevulde rijen.", ""), "")</f>
        <v/>
      </c>
      <c r="AY502" s="166"/>
      <c r="AZ502" s="75" t="str">
        <f t="shared" ca="1" si="254"/>
        <v/>
      </c>
    </row>
    <row r="503" spans="1:52" x14ac:dyDescent="0.25">
      <c r="A503" s="172" t="str">
        <f t="shared" ca="1" si="228"/>
        <v/>
      </c>
      <c r="B503" s="164" t="str">
        <f t="shared" si="224"/>
        <v/>
      </c>
      <c r="C503" s="176" t="str">
        <f t="shared" si="225"/>
        <v/>
      </c>
      <c r="D503" s="177"/>
      <c r="E503" s="178"/>
      <c r="F503" s="178"/>
      <c r="G503" s="179"/>
      <c r="H503" s="180"/>
      <c r="I503" s="179"/>
      <c r="J503" s="181"/>
      <c r="K503" s="182"/>
      <c r="L503" s="183"/>
      <c r="M503" s="165" t="s">
        <v>85</v>
      </c>
      <c r="N503" s="166">
        <f t="shared" si="229"/>
        <v>0</v>
      </c>
      <c r="O503" s="167" t="s">
        <v>387</v>
      </c>
      <c r="P503" s="166" t="str">
        <f t="shared" si="230"/>
        <v/>
      </c>
      <c r="Q503" s="166" t="str">
        <f t="shared" si="231"/>
        <v/>
      </c>
      <c r="R503" s="166" t="str">
        <f t="shared" si="232"/>
        <v/>
      </c>
      <c r="S503" s="167">
        <f t="shared" si="233"/>
        <v>0</v>
      </c>
      <c r="T503" s="166">
        <f t="shared" si="234"/>
        <v>0</v>
      </c>
      <c r="U503" s="166">
        <f t="shared" si="235"/>
        <v>0</v>
      </c>
      <c r="V503" s="166">
        <f t="shared" si="236"/>
        <v>0</v>
      </c>
      <c r="W503" s="166">
        <f t="shared" si="237"/>
        <v>0</v>
      </c>
      <c r="X503" s="166">
        <f t="shared" si="238"/>
        <v>0</v>
      </c>
      <c r="Y503" s="166">
        <f t="shared" si="239"/>
        <v>0</v>
      </c>
      <c r="Z503" s="166">
        <f t="shared" si="240"/>
        <v>0</v>
      </c>
      <c r="AA503" s="166">
        <f t="shared" si="241"/>
        <v>0</v>
      </c>
      <c r="AB503" s="166">
        <f t="shared" si="242"/>
        <v>0</v>
      </c>
      <c r="AC503" s="167"/>
      <c r="AD503" s="166"/>
      <c r="AE503" s="166" t="str" cm="1">
        <f t="array" ref="AE503">IF($E503&lt;&gt;"", IF(ISTEXT(E503), "| Veld '"&amp;AE$4&amp;ROW()&amp;"': "&amp;Fout_datum, IF(F503&lt;&gt;"", IF(E503&gt;F503, "| Velden '"&amp;$AE$4&amp;ROW()&amp;"' en '"&amp;$AF$4&amp;ROW()&amp;"': De datum uit dienst mag niet voor de datum in dienst vallen.", ""), IF(E503&gt;Datum_werkingsjaar_einde, "| Veld '"&amp;$AE$4&amp;ROW()&amp;"': De datum in dienst mag niet na 31/12/"&amp;Datum_werkingsjaar&amp;" vallen.  ", ""))), "")</f>
        <v/>
      </c>
      <c r="AF503" s="166" t="str" cm="1">
        <f t="array" ref="AF503">IF($F503&lt;&gt;"", IF(ISTEXT(F503), "| Veld '"&amp;AF$4&amp;ROW()&amp;"': "&amp;Fout_datum, IF(E503&gt;F503, IF(F503&lt;&gt;"", "  ", ""), IF(F503&lt;&gt;"", IF(F503&lt;Datum_werkingsjaar_begin, "| Veld '"&amp;$AF$4&amp;ROW()&amp;"': De datum uit dienst mag niet vóór 1/01/"&amp;Datum_werkingsjaar&amp;" vallen.  ", ""), ""))), "")</f>
        <v/>
      </c>
      <c r="AG503" s="166" t="str">
        <f ca="1">IF(W503&lt;0, "", IF(G503&lt;&gt;"", _xlfn.IFNA(IF(MATCH(G503, OFFSET(Keuzelijsten!$A$1, 0, MATCH(O503, Keuzelijsten!$A$1:$AA$1, 0)-1, 50, 1), 0)&lt;&gt;"", ""), "| Veld '"&amp;AG$4&amp;ROW()&amp;"': de selectie komt niet overeen met een keuze in een afhankelijk veld.  "), ""))</f>
        <v/>
      </c>
      <c r="AH503" s="166" t="str">
        <f ca="1">IF(X503&lt;0, "", IF(H503&lt;&gt;"", _xlfn.IFNA(IF(MATCH(H503, OFFSET(Keuzelijsten!$A$1, 0, MATCH(P503, Keuzelijsten!$A$1:$AA$1, 0)-1, 50, 1), 0)&lt;&gt;"", ""), "| Veld '"&amp;AH$4&amp;ROW()&amp;"': de selectie komt niet overeen met een keuze in een afhankelijk veld.  "), ""))</f>
        <v/>
      </c>
      <c r="AI503" s="166" t="str">
        <f ca="1">IF(Y503&lt;0, "", IF(I503&lt;&gt;"", _xlfn.IFNA(IF(MATCH(I503, OFFSET(Keuzelijsten!$A$1, 0, MATCH(Q503, Keuzelijsten!$A$1:$AA$1, 0)-1, 50, 1), 0)&lt;&gt;"", ""), "| Veld '"&amp;AI$4&amp;ROW()&amp;"': de selectie komt niet overeen met een keuze in een afhankelijk veld.  "), ""))</f>
        <v/>
      </c>
      <c r="AJ503" s="166" t="str">
        <f ca="1">IF(Z503&lt;0, "", IF(J503&lt;&gt;"", _xlfn.IFNA(IF(MATCH(J503, OFFSET(Keuzelijsten!$A$1, 0, MATCH(R503, Keuzelijsten!$A$1:$AA$1, 0)-1, 50, 1), 0)&lt;&gt;"", ""), "| Veld '"&amp;AJ$4&amp;ROW()&amp;"': de selectie komt niet overeen met een keuze in een afhankelijk veld.  "), ""))</f>
        <v/>
      </c>
      <c r="AK503" s="166" t="str">
        <f t="shared" si="226"/>
        <v/>
      </c>
      <c r="AL503" s="166" t="str">
        <f t="shared" si="227"/>
        <v/>
      </c>
      <c r="AM503" s="167" t="str">
        <f t="shared" si="243"/>
        <v/>
      </c>
      <c r="AN503" s="166" t="str">
        <f t="shared" si="244"/>
        <v/>
      </c>
      <c r="AO503" s="166" t="str">
        <f t="shared" si="245"/>
        <v/>
      </c>
      <c r="AP503" s="166" t="str">
        <f t="shared" si="246"/>
        <v/>
      </c>
      <c r="AQ503" s="166" t="str">
        <f t="shared" si="247"/>
        <v/>
      </c>
      <c r="AR503" s="166" t="str">
        <f t="shared" si="248"/>
        <v/>
      </c>
      <c r="AS503" s="166" t="str">
        <f t="shared" si="249"/>
        <v/>
      </c>
      <c r="AT503" s="166" t="str">
        <f t="shared" si="250"/>
        <v/>
      </c>
      <c r="AU503" s="166" t="str">
        <f t="shared" si="251"/>
        <v/>
      </c>
      <c r="AV503" s="166" t="str">
        <f t="shared" si="252"/>
        <v/>
      </c>
      <c r="AW503" s="167" t="str">
        <f t="shared" si="253"/>
        <v/>
      </c>
      <c r="AX503" s="166" t="str">
        <f>IF(N503&lt;&gt;1, IF(SUM(N503:$N$504)&lt;&gt;0, "| Laat geen witruimte tussen ingevulde rijen.", ""), "")</f>
        <v/>
      </c>
      <c r="AY503" s="166"/>
      <c r="AZ503" s="75" t="str">
        <f t="shared" ca="1" si="254"/>
        <v/>
      </c>
    </row>
    <row r="504" spans="1:52" x14ac:dyDescent="0.25">
      <c r="A504" s="172" t="str">
        <f t="shared" ca="1" si="228"/>
        <v/>
      </c>
      <c r="B504" s="164" t="str">
        <f t="shared" si="224"/>
        <v/>
      </c>
      <c r="C504" s="176" t="str">
        <f t="shared" si="225"/>
        <v/>
      </c>
      <c r="D504" s="177"/>
      <c r="E504" s="178"/>
      <c r="F504" s="178"/>
      <c r="G504" s="179"/>
      <c r="H504" s="180"/>
      <c r="I504" s="179"/>
      <c r="J504" s="181"/>
      <c r="K504" s="182"/>
      <c r="L504" s="183"/>
      <c r="M504" s="165" t="s">
        <v>85</v>
      </c>
      <c r="N504" s="166">
        <f t="shared" si="229"/>
        <v>0</v>
      </c>
      <c r="O504" s="167" t="s">
        <v>387</v>
      </c>
      <c r="P504" s="166" t="str">
        <f t="shared" si="230"/>
        <v/>
      </c>
      <c r="Q504" s="166" t="str">
        <f t="shared" si="231"/>
        <v/>
      </c>
      <c r="R504" s="166" t="str">
        <f t="shared" si="232"/>
        <v/>
      </c>
      <c r="S504" s="167">
        <f t="shared" si="233"/>
        <v>0</v>
      </c>
      <c r="T504" s="166">
        <f t="shared" si="234"/>
        <v>0</v>
      </c>
      <c r="U504" s="166">
        <f t="shared" si="235"/>
        <v>0</v>
      </c>
      <c r="V504" s="166">
        <f t="shared" si="236"/>
        <v>0</v>
      </c>
      <c r="W504" s="166">
        <f t="shared" si="237"/>
        <v>0</v>
      </c>
      <c r="X504" s="166">
        <f t="shared" si="238"/>
        <v>0</v>
      </c>
      <c r="Y504" s="166">
        <f t="shared" si="239"/>
        <v>0</v>
      </c>
      <c r="Z504" s="166">
        <f t="shared" si="240"/>
        <v>0</v>
      </c>
      <c r="AA504" s="166">
        <f t="shared" si="241"/>
        <v>0</v>
      </c>
      <c r="AB504" s="166">
        <f t="shared" si="242"/>
        <v>0</v>
      </c>
      <c r="AC504" s="167"/>
      <c r="AD504" s="166"/>
      <c r="AE504" s="166" t="str" cm="1">
        <f t="array" ref="AE504">IF($E504&lt;&gt;"", IF(ISTEXT(E504), "| Veld '"&amp;AE$4&amp;ROW()&amp;"': "&amp;Fout_datum, IF(F504&lt;&gt;"", IF(E504&gt;F504, "| Velden '"&amp;$AE$4&amp;ROW()&amp;"' en '"&amp;$AF$4&amp;ROW()&amp;"': De datum uit dienst mag niet voor de datum in dienst vallen.", ""), IF(E504&gt;Datum_werkingsjaar_einde, "| Veld '"&amp;$AE$4&amp;ROW()&amp;"': De datum in dienst mag niet na 31/12/"&amp;Datum_werkingsjaar&amp;" vallen.  ", ""))), "")</f>
        <v/>
      </c>
      <c r="AF504" s="166" t="str" cm="1">
        <f t="array" ref="AF504">IF($F504&lt;&gt;"", IF(ISTEXT(F504), "| Veld '"&amp;AF$4&amp;ROW()&amp;"': "&amp;Fout_datum, IF(E504&gt;F504, IF(F504&lt;&gt;"", "  ", ""), IF(F504&lt;&gt;"", IF(F504&lt;Datum_werkingsjaar_begin, "| Veld '"&amp;$AF$4&amp;ROW()&amp;"': De datum uit dienst mag niet vóór 1/01/"&amp;Datum_werkingsjaar&amp;" vallen.  ", ""), ""))), "")</f>
        <v/>
      </c>
      <c r="AG504" s="166" t="str">
        <f ca="1">IF(W504&lt;0, "", IF(G504&lt;&gt;"", _xlfn.IFNA(IF(MATCH(G504, OFFSET(Keuzelijsten!$A$1, 0, MATCH(O504, Keuzelijsten!$A$1:$AA$1, 0)-1, 50, 1), 0)&lt;&gt;"", ""), "| Veld '"&amp;AG$4&amp;ROW()&amp;"': de selectie komt niet overeen met een keuze in een afhankelijk veld.  "), ""))</f>
        <v/>
      </c>
      <c r="AH504" s="166" t="str">
        <f ca="1">IF(X504&lt;0, "", IF(H504&lt;&gt;"", _xlfn.IFNA(IF(MATCH(H504, OFFSET(Keuzelijsten!$A$1, 0, MATCH(P504, Keuzelijsten!$A$1:$AA$1, 0)-1, 50, 1), 0)&lt;&gt;"", ""), "| Veld '"&amp;AH$4&amp;ROW()&amp;"': de selectie komt niet overeen met een keuze in een afhankelijk veld.  "), ""))</f>
        <v/>
      </c>
      <c r="AI504" s="166" t="str">
        <f ca="1">IF(Y504&lt;0, "", IF(I504&lt;&gt;"", _xlfn.IFNA(IF(MATCH(I504, OFFSET(Keuzelijsten!$A$1, 0, MATCH(Q504, Keuzelijsten!$A$1:$AA$1, 0)-1, 50, 1), 0)&lt;&gt;"", ""), "| Veld '"&amp;AI$4&amp;ROW()&amp;"': de selectie komt niet overeen met een keuze in een afhankelijk veld.  "), ""))</f>
        <v/>
      </c>
      <c r="AJ504" s="166" t="str">
        <f ca="1">IF(Z504&lt;0, "", IF(J504&lt;&gt;"", _xlfn.IFNA(IF(MATCH(J504, OFFSET(Keuzelijsten!$A$1, 0, MATCH(R504, Keuzelijsten!$A$1:$AA$1, 0)-1, 50, 1), 0)&lt;&gt;"", ""), "| Veld '"&amp;AJ$4&amp;ROW()&amp;"': de selectie komt niet overeen met een keuze in een afhankelijk veld.  "), ""))</f>
        <v/>
      </c>
      <c r="AK504" s="166" t="str">
        <f t="shared" si="226"/>
        <v/>
      </c>
      <c r="AL504" s="166" t="str">
        <f t="shared" si="227"/>
        <v/>
      </c>
      <c r="AM504" s="167" t="str">
        <f t="shared" si="243"/>
        <v/>
      </c>
      <c r="AN504" s="166" t="str">
        <f t="shared" si="244"/>
        <v/>
      </c>
      <c r="AO504" s="166" t="str">
        <f t="shared" si="245"/>
        <v/>
      </c>
      <c r="AP504" s="166" t="str">
        <f t="shared" si="246"/>
        <v/>
      </c>
      <c r="AQ504" s="166" t="str">
        <f t="shared" si="247"/>
        <v/>
      </c>
      <c r="AR504" s="166" t="str">
        <f t="shared" si="248"/>
        <v/>
      </c>
      <c r="AS504" s="166" t="str">
        <f t="shared" si="249"/>
        <v/>
      </c>
      <c r="AT504" s="166" t="str">
        <f t="shared" si="250"/>
        <v/>
      </c>
      <c r="AU504" s="166" t="str">
        <f t="shared" si="251"/>
        <v/>
      </c>
      <c r="AV504" s="166" t="str">
        <f t="shared" si="252"/>
        <v/>
      </c>
      <c r="AW504" s="167" t="str">
        <f t="shared" si="253"/>
        <v/>
      </c>
      <c r="AX504" s="166" t="str">
        <f>IF(N504&lt;&gt;1, IF(SUM(N504:$N$504)&lt;&gt;0, "| Laat geen witruimte tussen ingevulde rijen.", ""), "")</f>
        <v/>
      </c>
      <c r="AY504" s="166"/>
      <c r="AZ504" s="75" t="str">
        <f t="shared" ca="1" si="254"/>
        <v/>
      </c>
    </row>
    <row r="505" spans="1:52" ht="14.25" customHeight="1" x14ac:dyDescent="0.25">
      <c r="A505" s="168"/>
      <c r="B505" s="26"/>
      <c r="C505" s="26"/>
      <c r="D505" s="26"/>
      <c r="E505" s="26"/>
      <c r="F505" s="26"/>
      <c r="G505" s="26"/>
      <c r="H505" s="26"/>
      <c r="I505" s="26"/>
      <c r="J505" s="26"/>
      <c r="K505" s="26"/>
      <c r="L505" s="26"/>
      <c r="M505" s="169"/>
      <c r="N505" s="26"/>
      <c r="O505" s="26"/>
      <c r="P505" s="26"/>
      <c r="Q505" s="26"/>
      <c r="R505" s="26"/>
      <c r="S505" s="26"/>
      <c r="T505" s="26"/>
      <c r="U505" s="26"/>
      <c r="V505" s="26"/>
      <c r="W505" s="26"/>
      <c r="X505" s="26"/>
      <c r="Y505" s="26"/>
      <c r="Z505" s="26"/>
      <c r="AA505" s="26"/>
      <c r="AB505" s="26"/>
      <c r="AC505" s="26"/>
      <c r="AD505" s="26"/>
      <c r="AE505" s="26"/>
      <c r="AF505" s="26"/>
      <c r="AG505" s="26"/>
      <c r="AH505" s="26"/>
      <c r="AI505" s="26"/>
      <c r="AJ505" s="26"/>
      <c r="AK505" s="26"/>
      <c r="AL505" s="26"/>
      <c r="AM505" s="26"/>
      <c r="AN505" s="26"/>
      <c r="AO505" s="26"/>
      <c r="AP505" s="26"/>
      <c r="AQ505" s="26"/>
      <c r="AR505" s="26"/>
      <c r="AS505" s="26"/>
      <c r="AT505" s="26"/>
      <c r="AU505" s="26"/>
      <c r="AV505" s="26"/>
      <c r="AW505" s="26"/>
      <c r="AX505" s="26"/>
      <c r="AY505" s="170" t="s">
        <v>13</v>
      </c>
      <c r="AZ505" s="32"/>
    </row>
    <row r="506" spans="1:52" x14ac:dyDescent="0.25">
      <c r="R506" s="166"/>
      <c r="AY506">
        <f ca="1">COUNTA(AZ5:AZ504)-COUNTBLANK(AZ5:AZ504)</f>
        <v>0</v>
      </c>
    </row>
  </sheetData>
  <sheetProtection algorithmName="SHA-512" hashValue="XZnaVcdMlk59Pkg62SEHPPrPs5ZaI4J4DJ//gwzmcQRyhLAsFJUOgaWbnXdbEVatKmJbXx37/ve/NYsPCD5QQw==" saltValue="PgnX9ZbSk4w8YF2drGTkGg==" spinCount="100000" sheet="1" objects="1" scenarios="1" selectLockedCells="1"/>
  <mergeCells count="1">
    <mergeCell ref="B2:F3"/>
  </mergeCells>
  <phoneticPr fontId="21" type="noConversion"/>
  <conditionalFormatting sqref="B5:L504">
    <cfRule type="expression" dxfId="14" priority="1621">
      <formula>MOD(ROW(),2)&lt;&gt;0</formula>
    </cfRule>
  </conditionalFormatting>
  <conditionalFormatting sqref="D5:L504">
    <cfRule type="expression" dxfId="13" priority="1587">
      <formula>AN5&lt;&gt;""</formula>
    </cfRule>
    <cfRule type="expression" dxfId="12" priority="1618">
      <formula>AD5&lt;&gt;""</formula>
    </cfRule>
    <cfRule type="expression" dxfId="11" priority="1619">
      <formula>T5&lt;0</formula>
    </cfRule>
    <cfRule type="expression" dxfId="10" priority="1620">
      <formula>T5&gt;0</formula>
    </cfRule>
  </conditionalFormatting>
  <dataValidations disablePrompts="1" count="3">
    <dataValidation type="decimal" operator="greaterThan" allowBlank="1" showInputMessage="1" showErrorMessage="1" error="Het getal moet groter dan 0 zijn." sqref="K5:K504" xr:uid="{BCE5733B-6633-47D0-938B-12F978722235}">
      <formula1>0</formula1>
    </dataValidation>
    <dataValidation type="decimal" operator="greaterThanOrEqual" allowBlank="1" showInputMessage="1" showErrorMessage="1" error="Het bedrag moet groter of gelijk aan 0 zijn." sqref="L5:L504" xr:uid="{0F1E93F7-C926-441B-84A4-A62D2CA0758A}">
      <formula1>0</formula1>
    </dataValidation>
    <dataValidation type="list" allowBlank="1" showInputMessage="1" showErrorMessage="1" sqref="G5:J504" xr:uid="{C40DDA36-4A15-46B7-812F-6C23AC290446}">
      <formula1>INDIRECT(O5)</formula1>
    </dataValidation>
  </dataValidations>
  <pageMargins left="0.70866141732283472" right="0.70866141732283472" top="0.74803149606299213" bottom="0.74803149606299213" header="0.31496062992125984" footer="0.31496062992125984"/>
  <pageSetup paperSize="9" scale="15" fitToHeight="0" orientation="portrait" r:id="rId1"/>
  <headerFooter>
    <oddFooter>Pagina &amp;P van &amp;N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9D147D-E488-49F2-BE62-2B3F9131F2A6}">
  <sheetPr codeName="Blad5">
    <pageSetUpPr fitToPage="1"/>
  </sheetPr>
  <dimension ref="A1:M16"/>
  <sheetViews>
    <sheetView showGridLines="0" zoomScaleNormal="100" workbookViewId="0">
      <pane ySplit="3" topLeftCell="A4" activePane="bottomLeft" state="frozen"/>
      <selection pane="bottomLeft"/>
    </sheetView>
  </sheetViews>
  <sheetFormatPr defaultRowHeight="15" x14ac:dyDescent="0.25"/>
  <cols>
    <col min="1" max="2" width="2.42578125" customWidth="1"/>
    <col min="3" max="3" width="40" customWidth="1"/>
    <col min="4" max="4" width="8.85546875" customWidth="1"/>
    <col min="5" max="5" width="22.140625" customWidth="1"/>
    <col min="6" max="6" width="13.5703125" customWidth="1"/>
    <col min="7" max="7" width="11.42578125" customWidth="1"/>
    <col min="8" max="10" width="20" customWidth="1"/>
    <col min="11" max="11" width="2.42578125" customWidth="1"/>
    <col min="12" max="12" width="2.42578125" style="48" customWidth="1"/>
    <col min="13" max="13" width="8.85546875" hidden="1" customWidth="1"/>
  </cols>
  <sheetData>
    <row r="1" spans="1:13" ht="24" customHeight="1" x14ac:dyDescent="0.25">
      <c r="A1" s="23"/>
      <c r="D1" s="95"/>
    </row>
    <row r="2" spans="1:13" s="1" customFormat="1" ht="22.5" customHeight="1" x14ac:dyDescent="0.25">
      <c r="A2" s="49"/>
      <c r="B2" s="50" t="s">
        <v>82</v>
      </c>
      <c r="C2" s="51"/>
      <c r="D2" s="52"/>
      <c r="E2" s="52"/>
      <c r="F2" s="52"/>
      <c r="G2" s="52"/>
      <c r="H2" s="49"/>
      <c r="I2" s="49"/>
      <c r="J2" s="49"/>
      <c r="K2" s="49"/>
      <c r="L2" s="48"/>
    </row>
    <row r="3" spans="1:13" ht="14.25" customHeight="1" x14ac:dyDescent="0.25">
      <c r="A3" s="26"/>
      <c r="B3" s="26"/>
      <c r="C3" s="53"/>
      <c r="D3" s="53"/>
      <c r="E3" s="53"/>
      <c r="F3" s="53"/>
      <c r="G3" s="53"/>
      <c r="H3" s="53"/>
      <c r="I3" s="53"/>
      <c r="J3" s="53"/>
      <c r="K3" s="26"/>
      <c r="L3" s="54"/>
    </row>
    <row r="4" spans="1:13" x14ac:dyDescent="0.25">
      <c r="C4" s="55"/>
      <c r="D4" s="55"/>
      <c r="E4" s="55"/>
      <c r="F4" s="55"/>
      <c r="G4" s="55"/>
      <c r="H4" s="55"/>
      <c r="I4" s="55"/>
      <c r="J4" s="55"/>
    </row>
    <row r="5" spans="1:13" x14ac:dyDescent="0.25">
      <c r="B5" s="56" t="s">
        <v>32</v>
      </c>
      <c r="C5" s="4"/>
      <c r="D5" s="4"/>
      <c r="E5" s="24"/>
      <c r="F5" s="24"/>
      <c r="G5" s="55"/>
      <c r="H5" s="55"/>
      <c r="I5" s="55"/>
      <c r="J5" s="55"/>
      <c r="M5" t="s">
        <v>81</v>
      </c>
    </row>
    <row r="6" spans="1:13" ht="3.6" customHeight="1" x14ac:dyDescent="0.25">
      <c r="G6" s="55"/>
      <c r="L6"/>
    </row>
    <row r="7" spans="1:13" ht="17.45" customHeight="1" x14ac:dyDescent="0.25">
      <c r="B7" s="29"/>
      <c r="C7" s="173" t="s">
        <v>278</v>
      </c>
      <c r="D7" s="57" t="str">
        <f t="shared" ref="D7:D13" ca="1" si="0">IF(M7&lt;&gt;0, "✘", "✔")</f>
        <v>✘</v>
      </c>
      <c r="E7" s="39" t="str">
        <f t="shared" ref="E7:E13" ca="1" si="1">IF(M7&lt;&gt;0, "fout(en) gevonden en/of onvolledig", "geen fouten gevonden")</f>
        <v>fout(en) gevonden en/of onvolledig</v>
      </c>
      <c r="G7" s="55"/>
      <c r="L7"/>
      <c r="M7">
        <f ca="1">SUM(Balans!$AE$102:$AF$102, Balans!$AO$102:$AP$102, Balans!$AS$102:$AX$102, Balans!$X$102, Balans!$AC$102:$AD$102)</f>
        <v>2</v>
      </c>
    </row>
    <row r="8" spans="1:13" ht="17.45" customHeight="1" x14ac:dyDescent="0.25">
      <c r="B8" s="29"/>
      <c r="C8" s="173" t="s">
        <v>660</v>
      </c>
      <c r="D8" s="57" t="str">
        <f t="shared" ref="D8" si="2">IF(M8&lt;&gt;0, "✘", "✔")</f>
        <v>✔</v>
      </c>
      <c r="E8" s="39" t="str">
        <f t="shared" ref="E8" si="3">IF(M8&lt;&gt;0, "fout(en) gevonden en/of onvolledig", "geen fouten gevonden")</f>
        <v>geen fouten gevonden</v>
      </c>
      <c r="G8" s="55"/>
      <c r="L8"/>
      <c r="M8">
        <f>'Toelichting balans'!$AD$15</f>
        <v>0</v>
      </c>
    </row>
    <row r="9" spans="1:13" ht="17.45" customHeight="1" x14ac:dyDescent="0.25">
      <c r="B9" s="29"/>
      <c r="C9" s="132" t="s">
        <v>279</v>
      </c>
      <c r="D9" s="57" t="str">
        <f t="shared" ca="1" si="0"/>
        <v>✘</v>
      </c>
      <c r="E9" s="39" t="str">
        <f t="shared" ca="1" si="1"/>
        <v>fout(en) gevonden en/of onvolledig</v>
      </c>
      <c r="F9" s="29"/>
      <c r="G9" s="288" t="str">
        <f ca="1">IF(Sjabloon_status&lt;&gt;"Test",
  IF(TODAY()&lt;Datum_vervaldatum,
    IF(TODAY()&lt;=Datum_deadline,
      IF(M15&lt;&gt;0,
        "✘",
        "✔"),
      IF(M15&lt;&gt;0,
        "✘",
        "✘")),
    "✘"),
  "✘")</f>
        <v>✘</v>
      </c>
      <c r="H9" s="289" t="str">
        <f ca="1">IF(Sjabloon_status&lt;&gt;"Test",
  IF(TODAY()&lt;Datum_vervaldatum,
    IF(TODAY()&lt;=Datum_deadline,
      IF(M15&lt;&gt;0,
        "Het document werd nog niet volledig (correct) ingevuld"&amp;CHAR(10)&amp;"en mag niet ingediend worden.",
        "Het document werd correct ingevuld"&amp;CHAR(10)&amp;"en mag ingediend worden."),
      IF(M15&lt;&gt;0,
        "Het document werd nog niet volledig (correct) ingevuld"&amp;CHAR(10)&amp;"en mag niet ingediend worden."&amp;CHAR(10)&amp;"Let op: de deadline voor de indiening ervan van "&amp;TEXT(Datum_deadline, "d mmmm jjjj")&amp;CHAR(10)&amp;" is gepasseerd.",
        "Het document werd correct ingevuld maar de deadline"&amp;CHAR(10)&amp;"voor de indiening ervan van "&amp;TEXT(Datum_deadline, "d mmmm jjjj")&amp;" is gepasseerd.")),
    "Dit sjabloon is vervallen op "&amp;TEXT(Datum_vervaldatum, "d mmmm jjjj")&amp;"."&amp;CHAR(10)&amp;"Bezoek vlaanderen.be/cjm/nl/subsidiewijzer"&amp;CHAR(10)&amp;"om actuele subsidiedocumenten op te zoeken."),
  "Dit sjabloon dient enkel voor testdoeleinden."&amp;CHAR(10)&amp;"Niet gebruiken bij de echte "&amp;LOWER(Sjabloon_fase)&amp;".")</f>
        <v>Het document werd nog niet volledig (correct) ingevuld
en mag niet ingediend worden.</v>
      </c>
      <c r="I9" s="289"/>
      <c r="J9" s="289"/>
      <c r="M9">
        <f ca="1">SUM(Resultatenrekening!AG158:AI158, Resultatenrekening!AS158:AT158,Resultatenrekening!AW158:AX158, Resultatenrekening!BA158:BB158, Resultatenrekening!Y158, Resultatenrekening!AD158:AF158)</f>
        <v>2</v>
      </c>
    </row>
    <row r="10" spans="1:13" ht="17.45" customHeight="1" x14ac:dyDescent="0.25">
      <c r="B10" s="29"/>
      <c r="C10" s="132" t="s">
        <v>641</v>
      </c>
      <c r="D10" s="57" t="str">
        <f t="shared" si="0"/>
        <v>✔</v>
      </c>
      <c r="E10" s="39" t="str">
        <f t="shared" si="1"/>
        <v>geen fouten gevonden</v>
      </c>
      <c r="F10" s="29"/>
      <c r="G10" s="288"/>
      <c r="H10" s="289"/>
      <c r="I10" s="289"/>
      <c r="J10" s="289"/>
      <c r="M10">
        <f>'Toelichting resultaat'!$AF$21</f>
        <v>0</v>
      </c>
    </row>
    <row r="11" spans="1:13" ht="17.45" customHeight="1" x14ac:dyDescent="0.25">
      <c r="C11" s="132" t="s">
        <v>293</v>
      </c>
      <c r="D11" s="57" t="str">
        <f t="shared" si="0"/>
        <v>✘</v>
      </c>
      <c r="E11" s="39" t="str">
        <f t="shared" si="1"/>
        <v>fout(en) gevonden en/of onvolledig</v>
      </c>
      <c r="G11" s="288"/>
      <c r="H11" s="289"/>
      <c r="I11" s="289"/>
      <c r="J11" s="289"/>
      <c r="M11">
        <f>SUM('Resultaatsverwerking en reserve'!$AG$34:$AJ$34,'Resultaatsverwerking en reserve'!$AO$34:$AP$34,'Resultaatsverwerking en reserve'!$AU$34)</f>
        <v>3</v>
      </c>
    </row>
    <row r="12" spans="1:13" ht="17.45" customHeight="1" x14ac:dyDescent="0.25">
      <c r="C12" s="132" t="s">
        <v>334</v>
      </c>
      <c r="D12" s="57" t="str">
        <f t="shared" ca="1" si="0"/>
        <v>✔</v>
      </c>
      <c r="E12" s="39" t="str">
        <f t="shared" ca="1" si="1"/>
        <v>geen fouten gevonden</v>
      </c>
      <c r="G12" s="288"/>
      <c r="H12" s="289"/>
      <c r="I12" s="289"/>
      <c r="J12" s="289"/>
      <c r="M12">
        <f ca="1">SUM(Begroting!AG158:AI158, Begroting!AS158:AT158, Begroting!AW158:AZ158, Begroting!Y158, Begroting!AD158:AF158)</f>
        <v>0</v>
      </c>
    </row>
    <row r="13" spans="1:13" ht="17.45" customHeight="1" x14ac:dyDescent="0.25">
      <c r="C13" s="132" t="s">
        <v>600</v>
      </c>
      <c r="D13" s="57" t="str">
        <f t="shared" ca="1" si="0"/>
        <v>✔</v>
      </c>
      <c r="E13" s="39" t="str">
        <f t="shared" ca="1" si="1"/>
        <v>geen fouten gevonden</v>
      </c>
      <c r="G13" s="288"/>
      <c r="H13" s="289"/>
      <c r="I13" s="289"/>
      <c r="J13" s="289"/>
      <c r="M13">
        <f ca="1">IF('Werknemers met RSZ'!$M$4&lt;&gt;1, 'Werknemers met RSZ'!$AY$506, 1)</f>
        <v>0</v>
      </c>
    </row>
    <row r="14" spans="1:13" ht="17.45" customHeight="1" x14ac:dyDescent="0.25"/>
    <row r="15" spans="1:13" x14ac:dyDescent="0.25">
      <c r="M15">
        <f ca="1">SUM(M7:M13)</f>
        <v>7</v>
      </c>
    </row>
    <row r="16" spans="1:13" x14ac:dyDescent="0.25">
      <c r="A16" s="26"/>
      <c r="B16" s="26"/>
      <c r="C16" s="26"/>
      <c r="D16" s="26"/>
      <c r="E16" s="26"/>
      <c r="F16" s="26"/>
      <c r="G16" s="26"/>
      <c r="H16" s="26"/>
      <c r="I16" s="26"/>
      <c r="J16" s="26"/>
      <c r="K16" s="26"/>
      <c r="L16" s="54"/>
      <c r="M16" t="s">
        <v>13</v>
      </c>
    </row>
  </sheetData>
  <sheetProtection algorithmName="SHA-512" hashValue="vQmkv2vL0f79LJ3j5mjU+C7MoxVq8O3W7oGufJrlcwDF3fbXpaIhj7UNCNSUCCCZ3P5W7RAbwix7KwlbcS12RA==" saltValue="Q0l4xvRURzPVpV2biEkFfw==" spinCount="100000" sheet="1" objects="1" scenarios="1" selectLockedCells="1"/>
  <mergeCells count="2">
    <mergeCell ref="G9:G13"/>
    <mergeCell ref="H9:J13"/>
  </mergeCells>
  <conditionalFormatting sqref="C7:E13">
    <cfRule type="expression" dxfId="9" priority="1703">
      <formula>$M7&lt;&gt;0</formula>
    </cfRule>
    <cfRule type="expression" dxfId="8" priority="1704">
      <formula>$M7=0</formula>
    </cfRule>
  </conditionalFormatting>
  <conditionalFormatting sqref="G9:J13">
    <cfRule type="expression" dxfId="7" priority="9">
      <formula>$M$15=0</formula>
    </cfRule>
    <cfRule type="expression" dxfId="6" priority="10">
      <formula>$M$15&lt;&gt;0</formula>
    </cfRule>
  </conditionalFormatting>
  <dataValidations count="1">
    <dataValidation type="list" allowBlank="1" showInputMessage="1" showErrorMessage="1" sqref="G3" xr:uid="{8C4F6272-A10C-4046-927D-8A2F836A8010}">
      <formula1>Rol</formula1>
    </dataValidation>
  </dataValidations>
  <hyperlinks>
    <hyperlink ref="C7" location="Balans!A1" display="Balans:" xr:uid="{DDA14B0E-B713-4FA5-AE7E-0967577A0BF0}"/>
    <hyperlink ref="C9" location="Resultatenrekening!A1" display="Werkblad 'Resultatenrekening':" xr:uid="{BB689618-DB4F-4983-BAA6-B70333AA1A41}"/>
    <hyperlink ref="C10" location="'Toelichting resultaat'!A1" display="Werkblad 'Toelichting resultaat':" xr:uid="{5EE21A09-BF2C-453A-B373-FED28F97402E}"/>
    <hyperlink ref="C11" location="'Resultaatsverwerking en reserve'!A1" display="Werkblad 'Resultaatsverwerking en reserve':" xr:uid="{AE50B811-3568-48B1-8970-267E755D2BFA}"/>
    <hyperlink ref="C13" location="'Werknemers met RSZ'!A1" display="Werkblad 'Werknemers met RSZ':" xr:uid="{9BE0B3D2-F133-46D6-8132-D3792166D5C1}"/>
    <hyperlink ref="C12" location="Begroting!A1" display="Werkblad 'Begroting':" xr:uid="{DF064CC9-A74F-4B07-A7B1-7FC90B9945C7}"/>
    <hyperlink ref="C8" location="'Toelichting balans'!A1" display="Werkblad 'Toelichting balans':" xr:uid="{921DC752-21E6-4642-928F-87CE64EE8A8D}"/>
  </hyperlinks>
  <pageMargins left="0.70866141732283472" right="0.70866141732283472" top="0.74803149606299213" bottom="0.74803149606299213" header="0.31496062992125984" footer="0.31496062992125984"/>
  <pageSetup paperSize="9" scale="58" fitToHeight="0" orientation="portrait" r:id="rId1"/>
  <headerFooter>
    <oddFooter>Pagina &amp;P van &amp;N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F2FACE-2CBC-46E1-B3E3-DE6B58874281}">
  <sheetPr codeName="Blad11"/>
  <dimension ref="B1:AD42"/>
  <sheetViews>
    <sheetView zoomScaleNormal="100" workbookViewId="0"/>
  </sheetViews>
  <sheetFormatPr defaultRowHeight="15" x14ac:dyDescent="0.25"/>
  <cols>
    <col min="23" max="23" width="10.140625" bestFit="1" customWidth="1"/>
    <col min="30" max="30" width="94.42578125" bestFit="1" customWidth="1"/>
  </cols>
  <sheetData>
    <row r="1" spans="2:30" x14ac:dyDescent="0.25">
      <c r="B1" t="s">
        <v>366</v>
      </c>
      <c r="C1" t="s">
        <v>367</v>
      </c>
      <c r="D1" t="s">
        <v>368</v>
      </c>
      <c r="E1" t="s">
        <v>369</v>
      </c>
      <c r="F1" t="s">
        <v>370</v>
      </c>
      <c r="G1" t="s">
        <v>371</v>
      </c>
      <c r="H1" t="s">
        <v>372</v>
      </c>
      <c r="I1" t="s">
        <v>373</v>
      </c>
      <c r="J1" t="s">
        <v>374</v>
      </c>
      <c r="K1" t="s">
        <v>375</v>
      </c>
      <c r="L1" t="s">
        <v>376</v>
      </c>
      <c r="M1" t="s">
        <v>377</v>
      </c>
      <c r="N1" t="s">
        <v>378</v>
      </c>
      <c r="O1" t="s">
        <v>379</v>
      </c>
      <c r="P1" t="s">
        <v>380</v>
      </c>
      <c r="Q1" t="s">
        <v>381</v>
      </c>
      <c r="R1" t="s">
        <v>382</v>
      </c>
      <c r="S1" t="s">
        <v>383</v>
      </c>
      <c r="T1" t="s">
        <v>384</v>
      </c>
      <c r="U1" t="s">
        <v>385</v>
      </c>
      <c r="V1" t="s">
        <v>386</v>
      </c>
      <c r="W1" t="s">
        <v>387</v>
      </c>
      <c r="X1" t="s">
        <v>388</v>
      </c>
      <c r="Y1" t="s">
        <v>389</v>
      </c>
      <c r="Z1" t="s">
        <v>390</v>
      </c>
      <c r="AA1" t="s">
        <v>391</v>
      </c>
      <c r="AD1" t="s">
        <v>392</v>
      </c>
    </row>
    <row r="2" spans="2:30" x14ac:dyDescent="0.25">
      <c r="B2" t="s">
        <v>393</v>
      </c>
      <c r="C2" s="174" t="s">
        <v>394</v>
      </c>
      <c r="D2" s="174" t="s">
        <v>395</v>
      </c>
      <c r="E2" s="174" t="s">
        <v>395</v>
      </c>
      <c r="F2" s="174" t="s">
        <v>396</v>
      </c>
      <c r="G2" s="174" t="s">
        <v>397</v>
      </c>
      <c r="H2" s="174" t="s">
        <v>398</v>
      </c>
      <c r="I2" s="174" t="s">
        <v>395</v>
      </c>
      <c r="J2" s="174" t="s">
        <v>532</v>
      </c>
      <c r="K2" s="174" t="s">
        <v>422</v>
      </c>
      <c r="L2" s="174" t="s">
        <v>465</v>
      </c>
      <c r="M2" s="174" t="s">
        <v>465</v>
      </c>
      <c r="N2" s="174" t="s">
        <v>402</v>
      </c>
      <c r="O2" s="174" t="s">
        <v>523</v>
      </c>
      <c r="P2" s="174" t="s">
        <v>616</v>
      </c>
      <c r="Q2" s="174" t="s">
        <v>486</v>
      </c>
      <c r="R2" t="s">
        <v>486</v>
      </c>
      <c r="S2" t="s">
        <v>406</v>
      </c>
      <c r="T2" t="s">
        <v>407</v>
      </c>
      <c r="U2" t="s">
        <v>408</v>
      </c>
      <c r="V2" t="s">
        <v>409</v>
      </c>
      <c r="W2" t="s">
        <v>615</v>
      </c>
      <c r="X2" t="s">
        <v>411</v>
      </c>
      <c r="Y2" t="s">
        <v>412</v>
      </c>
      <c r="Z2" t="s">
        <v>486</v>
      </c>
      <c r="AA2" t="s">
        <v>413</v>
      </c>
      <c r="AD2" t="s">
        <v>414</v>
      </c>
    </row>
    <row r="3" spans="2:30" x14ac:dyDescent="0.25">
      <c r="B3" t="s">
        <v>415</v>
      </c>
      <c r="C3" s="174" t="s">
        <v>416</v>
      </c>
      <c r="D3" s="174" t="s">
        <v>417</v>
      </c>
      <c r="E3" s="174" t="s">
        <v>417</v>
      </c>
      <c r="F3" s="174" t="s">
        <v>418</v>
      </c>
      <c r="G3" s="174" t="s">
        <v>419</v>
      </c>
      <c r="H3" s="174" t="s">
        <v>420</v>
      </c>
      <c r="I3" s="174" t="s">
        <v>417</v>
      </c>
      <c r="J3" s="174" t="s">
        <v>539</v>
      </c>
      <c r="K3" s="174" t="s">
        <v>482</v>
      </c>
      <c r="L3" s="174" t="s">
        <v>445</v>
      </c>
      <c r="M3" s="174" t="s">
        <v>445</v>
      </c>
      <c r="N3" s="174" t="s">
        <v>424</v>
      </c>
      <c r="O3" s="174" t="s">
        <v>425</v>
      </c>
      <c r="P3" s="174" t="s">
        <v>485</v>
      </c>
      <c r="Q3" s="174" t="s">
        <v>405</v>
      </c>
      <c r="R3" t="s">
        <v>405</v>
      </c>
      <c r="S3" t="s">
        <v>429</v>
      </c>
      <c r="T3" t="s">
        <v>430</v>
      </c>
      <c r="U3" t="s">
        <v>431</v>
      </c>
      <c r="V3" t="s">
        <v>432</v>
      </c>
      <c r="W3" t="s">
        <v>433</v>
      </c>
      <c r="X3" t="s">
        <v>434</v>
      </c>
      <c r="Y3" t="s">
        <v>435</v>
      </c>
      <c r="Z3" t="s">
        <v>405</v>
      </c>
      <c r="AA3" t="s">
        <v>436</v>
      </c>
      <c r="AD3" t="s">
        <v>437</v>
      </c>
    </row>
    <row r="4" spans="2:30" x14ac:dyDescent="0.25">
      <c r="B4" t="s">
        <v>438</v>
      </c>
      <c r="C4" s="174" t="s">
        <v>439</v>
      </c>
      <c r="D4" s="174" t="s">
        <v>440</v>
      </c>
      <c r="E4" s="174" t="s">
        <v>440</v>
      </c>
      <c r="F4" s="174" t="s">
        <v>441</v>
      </c>
      <c r="G4" s="174" t="s">
        <v>419</v>
      </c>
      <c r="H4" s="174" t="s">
        <v>442</v>
      </c>
      <c r="I4" s="174" t="s">
        <v>440</v>
      </c>
      <c r="J4" s="174" t="s">
        <v>463</v>
      </c>
      <c r="K4" s="174" t="s">
        <v>444</v>
      </c>
      <c r="L4" s="174" t="s">
        <v>423</v>
      </c>
      <c r="M4" s="174" t="s">
        <v>423</v>
      </c>
      <c r="N4" s="174" t="s">
        <v>446</v>
      </c>
      <c r="O4" s="174" t="s">
        <v>447</v>
      </c>
      <c r="P4" s="174" t="s">
        <v>426</v>
      </c>
      <c r="Q4" s="174" t="s">
        <v>427</v>
      </c>
      <c r="R4" t="s">
        <v>428</v>
      </c>
      <c r="T4" t="s">
        <v>450</v>
      </c>
      <c r="V4" t="s">
        <v>451</v>
      </c>
      <c r="W4" t="s">
        <v>410</v>
      </c>
      <c r="X4" t="s">
        <v>453</v>
      </c>
      <c r="Y4" t="s">
        <v>454</v>
      </c>
      <c r="Z4" t="s">
        <v>428</v>
      </c>
      <c r="AD4" t="s">
        <v>455</v>
      </c>
    </row>
    <row r="5" spans="2:30" x14ac:dyDescent="0.25">
      <c r="B5" t="s">
        <v>456</v>
      </c>
      <c r="C5" s="174" t="s">
        <v>457</v>
      </c>
      <c r="D5" s="174" t="s">
        <v>458</v>
      </c>
      <c r="E5" s="174" t="s">
        <v>458</v>
      </c>
      <c r="F5" s="174" t="s">
        <v>459</v>
      </c>
      <c r="G5" s="174" t="s">
        <v>460</v>
      </c>
      <c r="H5" s="174" t="s">
        <v>461</v>
      </c>
      <c r="I5" s="174" t="s">
        <v>462</v>
      </c>
      <c r="J5" s="174" t="s">
        <v>399</v>
      </c>
      <c r="K5" s="174" t="s">
        <v>509</v>
      </c>
      <c r="L5" s="174" t="s">
        <v>401</v>
      </c>
      <c r="M5" s="174" t="s">
        <v>401</v>
      </c>
      <c r="N5" s="174" t="s">
        <v>466</v>
      </c>
      <c r="O5" s="174" t="s">
        <v>467</v>
      </c>
      <c r="P5" s="174" t="s">
        <v>524</v>
      </c>
      <c r="Q5" s="174" t="s">
        <v>449</v>
      </c>
      <c r="R5" t="s">
        <v>614</v>
      </c>
      <c r="T5" t="s">
        <v>470</v>
      </c>
      <c r="V5" t="s">
        <v>471</v>
      </c>
      <c r="W5" t="s">
        <v>452</v>
      </c>
      <c r="X5" t="s">
        <v>473</v>
      </c>
      <c r="Y5" t="s">
        <v>474</v>
      </c>
      <c r="Z5" t="s">
        <v>599</v>
      </c>
      <c r="AD5" t="s">
        <v>475</v>
      </c>
    </row>
    <row r="6" spans="2:30" x14ac:dyDescent="0.25">
      <c r="B6" t="s">
        <v>476</v>
      </c>
      <c r="C6" s="174" t="s">
        <v>477</v>
      </c>
      <c r="D6" s="174"/>
      <c r="E6" s="174"/>
      <c r="F6" s="174" t="s">
        <v>478</v>
      </c>
      <c r="G6" s="174" t="s">
        <v>479</v>
      </c>
      <c r="H6" s="174" t="s">
        <v>480</v>
      </c>
      <c r="I6" s="174" t="s">
        <v>458</v>
      </c>
      <c r="J6" s="174" t="s">
        <v>496</v>
      </c>
      <c r="K6" s="174" t="s">
        <v>400</v>
      </c>
      <c r="L6" s="174"/>
      <c r="M6" s="174"/>
      <c r="N6" s="174" t="s">
        <v>498</v>
      </c>
      <c r="O6" s="174" t="s">
        <v>403</v>
      </c>
      <c r="P6" s="174" t="s">
        <v>500</v>
      </c>
      <c r="Q6" s="174" t="s">
        <v>469</v>
      </c>
      <c r="R6" t="s">
        <v>449</v>
      </c>
      <c r="W6" t="s">
        <v>472</v>
      </c>
      <c r="X6" t="s">
        <v>488</v>
      </c>
      <c r="Y6" t="s">
        <v>489</v>
      </c>
      <c r="Z6" t="s">
        <v>614</v>
      </c>
      <c r="AD6" t="s">
        <v>490</v>
      </c>
    </row>
    <row r="7" spans="2:30" x14ac:dyDescent="0.25">
      <c r="B7" t="s">
        <v>491</v>
      </c>
      <c r="C7" s="174" t="s">
        <v>492</v>
      </c>
      <c r="D7" s="174"/>
      <c r="E7" s="174"/>
      <c r="F7" s="174" t="s">
        <v>493</v>
      </c>
      <c r="G7" s="174" t="s">
        <v>494</v>
      </c>
      <c r="H7" s="174" t="s">
        <v>495</v>
      </c>
      <c r="I7" s="174"/>
      <c r="J7" s="174" t="s">
        <v>443</v>
      </c>
      <c r="K7" s="174" t="s">
        <v>497</v>
      </c>
      <c r="L7" s="174"/>
      <c r="M7" s="174"/>
      <c r="N7" s="174" t="s">
        <v>483</v>
      </c>
      <c r="O7" s="174" t="s">
        <v>499</v>
      </c>
      <c r="P7" s="174" t="s">
        <v>404</v>
      </c>
      <c r="R7" t="s">
        <v>469</v>
      </c>
      <c r="W7" t="s">
        <v>487</v>
      </c>
      <c r="X7" t="s">
        <v>501</v>
      </c>
      <c r="Y7" t="s">
        <v>502</v>
      </c>
      <c r="Z7" t="s">
        <v>449</v>
      </c>
      <c r="AD7" t="s">
        <v>503</v>
      </c>
    </row>
    <row r="8" spans="2:30" x14ac:dyDescent="0.25">
      <c r="B8" t="s">
        <v>504</v>
      </c>
      <c r="C8" s="174" t="s">
        <v>505</v>
      </c>
      <c r="D8" s="174"/>
      <c r="E8" s="174"/>
      <c r="F8" s="174"/>
      <c r="G8" s="174" t="s">
        <v>506</v>
      </c>
      <c r="H8" s="174" t="s">
        <v>507</v>
      </c>
      <c r="I8" s="174"/>
      <c r="J8" s="174" t="s">
        <v>508</v>
      </c>
      <c r="K8" s="174" t="s">
        <v>533</v>
      </c>
      <c r="L8" s="174"/>
      <c r="M8" s="174"/>
      <c r="N8" s="174"/>
      <c r="O8" s="174" t="s">
        <v>484</v>
      </c>
      <c r="P8" s="174" t="s">
        <v>617</v>
      </c>
      <c r="Q8" s="174"/>
      <c r="R8" t="s">
        <v>512</v>
      </c>
      <c r="W8" t="s">
        <v>513</v>
      </c>
      <c r="X8" t="s">
        <v>514</v>
      </c>
      <c r="Y8" t="s">
        <v>515</v>
      </c>
      <c r="Z8" t="s">
        <v>469</v>
      </c>
      <c r="AD8" t="s">
        <v>516</v>
      </c>
    </row>
    <row r="9" spans="2:30" x14ac:dyDescent="0.25">
      <c r="B9" t="s">
        <v>517</v>
      </c>
      <c r="C9" s="174" t="s">
        <v>518</v>
      </c>
      <c r="D9" s="174"/>
      <c r="E9" s="174"/>
      <c r="F9" s="174"/>
      <c r="G9" s="174" t="s">
        <v>519</v>
      </c>
      <c r="H9" s="174" t="s">
        <v>520</v>
      </c>
      <c r="I9" s="174"/>
      <c r="J9" s="174" t="s">
        <v>521</v>
      </c>
      <c r="K9" s="174" t="s">
        <v>464</v>
      </c>
      <c r="L9" s="174"/>
      <c r="M9" s="174"/>
      <c r="N9" s="174"/>
      <c r="O9" s="174" t="s">
        <v>510</v>
      </c>
      <c r="P9" s="174" t="s">
        <v>468</v>
      </c>
      <c r="Q9" s="174"/>
      <c r="R9" s="174"/>
      <c r="X9" t="s">
        <v>525</v>
      </c>
      <c r="Y9" t="s">
        <v>526</v>
      </c>
      <c r="Z9" t="s">
        <v>512</v>
      </c>
      <c r="AD9" t="s">
        <v>527</v>
      </c>
    </row>
    <row r="10" spans="2:30" x14ac:dyDescent="0.25">
      <c r="B10" t="s">
        <v>528</v>
      </c>
      <c r="C10" s="174" t="s">
        <v>529</v>
      </c>
      <c r="D10" s="174"/>
      <c r="E10" s="174"/>
      <c r="F10" s="174"/>
      <c r="G10" s="174" t="s">
        <v>530</v>
      </c>
      <c r="H10" s="174" t="s">
        <v>531</v>
      </c>
      <c r="I10" s="174"/>
      <c r="J10" s="174" t="s">
        <v>552</v>
      </c>
      <c r="K10" s="174" t="s">
        <v>522</v>
      </c>
      <c r="L10" s="174"/>
      <c r="M10" s="174"/>
      <c r="N10" s="174"/>
      <c r="O10" s="174"/>
      <c r="P10" s="174" t="s">
        <v>448</v>
      </c>
      <c r="Q10" s="174"/>
      <c r="R10" s="174"/>
      <c r="Y10" t="s">
        <v>534</v>
      </c>
      <c r="AD10" t="s">
        <v>535</v>
      </c>
    </row>
    <row r="11" spans="2:30" x14ac:dyDescent="0.25">
      <c r="B11" t="s">
        <v>541</v>
      </c>
      <c r="C11" s="174" t="s">
        <v>537</v>
      </c>
      <c r="D11" s="174"/>
      <c r="E11" s="174"/>
      <c r="F11" s="174"/>
      <c r="G11" s="174"/>
      <c r="H11" s="174" t="s">
        <v>538</v>
      </c>
      <c r="I11" s="174"/>
      <c r="J11" s="174" t="s">
        <v>558</v>
      </c>
      <c r="K11" s="174"/>
      <c r="L11" s="174"/>
      <c r="M11" s="174"/>
      <c r="N11" s="174"/>
      <c r="O11" s="174"/>
      <c r="P11" s="174" t="s">
        <v>544</v>
      </c>
      <c r="Q11" s="174"/>
      <c r="R11" s="174"/>
      <c r="AD11" t="s">
        <v>540</v>
      </c>
    </row>
    <row r="12" spans="2:30" x14ac:dyDescent="0.25">
      <c r="B12" t="s">
        <v>546</v>
      </c>
      <c r="C12" s="174" t="s">
        <v>542</v>
      </c>
      <c r="E12" s="174"/>
      <c r="F12" s="174"/>
      <c r="G12" s="174"/>
      <c r="H12" s="174"/>
      <c r="I12" s="174"/>
      <c r="J12" s="174" t="s">
        <v>543</v>
      </c>
      <c r="K12" s="174"/>
      <c r="L12" s="174"/>
      <c r="M12" s="174"/>
      <c r="N12" s="174"/>
      <c r="O12" s="174"/>
      <c r="P12" s="174" t="s">
        <v>511</v>
      </c>
      <c r="Q12" s="174"/>
      <c r="R12" s="174"/>
      <c r="AD12" t="s">
        <v>545</v>
      </c>
    </row>
    <row r="13" spans="2:30" x14ac:dyDescent="0.25">
      <c r="B13" t="s">
        <v>550</v>
      </c>
      <c r="C13" s="174" t="s">
        <v>547</v>
      </c>
      <c r="D13" s="174"/>
      <c r="E13" s="174"/>
      <c r="F13" s="174"/>
      <c r="G13" s="174"/>
      <c r="H13" s="174"/>
      <c r="I13" s="174"/>
      <c r="J13" s="174" t="s">
        <v>421</v>
      </c>
      <c r="K13" s="174"/>
      <c r="L13" s="174"/>
      <c r="M13" s="174"/>
      <c r="N13" s="174"/>
      <c r="O13" s="174"/>
      <c r="P13" s="174"/>
      <c r="Q13" s="174"/>
      <c r="R13" s="174"/>
      <c r="AD13" t="s">
        <v>549</v>
      </c>
    </row>
    <row r="14" spans="2:30" x14ac:dyDescent="0.25">
      <c r="B14" t="s">
        <v>536</v>
      </c>
      <c r="C14" s="174" t="s">
        <v>551</v>
      </c>
      <c r="D14" s="174"/>
      <c r="E14" s="174"/>
      <c r="F14" s="174"/>
      <c r="G14" s="174"/>
      <c r="H14" s="174"/>
      <c r="I14" s="174"/>
      <c r="J14" s="174" t="s">
        <v>548</v>
      </c>
      <c r="K14" s="174"/>
      <c r="L14" s="174"/>
      <c r="M14" s="174"/>
      <c r="N14" s="174"/>
      <c r="O14" s="174"/>
      <c r="P14" s="174"/>
      <c r="Q14" s="174"/>
      <c r="R14" s="174"/>
      <c r="AD14" t="s">
        <v>553</v>
      </c>
    </row>
    <row r="15" spans="2:30" x14ac:dyDescent="0.25">
      <c r="B15" t="s">
        <v>618</v>
      </c>
      <c r="C15" s="174" t="s">
        <v>554</v>
      </c>
      <c r="D15" s="174"/>
      <c r="E15" s="174"/>
      <c r="F15" s="174"/>
      <c r="G15" s="174"/>
      <c r="H15" s="174"/>
      <c r="I15" s="174"/>
      <c r="J15" s="174" t="s">
        <v>481</v>
      </c>
      <c r="K15" s="174"/>
      <c r="L15" s="174"/>
      <c r="M15" s="174"/>
      <c r="N15" s="174"/>
      <c r="O15" s="174"/>
      <c r="P15" s="174"/>
      <c r="Q15" s="174"/>
      <c r="R15" s="174"/>
      <c r="AD15" t="s">
        <v>556</v>
      </c>
    </row>
    <row r="16" spans="2:30" x14ac:dyDescent="0.25">
      <c r="B16" t="s">
        <v>513</v>
      </c>
      <c r="C16" s="174" t="s">
        <v>557</v>
      </c>
      <c r="D16" s="174"/>
      <c r="E16" s="174"/>
      <c r="F16" s="174"/>
      <c r="G16" s="174"/>
      <c r="H16" s="174"/>
      <c r="I16" s="174"/>
      <c r="J16" s="174" t="s">
        <v>555</v>
      </c>
      <c r="K16" s="174"/>
      <c r="L16" s="174"/>
      <c r="M16" s="174"/>
      <c r="N16" s="174"/>
      <c r="O16" s="174"/>
      <c r="P16" s="174"/>
      <c r="Q16" s="174"/>
      <c r="R16" s="174"/>
      <c r="AD16" t="s">
        <v>559</v>
      </c>
    </row>
    <row r="17" spans="3:30" x14ac:dyDescent="0.25">
      <c r="C17" s="174" t="s">
        <v>560</v>
      </c>
      <c r="D17" s="174"/>
      <c r="E17" s="174"/>
      <c r="F17" s="174"/>
      <c r="G17" s="174"/>
      <c r="H17" s="174"/>
      <c r="I17" s="174"/>
      <c r="J17" s="174"/>
      <c r="K17" s="174"/>
      <c r="L17" s="174"/>
      <c r="M17" s="174"/>
      <c r="N17" s="174"/>
      <c r="O17" s="174"/>
      <c r="P17" s="174"/>
      <c r="Q17" s="174"/>
      <c r="R17" s="174"/>
      <c r="AD17" t="s">
        <v>561</v>
      </c>
    </row>
    <row r="18" spans="3:30" x14ac:dyDescent="0.25">
      <c r="C18" s="174" t="s">
        <v>562</v>
      </c>
      <c r="D18" s="174"/>
      <c r="E18" s="174"/>
      <c r="F18" s="174"/>
      <c r="G18" s="174"/>
      <c r="H18" s="174"/>
      <c r="I18" s="174"/>
      <c r="J18" s="174"/>
      <c r="K18" s="174"/>
      <c r="L18" s="174"/>
      <c r="M18" s="174"/>
      <c r="N18" s="174"/>
      <c r="O18" s="174"/>
      <c r="P18" s="174"/>
      <c r="Q18" s="174"/>
      <c r="R18" s="174"/>
      <c r="AD18" t="s">
        <v>563</v>
      </c>
    </row>
    <row r="19" spans="3:30" x14ac:dyDescent="0.25">
      <c r="C19" s="174" t="s">
        <v>564</v>
      </c>
      <c r="D19" s="174"/>
      <c r="E19" s="174"/>
      <c r="F19" s="174"/>
      <c r="G19" s="174"/>
      <c r="H19" s="174"/>
      <c r="I19" s="174"/>
      <c r="J19" s="174"/>
      <c r="K19" s="174"/>
      <c r="L19" s="174"/>
      <c r="M19" s="174"/>
      <c r="N19" s="174"/>
      <c r="O19" s="174"/>
      <c r="P19" s="174"/>
      <c r="Q19" s="174"/>
      <c r="R19" s="174"/>
      <c r="AD19" t="s">
        <v>565</v>
      </c>
    </row>
    <row r="20" spans="3:30" x14ac:dyDescent="0.25">
      <c r="C20" s="174" t="s">
        <v>566</v>
      </c>
      <c r="D20" s="174"/>
      <c r="E20" s="174"/>
      <c r="F20" s="174"/>
      <c r="G20" s="174"/>
      <c r="H20" s="174"/>
      <c r="I20" s="174"/>
      <c r="J20" s="174"/>
      <c r="K20" s="174"/>
      <c r="L20" s="174"/>
      <c r="M20" s="174"/>
      <c r="N20" s="174"/>
      <c r="O20" s="174"/>
      <c r="P20" s="174"/>
      <c r="Q20" s="174"/>
      <c r="R20" s="174"/>
      <c r="AD20" t="s">
        <v>567</v>
      </c>
    </row>
    <row r="21" spans="3:30" x14ac:dyDescent="0.25">
      <c r="C21" s="174">
        <v>5</v>
      </c>
      <c r="D21" s="174"/>
      <c r="E21" s="174"/>
      <c r="F21" s="174"/>
      <c r="G21" s="174"/>
      <c r="H21" s="174"/>
      <c r="I21" s="174"/>
      <c r="J21" s="174"/>
      <c r="K21" s="174"/>
      <c r="L21" s="174"/>
      <c r="M21" s="174"/>
      <c r="N21" s="174"/>
      <c r="O21" s="174"/>
      <c r="P21" s="174"/>
      <c r="Q21" s="174"/>
      <c r="R21" s="174"/>
      <c r="AD21" t="s">
        <v>568</v>
      </c>
    </row>
    <row r="22" spans="3:30" x14ac:dyDescent="0.25">
      <c r="C22" s="174">
        <v>6</v>
      </c>
      <c r="D22" s="174"/>
      <c r="E22" s="174"/>
      <c r="F22" s="174"/>
      <c r="G22" s="174"/>
      <c r="H22" s="174"/>
      <c r="I22" s="174"/>
      <c r="J22" s="174"/>
      <c r="K22" s="174"/>
      <c r="L22" s="174"/>
      <c r="M22" s="174"/>
      <c r="N22" s="174"/>
      <c r="O22" s="174"/>
      <c r="P22" s="174"/>
      <c r="Q22" s="174"/>
      <c r="R22" s="174"/>
      <c r="AD22" t="s">
        <v>569</v>
      </c>
    </row>
    <row r="23" spans="3:30" x14ac:dyDescent="0.25">
      <c r="C23" s="174" t="s">
        <v>570</v>
      </c>
      <c r="D23" s="174"/>
      <c r="E23" s="174"/>
      <c r="F23" s="174"/>
      <c r="G23" s="174"/>
      <c r="H23" s="174"/>
      <c r="I23" s="174"/>
      <c r="J23" s="174"/>
      <c r="K23" s="174"/>
      <c r="L23" s="174"/>
      <c r="M23" s="174"/>
      <c r="N23" s="174"/>
      <c r="O23" s="174"/>
      <c r="P23" s="174"/>
      <c r="Q23" s="174"/>
      <c r="R23" s="174"/>
      <c r="AD23" t="s">
        <v>549</v>
      </c>
    </row>
    <row r="24" spans="3:30" x14ac:dyDescent="0.25">
      <c r="C24" s="174" t="s">
        <v>571</v>
      </c>
      <c r="D24" s="174"/>
      <c r="E24" s="174"/>
      <c r="F24" s="174"/>
      <c r="G24" s="174"/>
      <c r="H24" s="174"/>
      <c r="I24" s="174"/>
      <c r="J24" s="174"/>
      <c r="K24" s="174"/>
      <c r="L24" s="174"/>
      <c r="M24" s="174"/>
      <c r="N24" s="174"/>
      <c r="O24" s="174"/>
      <c r="P24" s="174"/>
      <c r="Q24" s="174"/>
      <c r="R24" s="174"/>
      <c r="AD24" t="s">
        <v>572</v>
      </c>
    </row>
    <row r="25" spans="3:30" x14ac:dyDescent="0.25">
      <c r="C25" s="174" t="s">
        <v>573</v>
      </c>
      <c r="D25" s="174"/>
      <c r="E25" s="174"/>
      <c r="F25" s="174"/>
      <c r="G25" s="174"/>
      <c r="H25" s="174"/>
      <c r="I25" s="174"/>
      <c r="J25" s="174"/>
      <c r="K25" s="174"/>
      <c r="L25" s="174"/>
      <c r="M25" s="174"/>
      <c r="N25" s="174"/>
      <c r="O25" s="174"/>
      <c r="P25" s="174"/>
      <c r="Q25" s="174"/>
      <c r="R25" s="174"/>
      <c r="AD25" t="s">
        <v>574</v>
      </c>
    </row>
    <row r="26" spans="3:30" x14ac:dyDescent="0.25">
      <c r="C26" s="174" t="s">
        <v>575</v>
      </c>
      <c r="D26" s="174"/>
      <c r="E26" s="174"/>
      <c r="F26" s="174"/>
      <c r="G26" s="174"/>
      <c r="H26" s="174"/>
      <c r="I26" s="174"/>
      <c r="J26" s="174"/>
      <c r="K26" s="174"/>
      <c r="L26" s="174"/>
      <c r="M26" s="174"/>
      <c r="N26" s="174"/>
      <c r="O26" s="174"/>
      <c r="P26" s="174"/>
      <c r="Q26" s="174"/>
      <c r="R26" s="174"/>
    </row>
    <row r="27" spans="3:30" x14ac:dyDescent="0.25">
      <c r="C27" s="174" t="s">
        <v>576</v>
      </c>
      <c r="D27" s="174"/>
      <c r="E27" s="174"/>
      <c r="F27" s="174"/>
      <c r="G27" s="174"/>
      <c r="H27" s="174"/>
      <c r="I27" s="174"/>
      <c r="J27" s="174"/>
      <c r="K27" s="174"/>
      <c r="L27" s="174"/>
      <c r="M27" s="174"/>
      <c r="N27" s="174"/>
      <c r="O27" s="174"/>
      <c r="P27" s="174"/>
      <c r="Q27" s="174"/>
      <c r="R27" s="174"/>
    </row>
    <row r="28" spans="3:30" x14ac:dyDescent="0.25">
      <c r="C28" s="174" t="s">
        <v>577</v>
      </c>
      <c r="D28" s="174"/>
      <c r="E28" s="174"/>
      <c r="F28" s="174"/>
      <c r="G28" s="174"/>
      <c r="H28" s="174"/>
      <c r="I28" s="174"/>
      <c r="J28" s="174"/>
      <c r="K28" s="174"/>
      <c r="L28" s="174"/>
      <c r="M28" s="174"/>
      <c r="N28" s="174"/>
      <c r="O28" s="174"/>
      <c r="P28" s="174"/>
      <c r="Q28" s="174"/>
      <c r="R28" s="174"/>
    </row>
    <row r="29" spans="3:30" x14ac:dyDescent="0.25">
      <c r="C29" s="174" t="s">
        <v>578</v>
      </c>
      <c r="D29" s="174"/>
      <c r="E29" s="174"/>
      <c r="F29" s="174"/>
      <c r="G29" s="174"/>
      <c r="H29" s="174"/>
      <c r="I29" s="174"/>
      <c r="J29" s="174"/>
      <c r="K29" s="174"/>
      <c r="L29" s="174"/>
      <c r="M29" s="174"/>
      <c r="N29" s="174"/>
      <c r="O29" s="174"/>
      <c r="P29" s="174"/>
      <c r="Q29" s="174"/>
      <c r="R29" s="174"/>
    </row>
    <row r="30" spans="3:30" x14ac:dyDescent="0.25">
      <c r="C30" s="174" t="s">
        <v>579</v>
      </c>
      <c r="D30" s="174"/>
      <c r="E30" s="174"/>
      <c r="F30" s="174"/>
      <c r="G30" s="174"/>
      <c r="H30" s="174"/>
      <c r="I30" s="174"/>
      <c r="J30" s="174"/>
      <c r="K30" s="174"/>
      <c r="L30" s="174"/>
      <c r="M30" s="174"/>
      <c r="N30" s="174"/>
      <c r="O30" s="174"/>
      <c r="P30" s="174"/>
      <c r="Q30" s="174"/>
      <c r="R30" s="174"/>
    </row>
    <row r="31" spans="3:30" x14ac:dyDescent="0.25">
      <c r="C31" s="174" t="s">
        <v>580</v>
      </c>
      <c r="D31" s="174"/>
      <c r="E31" s="174"/>
      <c r="F31" s="174"/>
      <c r="G31" s="174"/>
      <c r="H31" s="174"/>
      <c r="I31" s="174"/>
      <c r="J31" s="174"/>
      <c r="K31" s="174"/>
      <c r="L31" s="174"/>
      <c r="M31" s="174"/>
      <c r="N31" s="174"/>
      <c r="O31" s="174"/>
      <c r="P31" s="174"/>
      <c r="Q31" s="174"/>
      <c r="R31" s="174"/>
    </row>
    <row r="32" spans="3:30" x14ac:dyDescent="0.25">
      <c r="C32" s="174" t="s">
        <v>581</v>
      </c>
      <c r="D32" s="174"/>
      <c r="E32" s="174"/>
      <c r="F32" s="174"/>
      <c r="G32" s="174"/>
      <c r="H32" s="174"/>
      <c r="I32" s="174"/>
      <c r="J32" s="174"/>
      <c r="K32" s="174"/>
      <c r="L32" s="174"/>
      <c r="M32" s="174"/>
      <c r="N32" s="174"/>
      <c r="O32" s="174"/>
      <c r="P32" s="174"/>
      <c r="Q32" s="174"/>
      <c r="R32" s="174"/>
    </row>
    <row r="33" spans="3:18" x14ac:dyDescent="0.25">
      <c r="C33" s="174" t="s">
        <v>582</v>
      </c>
      <c r="D33" s="174"/>
      <c r="E33" s="174"/>
      <c r="F33" s="174"/>
      <c r="G33" s="174"/>
      <c r="H33" s="174"/>
      <c r="I33" s="174"/>
      <c r="J33" s="174"/>
      <c r="K33" s="174"/>
      <c r="L33" s="174"/>
      <c r="M33" s="174"/>
      <c r="N33" s="174"/>
      <c r="O33" s="174"/>
      <c r="P33" s="174"/>
      <c r="Q33" s="174"/>
      <c r="R33" s="174"/>
    </row>
    <row r="34" spans="3:18" x14ac:dyDescent="0.25">
      <c r="C34" s="174" t="s">
        <v>583</v>
      </c>
      <c r="D34" s="174"/>
      <c r="E34" s="174"/>
      <c r="F34" s="174"/>
      <c r="G34" s="174"/>
      <c r="H34" s="174"/>
      <c r="I34" s="174"/>
      <c r="J34" s="174"/>
      <c r="K34" s="174"/>
      <c r="L34" s="174"/>
      <c r="M34" s="174"/>
      <c r="N34" s="174"/>
      <c r="O34" s="174"/>
      <c r="P34" s="174"/>
      <c r="Q34" s="174"/>
      <c r="R34" s="174"/>
    </row>
    <row r="35" spans="3:18" x14ac:dyDescent="0.25">
      <c r="C35" s="174" t="s">
        <v>584</v>
      </c>
      <c r="D35" s="174"/>
      <c r="E35" s="174"/>
      <c r="F35" s="174"/>
      <c r="G35" s="174"/>
      <c r="H35" s="174"/>
      <c r="I35" s="174"/>
      <c r="J35" s="174"/>
      <c r="K35" s="174"/>
      <c r="L35" s="174"/>
      <c r="M35" s="174"/>
      <c r="N35" s="174"/>
      <c r="O35" s="174"/>
      <c r="P35" s="174"/>
      <c r="Q35" s="174"/>
      <c r="R35" s="174"/>
    </row>
    <row r="36" spans="3:18" x14ac:dyDescent="0.25">
      <c r="C36" s="174">
        <v>9</v>
      </c>
      <c r="D36" s="174"/>
      <c r="E36" s="174"/>
      <c r="F36" s="174"/>
      <c r="G36" s="174"/>
      <c r="H36" s="174"/>
      <c r="I36" s="174"/>
      <c r="J36" s="174"/>
      <c r="K36" s="174"/>
      <c r="L36" s="174"/>
      <c r="M36" s="174"/>
      <c r="N36" s="174"/>
      <c r="O36" s="174"/>
      <c r="P36" s="174"/>
      <c r="Q36" s="174"/>
      <c r="R36" s="174"/>
    </row>
    <row r="37" spans="3:18" x14ac:dyDescent="0.25">
      <c r="C37" s="174" t="s">
        <v>585</v>
      </c>
      <c r="D37" s="174"/>
      <c r="E37" s="174"/>
      <c r="F37" s="174"/>
      <c r="G37" s="174"/>
      <c r="H37" s="174"/>
      <c r="I37" s="174"/>
      <c r="J37" s="174"/>
      <c r="K37" s="174"/>
      <c r="L37" s="174"/>
      <c r="M37" s="174"/>
      <c r="N37" s="174"/>
      <c r="O37" s="174"/>
      <c r="P37" s="174"/>
      <c r="Q37" s="174"/>
      <c r="R37" s="174"/>
    </row>
    <row r="38" spans="3:18" x14ac:dyDescent="0.25">
      <c r="C38" s="174" t="s">
        <v>586</v>
      </c>
      <c r="D38" s="174"/>
      <c r="E38" s="174"/>
      <c r="F38" s="174"/>
      <c r="G38" s="174"/>
      <c r="H38" s="174"/>
      <c r="I38" s="174"/>
      <c r="J38" s="174"/>
      <c r="K38" s="174"/>
      <c r="L38" s="174"/>
      <c r="M38" s="174"/>
      <c r="N38" s="174"/>
      <c r="O38" s="174"/>
      <c r="P38" s="174"/>
      <c r="Q38" s="174"/>
      <c r="R38" s="174"/>
    </row>
    <row r="39" spans="3:18" x14ac:dyDescent="0.25">
      <c r="C39" s="174" t="s">
        <v>587</v>
      </c>
      <c r="D39" s="174"/>
      <c r="E39" s="174"/>
      <c r="F39" s="174"/>
      <c r="G39" s="174"/>
      <c r="H39" s="174"/>
      <c r="I39" s="174"/>
      <c r="J39" s="174"/>
      <c r="K39" s="174"/>
      <c r="L39" s="174"/>
      <c r="M39" s="174"/>
      <c r="N39" s="174"/>
      <c r="O39" s="174"/>
      <c r="P39" s="174"/>
      <c r="Q39" s="174"/>
      <c r="R39" s="174"/>
    </row>
    <row r="40" spans="3:18" x14ac:dyDescent="0.25">
      <c r="C40" s="174" t="s">
        <v>588</v>
      </c>
      <c r="D40" s="174"/>
      <c r="E40" s="174"/>
      <c r="F40" s="174"/>
      <c r="G40" s="174"/>
      <c r="H40" s="174"/>
      <c r="I40" s="174"/>
      <c r="J40" s="174"/>
      <c r="K40" s="174"/>
      <c r="L40" s="174"/>
      <c r="M40" s="174"/>
      <c r="N40" s="174"/>
      <c r="O40" s="174"/>
      <c r="P40" s="174"/>
      <c r="Q40" s="174"/>
      <c r="R40" s="174"/>
    </row>
    <row r="41" spans="3:18" x14ac:dyDescent="0.25">
      <c r="C41" s="174" t="s">
        <v>589</v>
      </c>
      <c r="D41" s="174"/>
      <c r="E41" s="174"/>
      <c r="F41" s="174"/>
      <c r="G41" s="174"/>
      <c r="H41" s="174"/>
      <c r="I41" s="174"/>
      <c r="J41" s="174"/>
      <c r="K41" s="174"/>
      <c r="L41" s="174"/>
      <c r="M41" s="174"/>
      <c r="N41" s="174"/>
      <c r="O41" s="174"/>
      <c r="P41" s="174"/>
      <c r="Q41" s="174"/>
      <c r="R41" s="174"/>
    </row>
    <row r="42" spans="3:18" x14ac:dyDescent="0.25">
      <c r="C42" s="174" t="s">
        <v>590</v>
      </c>
      <c r="D42" s="174"/>
      <c r="E42" s="174"/>
      <c r="F42" s="174"/>
      <c r="G42" s="174"/>
      <c r="H42" s="174"/>
      <c r="I42" s="174"/>
      <c r="J42" s="174"/>
      <c r="K42" s="174"/>
      <c r="L42" s="174"/>
      <c r="M42" s="174"/>
      <c r="N42" s="174"/>
      <c r="O42" s="174"/>
      <c r="P42" s="174"/>
      <c r="Q42" s="174"/>
      <c r="R42" s="174"/>
    </row>
  </sheetData>
  <sortState xmlns:xlrd2="http://schemas.microsoft.com/office/spreadsheetml/2017/richdata2" ref="R2:R8">
    <sortCondition ref="R8"/>
  </sortState>
  <pageMargins left="0.7" right="0.7" top="0.75" bottom="0.75" header="0.3" footer="0.3"/>
  <pageSetup paperSize="9" orientation="portrait" horizontalDpi="300" verticalDpi="300" r:id="rId1"/>
  <tableParts count="1">
    <tablePart r:id="rId2"/>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79D370-5360-4393-86B7-26CE90D3D2F9}">
  <sheetPr codeName="Blad4"/>
  <dimension ref="A1:K21"/>
  <sheetViews>
    <sheetView showGridLines="0" zoomScaleNormal="100" workbookViewId="0"/>
  </sheetViews>
  <sheetFormatPr defaultColWidth="8.85546875" defaultRowHeight="15" x14ac:dyDescent="0.25"/>
  <cols>
    <col min="1" max="1" width="3.42578125" customWidth="1"/>
    <col min="2" max="2" width="6.5703125" customWidth="1"/>
    <col min="3" max="3" width="20" customWidth="1"/>
    <col min="4" max="4" width="28.140625" bestFit="1" customWidth="1"/>
    <col min="5" max="8" width="25" customWidth="1"/>
    <col min="9" max="11" width="19.42578125" customWidth="1"/>
  </cols>
  <sheetData>
    <row r="1" spans="1:11" s="6" customFormat="1" ht="18" customHeight="1" x14ac:dyDescent="0.25">
      <c r="D1" s="14" t="s">
        <v>15</v>
      </c>
      <c r="E1" s="7" t="s">
        <v>44</v>
      </c>
      <c r="F1" s="15" t="s">
        <v>45</v>
      </c>
      <c r="G1" s="15" t="s">
        <v>46</v>
      </c>
      <c r="H1" s="7" t="s">
        <v>47</v>
      </c>
      <c r="I1" s="15" t="s">
        <v>20</v>
      </c>
      <c r="J1" s="15" t="s">
        <v>16</v>
      </c>
      <c r="K1" s="15" t="s">
        <v>14</v>
      </c>
    </row>
    <row r="2" spans="1:11" s="6" customFormat="1" ht="36" customHeight="1" x14ac:dyDescent="0.25">
      <c r="C2" s="16" t="s">
        <v>17</v>
      </c>
      <c r="D2" s="12" t="s">
        <v>684</v>
      </c>
      <c r="E2" s="184">
        <f ca="1">_xlfn.SHEETS()-COUNTA(D4:D12)-2</f>
        <v>0</v>
      </c>
      <c r="F2" s="8" cm="1">
        <f t="array" aca="1" ref="F2" ca="1">SUMPRODUCT(--(F4:F12="Werkblad niet gevonden"))</f>
        <v>0</v>
      </c>
      <c r="G2" s="8" cm="1">
        <f t="array" aca="1" ref="G2" ca="1">SUMPRODUCT(--(G4:G12="Structuur gewijzigd"))</f>
        <v>0</v>
      </c>
      <c r="H2" s="8" cm="1">
        <f t="array" aca="1" ref="H2" ca="1">SUMPRODUCT(--(H4:H12="Werkblad verplaatst"))</f>
        <v>0</v>
      </c>
      <c r="I2" s="8">
        <f ca="1">SUM(I4:I12)</f>
        <v>7</v>
      </c>
      <c r="J2" s="8">
        <f>SUM(J4:J12)</f>
        <v>0</v>
      </c>
      <c r="K2" s="8">
        <f>SUM(K4:K12)</f>
        <v>0</v>
      </c>
    </row>
    <row r="3" spans="1:11" s="6" customFormat="1" ht="18" customHeight="1" x14ac:dyDescent="0.25">
      <c r="A3" s="290" t="s">
        <v>18</v>
      </c>
      <c r="B3" s="17" t="s">
        <v>19</v>
      </c>
      <c r="C3" s="18" t="s">
        <v>13</v>
      </c>
      <c r="D3" s="19"/>
      <c r="E3" s="20"/>
      <c r="F3" s="20"/>
      <c r="G3" s="20"/>
      <c r="H3" s="20"/>
      <c r="I3" s="20"/>
      <c r="J3" s="21"/>
      <c r="K3" s="22"/>
    </row>
    <row r="4" spans="1:11" s="6" customFormat="1" ht="18" customHeight="1" x14ac:dyDescent="0.25">
      <c r="A4" s="291"/>
      <c r="B4" s="9">
        <v>1</v>
      </c>
      <c r="C4" s="13" t="s">
        <v>666</v>
      </c>
      <c r="D4" s="12" t="s">
        <v>42</v>
      </c>
      <c r="E4" s="10" t="s">
        <v>12</v>
      </c>
      <c r="F4" s="10" t="str">
        <f t="shared" ref="F4:F12" ca="1" si="0">IFERROR(IF(_xlfn.SHEET(INDIRECT("'"&amp;$D4&amp;"'!"&amp;$C4))&lt;&gt;$B4, "", ""), "Werkblad niet gevonden")</f>
        <v/>
      </c>
      <c r="G4" s="10" t="s">
        <v>12</v>
      </c>
      <c r="H4" s="10" t="str">
        <f ca="1">IFERROR(IF(_xlfn.SHEET(INDIRECT("'"&amp;$D4&amp;"'!"&amp;$C4))&lt;&gt;$B4, "Werkblad verplaatst", ""), "")</f>
        <v/>
      </c>
      <c r="I4" s="11" t="s">
        <v>12</v>
      </c>
      <c r="J4" s="11" t="s">
        <v>12</v>
      </c>
      <c r="K4" s="11" t="s">
        <v>12</v>
      </c>
    </row>
    <row r="5" spans="1:11" s="6" customFormat="1" ht="18" customHeight="1" x14ac:dyDescent="0.25">
      <c r="A5" s="291"/>
      <c r="B5" s="9">
        <v>2</v>
      </c>
      <c r="C5" s="13" t="s">
        <v>681</v>
      </c>
      <c r="D5" s="12" t="s">
        <v>277</v>
      </c>
      <c r="E5" s="10" t="s">
        <v>12</v>
      </c>
      <c r="F5" s="10" t="str">
        <f t="shared" ca="1" si="0"/>
        <v/>
      </c>
      <c r="G5" s="10" t="str" cm="1">
        <f t="array" aca="1" ref="G5" ca="1">IFERROR(IF(INDIRECT("'"&amp;$D5&amp;"'!"&amp;$C5)&lt;&gt;"Controleveld", "Structuur gewijzigd", ""), "")</f>
        <v/>
      </c>
      <c r="H5" s="10" t="str">
        <f t="shared" ref="H5:H12" ca="1" si="1">IFERROR(IF(_xlfn.SHEET(INDIRECT("'"&amp;$D5&amp;"'!"&amp;$C5))&lt;&gt;$B5, "Werkblad verplaatst", ""), "")</f>
        <v/>
      </c>
      <c r="I5" s="11">
        <f ca="1">SUM(Balans!$AE$102:$AF$102, Balans!$AO$102:$AP$102, Balans!$AS$102:$AX$102, Balans!$X$102, Balans!$AC$102:$AD$102)</f>
        <v>2</v>
      </c>
      <c r="J5" s="11" t="s">
        <v>12</v>
      </c>
      <c r="K5" s="11" t="s">
        <v>12</v>
      </c>
    </row>
    <row r="6" spans="1:11" s="6" customFormat="1" ht="18" customHeight="1" x14ac:dyDescent="0.25">
      <c r="A6" s="291"/>
      <c r="B6" s="9">
        <v>3</v>
      </c>
      <c r="C6" s="13" t="s">
        <v>669</v>
      </c>
      <c r="D6" s="12" t="s">
        <v>659</v>
      </c>
      <c r="E6" s="10" t="s">
        <v>12</v>
      </c>
      <c r="F6" s="10" t="str">
        <f t="shared" ca="1" si="0"/>
        <v/>
      </c>
      <c r="G6" s="10" t="str" cm="1">
        <f t="array" aca="1" ref="G6" ca="1">IFERROR(IF(INDIRECT("'"&amp;$D6&amp;"'!"&amp;$C6)&lt;&gt;"Controleveld", "Structuur gewijzigd", ""), "")</f>
        <v/>
      </c>
      <c r="H6" s="10" t="str">
        <f t="shared" ca="1" si="1"/>
        <v/>
      </c>
      <c r="I6" s="11">
        <f>'Toelichting balans'!$AD$15</f>
        <v>0</v>
      </c>
      <c r="J6" s="11" t="s">
        <v>12</v>
      </c>
      <c r="K6" s="11" t="s">
        <v>12</v>
      </c>
    </row>
    <row r="7" spans="1:11" s="6" customFormat="1" ht="18" customHeight="1" x14ac:dyDescent="0.25">
      <c r="A7" s="291"/>
      <c r="B7" s="9">
        <v>4</v>
      </c>
      <c r="C7" s="12" t="s">
        <v>680</v>
      </c>
      <c r="D7" s="9" t="s">
        <v>668</v>
      </c>
      <c r="E7" s="10" t="s">
        <v>12</v>
      </c>
      <c r="F7" s="10" t="str">
        <f t="shared" ca="1" si="0"/>
        <v/>
      </c>
      <c r="G7" s="10" t="str" cm="1">
        <f t="array" aca="1" ref="G7" ca="1">IFERROR(IF(INDIRECT("'"&amp;$D7&amp;"'!"&amp;$C7)&lt;&gt;"Controleveld", "Structuur gewijzigd", ""), "")</f>
        <v/>
      </c>
      <c r="H7" s="10" t="str">
        <f t="shared" ca="1" si="1"/>
        <v/>
      </c>
      <c r="I7" s="11">
        <f ca="1">SUM(Resultatenrekening!AG158:AI158, Resultatenrekening!AS158:AT158,Resultatenrekening!AW158:AX158, Resultatenrekening!BA158:BB158, Resultatenrekening!Y158, Resultatenrekening!AD158:AF158)</f>
        <v>2</v>
      </c>
      <c r="J7" s="11" t="s">
        <v>12</v>
      </c>
      <c r="K7" s="11" t="s">
        <v>12</v>
      </c>
    </row>
    <row r="8" spans="1:11" s="6" customFormat="1" ht="18" customHeight="1" x14ac:dyDescent="0.25">
      <c r="A8" s="291"/>
      <c r="B8" s="9">
        <v>5</v>
      </c>
      <c r="C8" s="12" t="s">
        <v>671</v>
      </c>
      <c r="D8" s="12" t="s">
        <v>643</v>
      </c>
      <c r="E8" s="10" t="s">
        <v>12</v>
      </c>
      <c r="F8" s="10" t="str">
        <f t="shared" ca="1" si="0"/>
        <v/>
      </c>
      <c r="G8" s="10" t="str" cm="1">
        <f t="array" aca="1" ref="G8" ca="1">IFERROR(IF(INDIRECT("'"&amp;$D8&amp;"'!"&amp;$C8)&lt;&gt;"Controleveld", "Structuur gewijzigd", ""), "")</f>
        <v/>
      </c>
      <c r="H8" s="10" t="str">
        <f t="shared" ca="1" si="1"/>
        <v/>
      </c>
      <c r="I8" s="11">
        <f>'Toelichting resultaat'!$AF$21</f>
        <v>0</v>
      </c>
      <c r="J8" s="11" t="s">
        <v>12</v>
      </c>
      <c r="K8" s="11" t="s">
        <v>12</v>
      </c>
    </row>
    <row r="9" spans="1:11" s="6" customFormat="1" ht="18" customHeight="1" x14ac:dyDescent="0.25">
      <c r="A9" s="291"/>
      <c r="B9" s="9">
        <v>6</v>
      </c>
      <c r="C9" s="12" t="s">
        <v>316</v>
      </c>
      <c r="D9" s="12" t="s">
        <v>294</v>
      </c>
      <c r="E9" s="10" t="s">
        <v>12</v>
      </c>
      <c r="F9" s="10" t="str">
        <f t="shared" ca="1" si="0"/>
        <v/>
      </c>
      <c r="G9" s="10" t="str" cm="1">
        <f t="array" aca="1" ref="G9" ca="1">IFERROR(IF(INDIRECT("'"&amp;$D9&amp;"'!"&amp;$C9)&lt;&gt;"Controleveld", "Structuur gewijzigd", ""), "")</f>
        <v/>
      </c>
      <c r="H9" s="10" t="str">
        <f t="shared" ca="1" si="1"/>
        <v/>
      </c>
      <c r="I9" s="11">
        <f>SUM('Resultaatsverwerking en reserve'!$AG$34:$AJ$34,'Resultaatsverwerking en reserve'!$AO$34:$AP$34,'Resultaatsverwerking en reserve'!$AU$34)</f>
        <v>3</v>
      </c>
      <c r="J9" s="11" t="s">
        <v>12</v>
      </c>
      <c r="K9" s="11" t="s">
        <v>12</v>
      </c>
    </row>
    <row r="10" spans="1:11" s="6" customFormat="1" ht="18" customHeight="1" x14ac:dyDescent="0.25">
      <c r="A10" s="291"/>
      <c r="B10" s="9">
        <v>7</v>
      </c>
      <c r="C10" s="12" t="s">
        <v>642</v>
      </c>
      <c r="D10" s="12" t="s">
        <v>335</v>
      </c>
      <c r="E10" s="10" t="s">
        <v>12</v>
      </c>
      <c r="F10" s="10" t="str">
        <f t="shared" ca="1" si="0"/>
        <v/>
      </c>
      <c r="G10" s="10" t="str" cm="1">
        <f t="array" aca="1" ref="G10" ca="1">IFERROR(IF(INDIRECT("'"&amp;$D10&amp;"'!"&amp;$C10)&lt;&gt;"Controleveld", "Structuur gewijzigd", ""), "")</f>
        <v/>
      </c>
      <c r="H10" s="10" t="str">
        <f t="shared" ca="1" si="1"/>
        <v/>
      </c>
      <c r="I10" s="11">
        <f ca="1">SUM(Begroting!AG158:AI158, Begroting!AS158:AT158, Begroting!AW158:AZ158, Begroting!Y158, Begroting!AD158:AF158)</f>
        <v>0</v>
      </c>
      <c r="J10" s="11" t="s">
        <v>12</v>
      </c>
      <c r="K10" s="11" t="s">
        <v>12</v>
      </c>
    </row>
    <row r="11" spans="1:11" s="6" customFormat="1" ht="18" customHeight="1" x14ac:dyDescent="0.25">
      <c r="A11" s="291"/>
      <c r="B11" s="9">
        <v>8</v>
      </c>
      <c r="C11" s="12" t="s">
        <v>611</v>
      </c>
      <c r="D11" s="12" t="s">
        <v>601</v>
      </c>
      <c r="E11" s="10" t="s">
        <v>12</v>
      </c>
      <c r="F11" s="10" t="str">
        <f t="shared" ca="1" si="0"/>
        <v/>
      </c>
      <c r="G11" s="10" t="str" cm="1">
        <f t="array" aca="1" ref="G11" ca="1">IFERROR(IF(INDIRECT("'"&amp;$D11&amp;"'!"&amp;$C11)&lt;&gt;"Controleveld", "Structuur gewijzigd", ""), "")</f>
        <v/>
      </c>
      <c r="H11" s="10" t="str">
        <f t="shared" ca="1" si="1"/>
        <v/>
      </c>
      <c r="I11" s="11">
        <f ca="1">IF('Werknemers met RSZ'!$M$4&lt;&gt;1, 'Werknemers met RSZ'!$AY$506, 1)</f>
        <v>0</v>
      </c>
      <c r="J11" s="11" t="s">
        <v>12</v>
      </c>
      <c r="K11" s="11" t="s">
        <v>12</v>
      </c>
    </row>
    <row r="12" spans="1:11" s="6" customFormat="1" ht="18" customHeight="1" x14ac:dyDescent="0.25">
      <c r="A12" s="291"/>
      <c r="B12" s="9">
        <v>9</v>
      </c>
      <c r="C12" s="12" t="s">
        <v>667</v>
      </c>
      <c r="D12" s="12" t="s">
        <v>43</v>
      </c>
      <c r="E12" s="10" t="s">
        <v>12</v>
      </c>
      <c r="F12" s="10" t="str">
        <f t="shared" ca="1" si="0"/>
        <v/>
      </c>
      <c r="G12" s="10" t="s">
        <v>12</v>
      </c>
      <c r="H12" s="10" t="str">
        <f t="shared" ca="1" si="1"/>
        <v/>
      </c>
      <c r="I12" s="11" t="s">
        <v>12</v>
      </c>
      <c r="J12" s="11" t="s">
        <v>12</v>
      </c>
      <c r="K12" s="11" t="s">
        <v>12</v>
      </c>
    </row>
    <row r="14" spans="1:11" x14ac:dyDescent="0.25">
      <c r="C14" s="16" t="s">
        <v>91</v>
      </c>
      <c r="D14" s="71">
        <v>44197</v>
      </c>
    </row>
    <row r="15" spans="1:11" x14ac:dyDescent="0.25">
      <c r="C15" s="16" t="s">
        <v>92</v>
      </c>
      <c r="D15" s="71">
        <v>46022</v>
      </c>
    </row>
    <row r="16" spans="1:11" x14ac:dyDescent="0.25">
      <c r="C16" s="16" t="s">
        <v>87</v>
      </c>
      <c r="D16" s="73">
        <v>2024</v>
      </c>
    </row>
    <row r="17" spans="3:4" x14ac:dyDescent="0.25">
      <c r="C17" s="72" t="s">
        <v>131</v>
      </c>
      <c r="D17" s="70" t="s">
        <v>317</v>
      </c>
    </row>
    <row r="18" spans="3:4" x14ac:dyDescent="0.25">
      <c r="C18" s="72" t="s">
        <v>88</v>
      </c>
      <c r="D18" s="73" t="s">
        <v>179</v>
      </c>
    </row>
    <row r="19" spans="3:4" x14ac:dyDescent="0.25">
      <c r="C19" s="16" t="s">
        <v>337</v>
      </c>
      <c r="D19" s="71">
        <v>45748</v>
      </c>
    </row>
    <row r="20" spans="3:4" x14ac:dyDescent="0.25">
      <c r="C20" s="16" t="s">
        <v>338</v>
      </c>
      <c r="D20" s="71">
        <v>45931</v>
      </c>
    </row>
    <row r="21" spans="3:4" x14ac:dyDescent="0.25">
      <c r="C21" s="72" t="s">
        <v>89</v>
      </c>
      <c r="D21" s="73" t="s">
        <v>683</v>
      </c>
    </row>
  </sheetData>
  <sheetProtection algorithmName="SHA-512" hashValue="9mAm2APYyGg4PSIUc8sTqrMhM9z0IuPf0N0VErirMiOez2S8iRkPSre36H6D3Y+B4moIkVnZ0fvKRA5k6OLSLA==" saltValue="JsEqRfLIU8sCYzUW5Vp8EA==" spinCount="100000" sheet="1" objects="1" scenarios="1"/>
  <mergeCells count="1">
    <mergeCell ref="A3:A12"/>
  </mergeCells>
  <phoneticPr fontId="21" type="noConversion"/>
  <conditionalFormatting sqref="E2:G2 I2">
    <cfRule type="expression" dxfId="5" priority="2">
      <formula>E2&lt;&gt;0</formula>
    </cfRule>
  </conditionalFormatting>
  <conditionalFormatting sqref="E4:K12">
    <cfRule type="expression" dxfId="4" priority="1">
      <formula>E4="nvt"</formula>
    </cfRule>
  </conditionalFormatting>
  <conditionalFormatting sqref="F4:G12">
    <cfRule type="expression" dxfId="3" priority="3">
      <formula>F4&lt;&gt;""</formula>
    </cfRule>
  </conditionalFormatting>
  <conditionalFormatting sqref="I4:I12">
    <cfRule type="expression" dxfId="2" priority="4">
      <formula>I4&lt;&gt;0</formula>
    </cfRule>
  </conditionalFormatting>
  <conditionalFormatting sqref="J2:K2">
    <cfRule type="expression" dxfId="1" priority="5">
      <formula>J2&lt;&gt;0</formula>
    </cfRule>
  </conditionalFormatting>
  <conditionalFormatting sqref="J4:K12">
    <cfRule type="expression" dxfId="0" priority="8">
      <formula>J4&lt;&gt;0</formula>
    </cfRule>
  </conditionalFormatting>
  <dataValidations count="3">
    <dataValidation type="list" allowBlank="1" showInputMessage="1" showErrorMessage="1" sqref="D18" xr:uid="{9F799E74-2C33-48C3-86C6-A36393F91334}">
      <formula1>"Aanvraag,Verantwoording"</formula1>
    </dataValidation>
    <dataValidation type="list" allowBlank="1" showInputMessage="1" showErrorMessage="1" sqref="D21" xr:uid="{1BD6D519-FF41-4A8D-A2EB-1EEFA25F288B}">
      <formula1>"Test,Productie"</formula1>
    </dataValidation>
    <dataValidation type="list" allowBlank="1" showInputMessage="1" showErrorMessage="1" sqref="D17" xr:uid="{B16566AD-74EA-4EA5-8BA2-8BD42A487291}">
      <formula1>"Werking,Project"</formula1>
    </dataValidation>
  </dataValidations>
  <pageMargins left="0.7" right="0.7" top="0.75" bottom="0.75" header="0.3" footer="0.3"/>
  <pageSetup paperSize="9"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EC82BC53B399E8468685C583C01D95C7" ma:contentTypeVersion="11" ma:contentTypeDescription="Een nieuw document maken." ma:contentTypeScope="" ma:versionID="ee8dce8d8a770b93aeb9ff5ecfbd44bc">
  <xsd:schema xmlns:xsd="http://www.w3.org/2001/XMLSchema" xmlns:xs="http://www.w3.org/2001/XMLSchema" xmlns:p="http://schemas.microsoft.com/office/2006/metadata/properties" xmlns:ns3="9bc6f30d-a300-4a96-9d35-d476dffbdfc4" xmlns:ns4="6bd2e08b-4ca0-4ec8-8481-300baee65fbb" targetNamespace="http://schemas.microsoft.com/office/2006/metadata/properties" ma:root="true" ma:fieldsID="87de5241de2a3684f7b4cdf6b9d07e75" ns3:_="" ns4:_="">
    <xsd:import namespace="9bc6f30d-a300-4a96-9d35-d476dffbdfc4"/>
    <xsd:import namespace="6bd2e08b-4ca0-4ec8-8481-300baee65fbb"/>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AutoTags" minOccurs="0"/>
                <xsd:element ref="ns3:MediaServiceOCR" minOccurs="0"/>
                <xsd:element ref="ns3:MediaServiceDateTaken" minOccurs="0"/>
                <xsd:element ref="ns3:MediaServiceGenerationTime" minOccurs="0"/>
                <xsd:element ref="ns3:MediaServiceEventHashCode"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bc6f30d-a300-4a96-9d35-d476dffbdfc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3" nillable="true" ma:displayName="MediaServiceAutoTags" ma:internalName="MediaServiceAutoTags" ma:readOnly="true">
      <xsd:simpleType>
        <xsd:restriction base="dms:Text"/>
      </xsd:simpleType>
    </xsd:element>
    <xsd:element name="MediaServiceOCR" ma:index="14" nillable="true" ma:displayName="MediaServiceOCR" ma:internalName="MediaServiceOCR" ma:readOnly="true">
      <xsd:simpleType>
        <xsd:restriction base="dms:Note">
          <xsd:maxLength value="255"/>
        </xsd:restriction>
      </xsd:simpleType>
    </xsd:element>
    <xsd:element name="MediaServiceDateTaken" ma:index="15" nillable="true" ma:displayName="MediaServiceDateTaken" ma:hidden="true" ma:internalName="MediaServiceDateTake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bd2e08b-4ca0-4ec8-8481-300baee65fbb" elementFormDefault="qualified">
    <xsd:import namespace="http://schemas.microsoft.com/office/2006/documentManagement/types"/>
    <xsd:import namespace="http://schemas.microsoft.com/office/infopath/2007/PartnerControls"/>
    <xsd:element name="SharedWithUsers" ma:index="10" nillable="true" ma:displayName="Gedeeld me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Gedeeld met details" ma:internalName="SharedWithDetails" ma:readOnly="true">
      <xsd:simpleType>
        <xsd:restriction base="dms:Note">
          <xsd:maxLength value="255"/>
        </xsd:restriction>
      </xsd:simpleType>
    </xsd:element>
    <xsd:element name="SharingHintHash" ma:index="12" nillable="true" ma:displayName="Hint-hash delen"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4B5573B-D9E8-45BE-995F-136EC4E70784}">
  <ds:schemaRefs>
    <ds:schemaRef ds:uri="http://purl.org/dc/dcmitype/"/>
    <ds:schemaRef ds:uri="6bd2e08b-4ca0-4ec8-8481-300baee65fbb"/>
    <ds:schemaRef ds:uri="http://purl.org/dc/terms/"/>
    <ds:schemaRef ds:uri="http://schemas.microsoft.com/office/infopath/2007/PartnerControls"/>
    <ds:schemaRef ds:uri="http://schemas.microsoft.com/office/2006/documentManagement/types"/>
    <ds:schemaRef ds:uri="http://purl.org/dc/elements/1.1/"/>
    <ds:schemaRef ds:uri="9bc6f30d-a300-4a96-9d35-d476dffbdfc4"/>
    <ds:schemaRef ds:uri="http://schemas.openxmlformats.org/package/2006/metadata/core-properties"/>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0D7AF4C5-43EF-4C97-86AF-3F758F48AD6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bc6f30d-a300-4a96-9d35-d476dffbdfc4"/>
    <ds:schemaRef ds:uri="6bd2e08b-4ca0-4ec8-8481-300baee65fb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0618B8B-EB76-45BD-85D2-1820FAAD0CA5}">
  <ds:schemaRefs>
    <ds:schemaRef ds:uri="http://schemas.microsoft.com/DataMashup"/>
  </ds:schemaRefs>
</ds:datastoreItem>
</file>

<file path=customXml/itemProps4.xml><?xml version="1.0" encoding="utf-8"?>
<ds:datastoreItem xmlns:ds="http://schemas.openxmlformats.org/officeDocument/2006/customXml" ds:itemID="{73F2E089-55CE-4CD1-9322-BCE64361CEA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Werkbladen</vt:lpstr>
      </vt:variant>
      <vt:variant>
        <vt:i4>11</vt:i4>
      </vt:variant>
      <vt:variant>
        <vt:lpstr>Benoemde bereiken</vt:lpstr>
      </vt:variant>
      <vt:variant>
        <vt:i4>42</vt:i4>
      </vt:variant>
    </vt:vector>
  </HeadingPairs>
  <TitlesOfParts>
    <vt:vector size="53" baseType="lpstr">
      <vt:lpstr>Vooraf</vt:lpstr>
      <vt:lpstr>Balans</vt:lpstr>
      <vt:lpstr>Toelichting balans</vt:lpstr>
      <vt:lpstr>Resultatenrekening</vt:lpstr>
      <vt:lpstr>Toelichting resultaat</vt:lpstr>
      <vt:lpstr>Resultaatsverwerking en reserve</vt:lpstr>
      <vt:lpstr>Begroting</vt:lpstr>
      <vt:lpstr>Werknemers met RSZ</vt:lpstr>
      <vt:lpstr>Samenvatting</vt:lpstr>
      <vt:lpstr>Keuzelijsten</vt:lpstr>
      <vt:lpstr>Controleblad</vt:lpstr>
      <vt:lpstr>Controleblad!Afdrukbereik</vt:lpstr>
      <vt:lpstr>'Resultaatsverwerking en reserve'!Afdrukbereik</vt:lpstr>
      <vt:lpstr>'Toelichting balans'!Afdrukbereik</vt:lpstr>
      <vt:lpstr>'Toelichting resultaat'!Afdrukbereik</vt:lpstr>
      <vt:lpstr>Datum_beleidsperiode_begin</vt:lpstr>
      <vt:lpstr>Datum_beleidsperiode_einde</vt:lpstr>
      <vt:lpstr>Datum_deadline</vt:lpstr>
      <vt:lpstr>Datum_vervaldatum</vt:lpstr>
      <vt:lpstr>Datum_werkingsjaar</vt:lpstr>
      <vt:lpstr>lstActiviteitType</vt:lpstr>
      <vt:lpstr>lstAmbtenaarFunctieGroep</vt:lpstr>
      <vt:lpstr>lstArbeidsovereenkomstAard</vt:lpstr>
      <vt:lpstr>lstArbeidsovereenkomstJuridischeAard</vt:lpstr>
      <vt:lpstr>lstArbeidsovereenkomstType</vt:lpstr>
      <vt:lpstr>lstBegrotingType</vt:lpstr>
      <vt:lpstr>lstGeslacht</vt:lpstr>
      <vt:lpstr>lstNietWerknemerFunctie</vt:lpstr>
      <vt:lpstr>lstNietWerknemerRelatietype</vt:lpstr>
      <vt:lpstr>lstNietWerknemerVergoedingswijze</vt:lpstr>
      <vt:lpstr>lstOpleidingsniveau</vt:lpstr>
      <vt:lpstr>lstParitairComite</vt:lpstr>
      <vt:lpstr>lstPC121FunctieGroep</vt:lpstr>
      <vt:lpstr>lstPC121Kwalificatie</vt:lpstr>
      <vt:lpstr>lstPC200FunctieGroep</vt:lpstr>
      <vt:lpstr>lstPC200Kwalificatie</vt:lpstr>
      <vt:lpstr>lstPC218Kwalificatie</vt:lpstr>
      <vt:lpstr>lstPC227FunctieGroep</vt:lpstr>
      <vt:lpstr>lstPC227Kwalificatie</vt:lpstr>
      <vt:lpstr>lstPC302FunctieGroep</vt:lpstr>
      <vt:lpstr>lstPC302Kwalificatie</vt:lpstr>
      <vt:lpstr>lstPC303FunctieGroep</vt:lpstr>
      <vt:lpstr>lstPC303Kwalificatie</vt:lpstr>
      <vt:lpstr>lstPC304FunctieGroep</vt:lpstr>
      <vt:lpstr>lstPC304Kwalificatie</vt:lpstr>
      <vt:lpstr>lstPC32901Kwalificatie</vt:lpstr>
      <vt:lpstr>Project_type</vt:lpstr>
      <vt:lpstr>Sjabloon_fase</vt:lpstr>
      <vt:lpstr>Sjabloon_status</vt:lpstr>
      <vt:lpstr>Sjabloon_subsidiesoort</vt:lpstr>
      <vt:lpstr>Sjabloonversie</vt:lpstr>
      <vt:lpstr>Structuur_werking</vt:lpstr>
      <vt:lpstr>Titel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Perz, Andrzej</dc:creator>
  <cp:lastModifiedBy>Perz Andrzej</cp:lastModifiedBy>
  <cp:lastPrinted>2021-11-25T09:15:53Z</cp:lastPrinted>
  <dcterms:created xsi:type="dcterms:W3CDTF">2019-12-10T09:07:32Z</dcterms:created>
  <dcterms:modified xsi:type="dcterms:W3CDTF">2024-12-20T17:08:13Z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0x010100EC82BC53B399E8468685C583C01D95C7</vt:lpwstr>
  </property>
</Properties>
</file>